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oconda\Desktop\TELETRABALHO\Cozinheiro\"/>
    </mc:Choice>
  </mc:AlternateContent>
  <xr:revisionPtr revIDLastSave="0" documentId="8_{AC660424-23C3-4E6B-BFA7-D370040EA8E9}" xr6:coauthVersionLast="47" xr6:coauthVersionMax="47" xr10:uidLastSave="{00000000-0000-0000-0000-000000000000}"/>
  <bookViews>
    <workbookView xWindow="-108" yWindow="-108" windowWidth="23256" windowHeight="12576" xr2:uid="{D61DDF6B-6EE0-4D08-B19A-4259E0A5CBA4}"/>
  </bookViews>
  <sheets>
    <sheet name="Resumo" sheetId="3" r:id="rId1"/>
    <sheet name="Posto" sheetId="2" r:id="rId2"/>
    <sheet name="Uniforme e Materiais" sheetId="4" r:id="rId3"/>
    <sheet name="Custos Variávei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7" i="2" l="1"/>
  <c r="G116" i="2"/>
  <c r="G115" i="2"/>
  <c r="G114" i="2"/>
  <c r="G113" i="2"/>
  <c r="G112" i="2"/>
  <c r="G111" i="2"/>
  <c r="G110" i="2"/>
  <c r="G90" i="2"/>
  <c r="G88" i="2"/>
  <c r="G87" i="2"/>
  <c r="I19" i="4"/>
  <c r="I18" i="4"/>
  <c r="I16" i="4"/>
  <c r="I15" i="4"/>
  <c r="I14" i="4"/>
  <c r="I13" i="4"/>
  <c r="I8" i="4"/>
  <c r="I9" i="4"/>
  <c r="G20" i="2" l="1"/>
  <c r="G43" i="2"/>
  <c r="F58" i="2"/>
  <c r="G44" i="2"/>
  <c r="H17" i="5" l="1"/>
  <c r="G17" i="5"/>
  <c r="F73" i="2"/>
  <c r="D12" i="3" l="1"/>
  <c r="G14" i="4" l="1"/>
  <c r="G8" i="4"/>
  <c r="G7" i="4"/>
  <c r="I7" i="4" s="1"/>
  <c r="G4" i="4" l="1"/>
  <c r="I4" i="4" s="1"/>
  <c r="G5" i="4"/>
  <c r="I5" i="4" s="1"/>
  <c r="G6" i="4"/>
  <c r="I6" i="4" s="1"/>
  <c r="G3" i="4"/>
  <c r="I3" i="4" s="1"/>
  <c r="F15" i="2" l="1"/>
  <c r="I10" i="4" l="1"/>
  <c r="G21" i="2"/>
  <c r="G77" i="2" s="1"/>
  <c r="G76" i="2" l="1"/>
  <c r="F105" i="2"/>
  <c r="F96" i="2"/>
  <c r="F77" i="2"/>
  <c r="F74" i="2"/>
  <c r="F54" i="2"/>
  <c r="G49" i="2"/>
  <c r="F40" i="2"/>
  <c r="F25" i="2"/>
  <c r="F78" i="2" l="1"/>
  <c r="F27" i="2"/>
  <c r="F55" i="2"/>
  <c r="F60" i="2" l="1"/>
  <c r="F28" i="2"/>
  <c r="F29" i="2" l="1"/>
  <c r="G71" i="2" l="1"/>
  <c r="G70" i="2"/>
  <c r="G25" i="2"/>
  <c r="G57" i="2"/>
  <c r="G35" i="2"/>
  <c r="G72" i="2"/>
  <c r="G36" i="2"/>
  <c r="G34" i="2"/>
  <c r="G56" i="2"/>
  <c r="G37" i="2"/>
  <c r="G69" i="2"/>
  <c r="G68" i="2"/>
  <c r="G32" i="2"/>
  <c r="G33" i="2"/>
  <c r="G58" i="2"/>
  <c r="G38" i="2"/>
  <c r="G67" i="2"/>
  <c r="G39" i="2"/>
  <c r="G26" i="2"/>
  <c r="G54" i="2"/>
  <c r="G55" i="2"/>
  <c r="G28" i="2"/>
  <c r="G73" i="2" l="1"/>
  <c r="G74" i="2" s="1"/>
  <c r="G81" i="2" s="1"/>
  <c r="G60" i="2"/>
  <c r="G40" i="2"/>
  <c r="G78" i="2"/>
  <c r="G82" i="2" s="1"/>
  <c r="G27" i="2"/>
  <c r="G29" i="2" s="1"/>
  <c r="G50" i="2" l="1"/>
  <c r="G83" i="2"/>
  <c r="G94" i="2" l="1"/>
  <c r="G95" i="2" l="1"/>
  <c r="G96" i="2" s="1"/>
  <c r="E12" i="3" l="1"/>
  <c r="G99" i="2"/>
  <c r="G100" i="2"/>
  <c r="G102" i="2"/>
  <c r="F12" i="3" l="1"/>
  <c r="G12" i="3" s="1"/>
  <c r="G13" i="3" s="1"/>
  <c r="G105" i="2"/>
  <c r="G106" i="2" s="1"/>
</calcChain>
</file>

<file path=xl/sharedStrings.xml><?xml version="1.0" encoding="utf-8"?>
<sst xmlns="http://schemas.openxmlformats.org/spreadsheetml/2006/main" count="313" uniqueCount="244">
  <si>
    <t>Módulo 1 - Composição da remuneração</t>
  </si>
  <si>
    <t>Remuneração</t>
  </si>
  <si>
    <t>Quant.</t>
  </si>
  <si>
    <t>Subtotal</t>
  </si>
  <si>
    <t>A</t>
  </si>
  <si>
    <t xml:space="preserve">Salário </t>
  </si>
  <si>
    <t>B</t>
  </si>
  <si>
    <t>TOTAL Módulo 1 - Composição da remuneração</t>
  </si>
  <si>
    <t>Módulo 2 - Encargos e Benefícios Anuais, Mensais e Diários</t>
  </si>
  <si>
    <t>2.1</t>
  </si>
  <si>
    <t>13º SALÁRIO, FÉRIAS E ADICIONAL DE FÉRIAS</t>
  </si>
  <si>
    <t>% sobre remuneração</t>
  </si>
  <si>
    <t>13º (décimo terceiro) salário</t>
  </si>
  <si>
    <t>Férias + Adicional de Férias</t>
  </si>
  <si>
    <t>D</t>
  </si>
  <si>
    <t>Incidência do submódulo 2.2 sobre o submódulo 2.1</t>
  </si>
  <si>
    <t>TOTAL DO SUBMÓDULO 2.1</t>
  </si>
  <si>
    <t>2.2</t>
  </si>
  <si>
    <t xml:space="preserve">ENCARGOS PREVIDENCIÁRIOS, FGTS E OUTRAS CONTRIBUIÇÕES </t>
  </si>
  <si>
    <t>INSS</t>
  </si>
  <si>
    <t xml:space="preserve">SALÁRIO EDUCAÇÃO </t>
  </si>
  <si>
    <t>C</t>
  </si>
  <si>
    <t>SAT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</si>
  <si>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</si>
  <si>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</si>
  <si>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</si>
  <si>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</si>
  <si>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</si>
  <si>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</si>
  <si>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</si>
  <si>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</si>
  <si>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</si>
  <si>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>TOTAL DO SUBMÓDULO 2.2</t>
  </si>
  <si>
    <t>2.3</t>
  </si>
  <si>
    <t>BENEFÍCIOS MENSAIS E DIÁRIOS</t>
  </si>
  <si>
    <t>% desconto</t>
  </si>
  <si>
    <t>Unid/dias</t>
  </si>
  <si>
    <t>Valor Unitário</t>
  </si>
  <si>
    <t>Vale transporte</t>
  </si>
  <si>
    <t xml:space="preserve">Auxílio alimentação </t>
  </si>
  <si>
    <t>TOTAL DO SUBMÓDULO 2.3</t>
  </si>
  <si>
    <t>TOTAL Módulo 2 - Encargos e Benefícios Anuais, Mensais e Diários</t>
  </si>
  <si>
    <t>Módulo 3 - Provisão para Rescisão</t>
  </si>
  <si>
    <t>Provisão para rescisão</t>
  </si>
  <si>
    <t>%</t>
  </si>
  <si>
    <t>Total</t>
  </si>
  <si>
    <t xml:space="preserve">Aviso prévio indenizado </t>
  </si>
  <si>
    <t xml:space="preserve">Incidência do FGTS sobre aviso prévio indenizado </t>
  </si>
  <si>
    <t>Multa sobre FGTS e contribuições sociais sobre o aviso prévio indenizado</t>
  </si>
  <si>
    <t>Aviso prévio trabalhado</t>
  </si>
  <si>
    <t>Incidência dos encargos do submódulo 2.2 sobre aviso prévio trabalhado</t>
  </si>
  <si>
    <t>Multa sobre FGTS e contribuições sociais sobre o aviso prévio trabalhado</t>
  </si>
  <si>
    <t>-</t>
  </si>
  <si>
    <t>TOTAL Módulo 3 - Insumos Diversos</t>
  </si>
  <si>
    <t>Módulo 4 - Custo de Reposição do Profissional Ausente</t>
  </si>
  <si>
    <t>4.1</t>
  </si>
  <si>
    <t>Ausências legais</t>
  </si>
  <si>
    <t>Férias (custo do ferista - cobertura do residente)</t>
  </si>
  <si>
    <t>Licença maternidade/paternidade</t>
  </si>
  <si>
    <t>Ausências por acidente de trabalho</t>
  </si>
  <si>
    <t>Ausência por doença</t>
  </si>
  <si>
    <t>Outros especificar</t>
  </si>
  <si>
    <t>TOTAL DO SUBMÓDULO 4.1</t>
  </si>
  <si>
    <t>4.2</t>
  </si>
  <si>
    <t>Intrajornada</t>
  </si>
  <si>
    <t xml:space="preserve">Intervalo para repouso ou alimentação </t>
  </si>
  <si>
    <t>TOTAL DO SUBMÓDULO 4.2</t>
  </si>
  <si>
    <t>Quadro Resumo - Módulo 4 -  Custo da reposição do profissional ausente</t>
  </si>
  <si>
    <t>% da remuneração</t>
  </si>
  <si>
    <t>TOTAL Módulo 4 - Encargos Sociais e Trabalhistas</t>
  </si>
  <si>
    <t>Módulo 5 - Insumos Diversos</t>
  </si>
  <si>
    <t>Insumos diversos</t>
  </si>
  <si>
    <t>Uniformes</t>
  </si>
  <si>
    <t>Materiais</t>
  </si>
  <si>
    <t>Equipamentos</t>
  </si>
  <si>
    <t>TOTAL Módulo 5 -  Insumos Diversos</t>
  </si>
  <si>
    <t>Módulo 6 -  Custos indiretos, Lucro e Tributos</t>
  </si>
  <si>
    <t>Custos Indiretos, Tributos e Lucro</t>
  </si>
  <si>
    <t>Custos Indiretos (Taxa de Administração Desp. Operacionais)</t>
  </si>
  <si>
    <t>Lucro</t>
  </si>
  <si>
    <t>Subtotal (A+B)</t>
  </si>
  <si>
    <t>Tributos</t>
  </si>
  <si>
    <t>C.1</t>
  </si>
  <si>
    <t>Tributos Federais</t>
  </si>
  <si>
    <t>COFINS</t>
  </si>
  <si>
    <t>PIS</t>
  </si>
  <si>
    <t>C.2</t>
  </si>
  <si>
    <t>Tributos Estaduais</t>
  </si>
  <si>
    <t>ISS</t>
  </si>
  <si>
    <t>C.3</t>
  </si>
  <si>
    <t xml:space="preserve">Tributos Municipais </t>
  </si>
  <si>
    <t>C.4</t>
  </si>
  <si>
    <t>Outros tributos</t>
  </si>
  <si>
    <t>Subtotal (C)</t>
  </si>
  <si>
    <t>TOTAL Módulo 6 - Custos indiretos, Lucro e Tributos</t>
  </si>
  <si>
    <t>Quadro Resumo do Custo por Empregado</t>
  </si>
  <si>
    <t>Mão-de-obra vinculada à execução contratual</t>
  </si>
  <si>
    <t>Módulo 1 – Composição da Remuneração</t>
  </si>
  <si>
    <t>Módulo 2 – Encargos e Benefícios Anuais, Mensais e Diários Benefícios Mensais e Diários</t>
  </si>
  <si>
    <t>Módulo 3 – Provisão para Rescisão</t>
  </si>
  <si>
    <t>Módulo 4 – Custo de reposição do profissional ausente</t>
  </si>
  <si>
    <t>Módulo 5 - Insumo diversos</t>
  </si>
  <si>
    <t>Módulo 6 – Custos indiretos, tributos e lucro</t>
  </si>
  <si>
    <t>VALOR TOTAL POR EMPREGADO</t>
  </si>
  <si>
    <t>Cargo</t>
  </si>
  <si>
    <t>Qtd. de postos</t>
  </si>
  <si>
    <t xml:space="preserve">Valor do Posto </t>
  </si>
  <si>
    <t>Valor Mensal</t>
  </si>
  <si>
    <t>Valor Anual</t>
  </si>
  <si>
    <t>Valor para publicação do certame</t>
  </si>
  <si>
    <t>CONTRATAÇÃO DE PRESTAÇÃO DE SERVIÇOS</t>
  </si>
  <si>
    <t>Cozinheiro</t>
  </si>
  <si>
    <t>Tipo de Serviço (mesmo serviço com características distintas)</t>
  </si>
  <si>
    <t>Recepcionista</t>
  </si>
  <si>
    <t>Classificação Brasileira de Ocupações (CBO)</t>
  </si>
  <si>
    <t>4221-05</t>
  </si>
  <si>
    <t>Salário Normativo da Categoria Profissional</t>
  </si>
  <si>
    <t>Categoria Profissional (vinculada à execução contratual)</t>
  </si>
  <si>
    <t>Data-Base da Categoria (dia/mês/ano)</t>
  </si>
  <si>
    <t>Item</t>
  </si>
  <si>
    <t>Detalhamento</t>
  </si>
  <si>
    <t xml:space="preserve"> Valor Unitário </t>
  </si>
  <si>
    <t xml:space="preserve"> Valor Total </t>
  </si>
  <si>
    <t>Valor total por empregado</t>
  </si>
  <si>
    <t>COZINHEIRO (A)</t>
  </si>
  <si>
    <t>Cidade</t>
  </si>
  <si>
    <t>BRASÍLIA/DF</t>
  </si>
  <si>
    <t>Ano do Acordo, Convenção ou Dissídio Coletivo</t>
  </si>
  <si>
    <t>Nº de meses de execução contratual</t>
  </si>
  <si>
    <t xml:space="preserve">Instrumento Coletivo </t>
  </si>
  <si>
    <t>Identificação do Serviço</t>
  </si>
  <si>
    <t>Tipo de Serviço</t>
  </si>
  <si>
    <t>Unidade de Medida</t>
  </si>
  <si>
    <t>Discriminação do Serviços</t>
  </si>
  <si>
    <t>Data</t>
  </si>
  <si>
    <t>Quantidade total a contratar</t>
  </si>
  <si>
    <t>SINDISERVIÇOS CCT 2024</t>
  </si>
  <si>
    <t xml:space="preserve">COZINHEIRO (A) </t>
  </si>
  <si>
    <t>POSTO</t>
  </si>
  <si>
    <t>Dados para composição dos custos referentes à Mão de obra</t>
  </si>
  <si>
    <t>Salário Base</t>
  </si>
  <si>
    <t>Assistência Médica</t>
  </si>
  <si>
    <t>Assistência Odontológica</t>
  </si>
  <si>
    <t>Auxílio Funeral</t>
  </si>
  <si>
    <t>Outros (especificar)</t>
  </si>
  <si>
    <t>Und. de Fornecimento</t>
  </si>
  <si>
    <t>und.</t>
  </si>
  <si>
    <t>par</t>
  </si>
  <si>
    <t>Unidade de Fornecimento</t>
  </si>
  <si>
    <t>Qtd. inicial</t>
  </si>
  <si>
    <t>Valor total empregado por mês</t>
  </si>
  <si>
    <t>Material</t>
  </si>
  <si>
    <t>Qtd. incicial</t>
  </si>
  <si>
    <t>Qtd. para cada Reposição</t>
  </si>
  <si>
    <t>Periodicidade p/ Reposição (mês)</t>
  </si>
  <si>
    <t>Planilha de Composição de Custos - Uniformes</t>
  </si>
  <si>
    <t>Qtd. para cada reposição</t>
  </si>
  <si>
    <t>Qtd. Total anual</t>
  </si>
  <si>
    <t>Periodicidade p/ reposição (mês)</t>
  </si>
  <si>
    <t>Planilha de Composição de Custos - Materiais</t>
  </si>
  <si>
    <t>Valor Total Mensal com Uniforme por Empregado</t>
  </si>
  <si>
    <t>Valor Total Mensal com Materiais por Empregado</t>
  </si>
  <si>
    <t>Quadro Resumo - Valores Mensais de Uniforme e Materiais</t>
  </si>
  <si>
    <t>Método: Planilha de Custos e Formação de preços</t>
  </si>
  <si>
    <t>Fundamento: Instrução Normativa 05/2017, Anexo V, Item 2.9., Alínea b)</t>
  </si>
  <si>
    <t>PLANILHA DE FORMAÇÃO DE CUSTOS</t>
  </si>
  <si>
    <t>Processo: 50000.000727/2024-41</t>
  </si>
  <si>
    <t>UASG</t>
  </si>
  <si>
    <t>MINFRA</t>
  </si>
  <si>
    <t>Assistente Técnico Administrativo de nível Superior Sênior, Pleno e Júnior</t>
  </si>
  <si>
    <t>13/2018</t>
  </si>
  <si>
    <t>21/2018</t>
  </si>
  <si>
    <t>ANTT</t>
  </si>
  <si>
    <t>Assistente Administrativo Sênior, Pleno e Júnior</t>
  </si>
  <si>
    <t>02/2023</t>
  </si>
  <si>
    <t>05/2023</t>
  </si>
  <si>
    <t>DNIT</t>
  </si>
  <si>
    <t>393/2019</t>
  </si>
  <si>
    <t>340/2020</t>
  </si>
  <si>
    <t>ICMBio - MMA</t>
  </si>
  <si>
    <t>Assistente Administrativo I, II, III e IV</t>
  </si>
  <si>
    <t>17/2021</t>
  </si>
  <si>
    <t>34/2021</t>
  </si>
  <si>
    <t>IPHAN</t>
  </si>
  <si>
    <t>Assistente Técnico Administrativo - Nível I e II</t>
  </si>
  <si>
    <t>05/2021</t>
  </si>
  <si>
    <t>12/2021</t>
  </si>
  <si>
    <t>ANTAQ</t>
  </si>
  <si>
    <t>Assistente Técnico Administrativo de Nível Superior</t>
  </si>
  <si>
    <t>09/2022</t>
  </si>
  <si>
    <t>16/2022</t>
  </si>
  <si>
    <t>IBAMA</t>
  </si>
  <si>
    <t>Assistente Administrativo III</t>
  </si>
  <si>
    <t>20/2021</t>
  </si>
  <si>
    <t>43/2021</t>
  </si>
  <si>
    <t>MMFDH</t>
  </si>
  <si>
    <t>Apoio Técnico Administrativo</t>
  </si>
  <si>
    <t>07/2019</t>
  </si>
  <si>
    <t>29/2019</t>
  </si>
  <si>
    <t>DPU</t>
  </si>
  <si>
    <t>Auxiliar Administrativo Nível IV</t>
  </si>
  <si>
    <t>60/2021</t>
  </si>
  <si>
    <t>100/2021</t>
  </si>
  <si>
    <t>CNPQ</t>
  </si>
  <si>
    <t>Auxiliar Administrativo Nível II e III</t>
  </si>
  <si>
    <t>13/2022</t>
  </si>
  <si>
    <t>17/2022</t>
  </si>
  <si>
    <t>ENAP</t>
  </si>
  <si>
    <t>Auxiliar Administrativo Nível I e II</t>
  </si>
  <si>
    <t>18/2021</t>
  </si>
  <si>
    <t>06/2022</t>
  </si>
  <si>
    <t>MDR (SUDECO)</t>
  </si>
  <si>
    <t>Apoio Administrativo - Nível II</t>
  </si>
  <si>
    <t>02/2022</t>
  </si>
  <si>
    <t>05/2022</t>
  </si>
  <si>
    <t>MEC</t>
  </si>
  <si>
    <t>04/2023</t>
  </si>
  <si>
    <r>
      <rPr>
        <b/>
        <u/>
        <sz val="11"/>
        <color theme="1"/>
        <rFont val="Calibri"/>
        <family val="2"/>
        <scheme val="minor"/>
      </rPr>
      <t>Observação</t>
    </r>
    <r>
      <rPr>
        <b/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Calibri"/>
        <family val="2"/>
        <scheme val="minor"/>
      </rPr>
      <t xml:space="preserve">Considerando que os percentuais apurados referem-se a contratações já realizadas, julgamos prudente utilizar o percentual de 3% para o custo administrativo e lucro.  </t>
    </r>
  </si>
  <si>
    <t>Custo Adminsitrativo</t>
  </si>
  <si>
    <t>Contrato</t>
  </si>
  <si>
    <t>Pregão</t>
  </si>
  <si>
    <t>Cargo no Órgão Pesquisado</t>
  </si>
  <si>
    <t>Órgão</t>
  </si>
  <si>
    <t>Planilha de Composição de Custos - Custos Variáveis</t>
  </si>
  <si>
    <t>Média dos 3 maiores percentuais encontrados</t>
  </si>
  <si>
    <t>MT</t>
  </si>
  <si>
    <t>Assistente Administrativo - Nível I e Psicólogo Organizacional</t>
  </si>
  <si>
    <t>07/2023</t>
  </si>
  <si>
    <t>14/2023</t>
  </si>
  <si>
    <t>Obs: Conforme entendimento do TCU no Acórdão nº 1.186/2017 - Plenário, a Administração "deve estabelecer na minuta do contrato que a parcela mensal a título de aviso prévio trabalhado será no percentual máximo de 1,94% no primeiro ano, e, em caso de prorrogação do contrato, o percentual máximo dessa parcela será de 0,194% a cada ano de prorrogação, a ser incluído por ocasião da formulação do aditivo da prorrogação do contrato, conforme a Lei 12.506/2011" (Enunciado do Boletim de Jurisprudência nº 176/2017).</t>
  </si>
  <si>
    <t>Sapato de segurança - Soft works, Antiderrapante, na cor branca</t>
  </si>
  <si>
    <t>Calça unissex - Tecido 100% algodão, na cor branca e/ou cinza</t>
  </si>
  <si>
    <t>Camiseta unissex - Tecido 100% algodão na cor branca.</t>
  </si>
  <si>
    <t>Dolmã Unissex - Tecido Oxford Premium, 100% Poliéster na cor branca</t>
  </si>
  <si>
    <t>caixa</t>
  </si>
  <si>
    <t>Luva - Nitrílica, descartável e sem pó, na cor preta, caixa com 100 und.</t>
  </si>
  <si>
    <t>Touca/bandana - Tecido Oxford, na cor branca</t>
  </si>
  <si>
    <t>Avental longo - Tecido Brim e/ou Oxford, 100% algodão, na cor branca</t>
  </si>
  <si>
    <t>Qtd. Total Anual</t>
  </si>
  <si>
    <t>Luva Térmica - Tecido de algodão na parte externa, com tratamento impermeabilizante atóxico e retardante a chamas até 250°,  Cano longo: comprimento:  59cm/ Altura: 2cm/ Largura: 25cm/ Peso: 0,05kg. Cor: branco ou cinza.</t>
  </si>
  <si>
    <t xml:space="preserve">Termo de Referência 06/2024 </t>
  </si>
  <si>
    <t xml:space="preserve">Estudo Técnico Preliminar 10/2024 </t>
  </si>
  <si>
    <t xml:space="preserve">Data: </t>
  </si>
  <si>
    <t xml:space="preserve">Responsável: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</si>
</sst>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  <numFmt numFmtId="166" formatCode="_-* #,##0_-;\-* #,##0_-;_-* &quot;-&quot;??_-;_-@_-"/>
    <numFmt numFmtId="167" formatCode="_(* #,##0.00_);_(* \(#,##0.00\);_(* \-??_);_(@_)"/>
    <numFmt numFmtId="168" formatCode="_(&quot;R$ &quot;* #,##0.00_);_(&quot;R$ &quot;* \(#,##0.00\);_(&quot;R$ &quot;* &quot;-&quot;??_);_(@_)"/>
    <numFmt numFmtId="169" formatCode="_(* #,##0.00_);_(* \(#,##0.00\);_(* &quot;-&quot;??_);_(@_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indexed="64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</font>
    <font>
      <b/>
      <u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indexed="64"/>
      </bottom>
      <diagonal/>
    </border>
    <border>
      <left/>
      <right/>
      <top style="thin">
        <color theme="2" tint="-0.499984740745262"/>
      </top>
      <bottom style="thin">
        <color indexed="64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indexed="64"/>
      </bottom>
      <diagonal/>
    </border>
  </borders>
  <cellStyleXfs count="7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7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8" borderId="13" applyNumberFormat="0" applyAlignment="0" applyProtection="0"/>
    <xf numFmtId="0" fontId="11" fillId="9" borderId="14" applyNumberFormat="0" applyAlignment="0" applyProtection="0"/>
    <xf numFmtId="0" fontId="12" fillId="9" borderId="13" applyNumberFormat="0" applyAlignment="0" applyProtection="0"/>
    <xf numFmtId="0" fontId="13" fillId="0" borderId="15" applyNumberFormat="0" applyFill="0" applyAlignment="0" applyProtection="0"/>
    <xf numFmtId="0" fontId="14" fillId="10" borderId="16" applyNumberFormat="0" applyAlignment="0" applyProtection="0"/>
    <xf numFmtId="0" fontId="15" fillId="0" borderId="0" applyNumberFormat="0" applyFill="0" applyBorder="0" applyAlignment="0" applyProtection="0"/>
    <xf numFmtId="0" fontId="1" fillId="11" borderId="17" applyNumberFormat="0" applyFont="0" applyAlignment="0" applyProtection="0"/>
    <xf numFmtId="0" fontId="16" fillId="0" borderId="0" applyNumberFormat="0" applyFill="0" applyBorder="0" applyAlignment="0" applyProtection="0"/>
    <xf numFmtId="0" fontId="2" fillId="0" borderId="18" applyNumberFormat="0" applyFill="0" applyAlignment="0" applyProtection="0"/>
    <xf numFmtId="0" fontId="1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3" fontId="1" fillId="0" borderId="0" applyFont="0" applyFill="0" applyBorder="0" applyAlignment="0" applyProtection="0"/>
    <xf numFmtId="167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7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7" fillId="35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62">
    <xf numFmtId="0" fontId="0" fillId="0" borderId="0" xfId="0"/>
    <xf numFmtId="0" fontId="21" fillId="3" borderId="1" xfId="0" applyFont="1" applyFill="1" applyBorder="1" applyAlignment="1">
      <alignment horizontal="center" wrapText="1"/>
    </xf>
    <xf numFmtId="0" fontId="20" fillId="0" borderId="0" xfId="0" applyFont="1" applyAlignment="1">
      <alignment wrapText="1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left" wrapText="1"/>
    </xf>
    <xf numFmtId="10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9" fontId="20" fillId="0" borderId="1" xfId="3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0" fontId="20" fillId="0" borderId="0" xfId="0" applyFont="1"/>
    <xf numFmtId="0" fontId="21" fillId="0" borderId="1" xfId="0" applyFont="1" applyBorder="1" applyAlignment="1">
      <alignment wrapText="1"/>
    </xf>
    <xf numFmtId="9" fontId="21" fillId="0" borderId="1" xfId="3" applyFont="1" applyBorder="1" applyAlignment="1">
      <alignment wrapText="1"/>
    </xf>
    <xf numFmtId="9" fontId="21" fillId="0" borderId="1" xfId="3" applyFont="1" applyBorder="1" applyAlignment="1">
      <alignment horizontal="center" wrapText="1"/>
    </xf>
    <xf numFmtId="165" fontId="21" fillId="0" borderId="1" xfId="0" applyNumberFormat="1" applyFont="1" applyBorder="1" applyAlignment="1">
      <alignment horizontal="center" vertical="center" wrapText="1"/>
    </xf>
    <xf numFmtId="9" fontId="20" fillId="0" borderId="1" xfId="3" applyFont="1" applyBorder="1" applyAlignment="1">
      <alignment wrapText="1"/>
    </xf>
    <xf numFmtId="166" fontId="20" fillId="0" borderId="1" xfId="2" applyNumberFormat="1" applyFont="1" applyBorder="1" applyAlignment="1">
      <alignment horizont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wrapText="1"/>
    </xf>
    <xf numFmtId="165" fontId="21" fillId="4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wrapText="1"/>
    </xf>
    <xf numFmtId="164" fontId="20" fillId="0" borderId="1" xfId="1" applyFont="1" applyFill="1" applyBorder="1" applyAlignment="1">
      <alignment horizontal="center" vertical="center" wrapText="1"/>
    </xf>
    <xf numFmtId="10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wrapText="1"/>
    </xf>
    <xf numFmtId="10" fontId="21" fillId="0" borderId="1" xfId="0" applyNumberFormat="1" applyFont="1" applyBorder="1" applyAlignment="1">
      <alignment horizontal="center" wrapText="1"/>
    </xf>
    <xf numFmtId="164" fontId="21" fillId="0" borderId="1" xfId="0" applyNumberFormat="1" applyFont="1" applyBorder="1" applyAlignment="1">
      <alignment horizontal="center" vertical="center" wrapText="1"/>
    </xf>
    <xf numFmtId="165" fontId="20" fillId="0" borderId="0" xfId="0" applyNumberFormat="1" applyFont="1" applyAlignment="1">
      <alignment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10" fontId="23" fillId="0" borderId="1" xfId="0" applyNumberFormat="1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165" fontId="23" fillId="0" borderId="0" xfId="0" applyNumberFormat="1" applyFont="1" applyAlignment="1">
      <alignment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wrapText="1"/>
    </xf>
    <xf numFmtId="10" fontId="21" fillId="4" borderId="1" xfId="0" applyNumberFormat="1" applyFont="1" applyFill="1" applyBorder="1" applyAlignment="1">
      <alignment horizontal="center" wrapText="1"/>
    </xf>
    <xf numFmtId="164" fontId="21" fillId="4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3" borderId="1" xfId="0" applyFont="1" applyFill="1" applyBorder="1" applyAlignment="1">
      <alignment wrapText="1"/>
    </xf>
    <xf numFmtId="0" fontId="20" fillId="2" borderId="1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wrapText="1"/>
    </xf>
    <xf numFmtId="10" fontId="20" fillId="2" borderId="1" xfId="0" applyNumberFormat="1" applyFont="1" applyFill="1" applyBorder="1" applyAlignment="1">
      <alignment horizontal="center" wrapText="1"/>
    </xf>
    <xf numFmtId="0" fontId="20" fillId="2" borderId="0" xfId="0" applyFont="1" applyFill="1" applyAlignment="1">
      <alignment wrapText="1"/>
    </xf>
    <xf numFmtId="165" fontId="20" fillId="0" borderId="1" xfId="0" applyNumberFormat="1" applyFont="1" applyBorder="1" applyAlignment="1">
      <alignment wrapText="1"/>
    </xf>
    <xf numFmtId="0" fontId="20" fillId="4" borderId="1" xfId="0" applyFont="1" applyFill="1" applyBorder="1" applyAlignment="1">
      <alignment horizontal="center" wrapText="1"/>
    </xf>
    <xf numFmtId="0" fontId="21" fillId="4" borderId="1" xfId="0" applyFont="1" applyFill="1" applyBorder="1" applyAlignment="1">
      <alignment horizontal="left" wrapText="1"/>
    </xf>
    <xf numFmtId="165" fontId="21" fillId="3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165" fontId="20" fillId="2" borderId="1" xfId="0" applyNumberFormat="1" applyFont="1" applyFill="1" applyBorder="1" applyAlignment="1">
      <alignment horizontal="center" wrapText="1"/>
    </xf>
    <xf numFmtId="9" fontId="20" fillId="0" borderId="1" xfId="0" applyNumberFormat="1" applyFont="1" applyBorder="1" applyAlignment="1">
      <alignment horizont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5" fontId="20" fillId="4" borderId="1" xfId="0" applyNumberFormat="1" applyFont="1" applyFill="1" applyBorder="1" applyAlignment="1">
      <alignment horizontal="center" wrapText="1"/>
    </xf>
    <xf numFmtId="9" fontId="21" fillId="4" borderId="1" xfId="3" applyFont="1" applyFill="1" applyBorder="1" applyAlignment="1">
      <alignment wrapText="1"/>
    </xf>
    <xf numFmtId="10" fontId="23" fillId="2" borderId="1" xfId="0" applyNumberFormat="1" applyFont="1" applyFill="1" applyBorder="1" applyAlignment="1">
      <alignment horizontal="center" vertical="center" wrapText="1"/>
    </xf>
    <xf numFmtId="10" fontId="20" fillId="2" borderId="1" xfId="0" applyNumberFormat="1" applyFont="1" applyFill="1" applyBorder="1" applyAlignment="1">
      <alignment horizontal="center" vertical="center" wrapText="1"/>
    </xf>
    <xf numFmtId="10" fontId="24" fillId="4" borderId="1" xfId="0" applyNumberFormat="1" applyFont="1" applyFill="1" applyBorder="1" applyAlignment="1">
      <alignment horizontal="center" wrapText="1"/>
    </xf>
    <xf numFmtId="10" fontId="21" fillId="4" borderId="1" xfId="3" applyNumberFormat="1" applyFont="1" applyFill="1" applyBorder="1" applyAlignment="1">
      <alignment horizontal="center" wrapText="1"/>
    </xf>
    <xf numFmtId="9" fontId="20" fillId="0" borderId="1" xfId="3" applyFont="1" applyFill="1" applyBorder="1" applyAlignment="1">
      <alignment wrapText="1"/>
    </xf>
    <xf numFmtId="10" fontId="23" fillId="0" borderId="1" xfId="3" applyNumberFormat="1" applyFont="1" applyFill="1" applyBorder="1" applyAlignment="1">
      <alignment horizontal="center" wrapText="1"/>
    </xf>
    <xf numFmtId="10" fontId="23" fillId="0" borderId="1" xfId="3" applyNumberFormat="1" applyFont="1" applyBorder="1" applyAlignment="1">
      <alignment horizontal="center" wrapText="1"/>
    </xf>
    <xf numFmtId="10" fontId="24" fillId="0" borderId="1" xfId="3" applyNumberFormat="1" applyFont="1" applyBorder="1" applyAlignment="1">
      <alignment horizontal="center" wrapText="1"/>
    </xf>
    <xf numFmtId="10" fontId="20" fillId="0" borderId="1" xfId="3" applyNumberFormat="1" applyFont="1" applyBorder="1" applyAlignment="1">
      <alignment horizontal="center" wrapText="1"/>
    </xf>
    <xf numFmtId="10" fontId="20" fillId="4" borderId="1" xfId="0" applyNumberFormat="1" applyFont="1" applyFill="1" applyBorder="1" applyAlignment="1">
      <alignment horizontal="center" wrapText="1"/>
    </xf>
    <xf numFmtId="165" fontId="20" fillId="4" borderId="1" xfId="0" applyNumberFormat="1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center" wrapText="1"/>
    </xf>
    <xf numFmtId="165" fontId="24" fillId="4" borderId="1" xfId="0" applyNumberFormat="1" applyFont="1" applyFill="1" applyBorder="1" applyAlignment="1">
      <alignment horizontal="center" vertical="center" wrapText="1"/>
    </xf>
    <xf numFmtId="165" fontId="21" fillId="3" borderId="1" xfId="1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9" fontId="20" fillId="0" borderId="0" xfId="3" applyFont="1" applyAlignment="1">
      <alignment wrapText="1"/>
    </xf>
    <xf numFmtId="10" fontId="20" fillId="0" borderId="0" xfId="0" applyNumberFormat="1" applyFont="1" applyAlignment="1">
      <alignment horizontal="center" wrapText="1"/>
    </xf>
    <xf numFmtId="165" fontId="20" fillId="0" borderId="0" xfId="0" applyNumberFormat="1" applyFont="1" applyAlignment="1">
      <alignment horizontal="center" vertical="center" wrapText="1"/>
    </xf>
    <xf numFmtId="10" fontId="23" fillId="0" borderId="1" xfId="0" applyNumberFormat="1" applyFont="1" applyBorder="1" applyAlignment="1">
      <alignment horizontal="center" wrapText="1"/>
    </xf>
    <xf numFmtId="10" fontId="24" fillId="0" borderId="1" xfId="0" applyNumberFormat="1" applyFont="1" applyBorder="1" applyAlignment="1">
      <alignment horizontal="center" wrapText="1"/>
    </xf>
    <xf numFmtId="0" fontId="26" fillId="2" borderId="20" xfId="50" applyFont="1" applyFill="1" applyBorder="1" applyAlignment="1">
      <alignment horizontal="center" vertical="center" wrapText="1"/>
    </xf>
    <xf numFmtId="0" fontId="26" fillId="0" borderId="20" xfId="50" applyFont="1" applyBorder="1" applyAlignment="1">
      <alignment horizontal="justify" vertical="center" wrapText="1"/>
    </xf>
    <xf numFmtId="0" fontId="26" fillId="0" borderId="20" xfId="5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26" fillId="2" borderId="20" xfId="65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25" fillId="4" borderId="20" xfId="50" applyFont="1" applyFill="1" applyBorder="1" applyAlignment="1">
      <alignment horizontal="center" vertical="center" wrapText="1"/>
    </xf>
    <xf numFmtId="168" fontId="25" fillId="4" borderId="20" xfId="64" applyFont="1" applyFill="1" applyBorder="1" applyAlignment="1">
      <alignment horizontal="center" vertical="center" wrapText="1"/>
    </xf>
    <xf numFmtId="164" fontId="25" fillId="4" borderId="20" xfId="65" applyNumberFormat="1" applyFont="1" applyFill="1" applyBorder="1" applyAlignment="1">
      <alignment horizontal="center" vertical="center" wrapText="1"/>
    </xf>
    <xf numFmtId="164" fontId="25" fillId="4" borderId="19" xfId="65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9" fontId="20" fillId="0" borderId="1" xfId="3" applyFont="1" applyBorder="1" applyAlignment="1">
      <alignment vertical="center" wrapText="1"/>
    </xf>
    <xf numFmtId="9" fontId="21" fillId="4" borderId="1" xfId="3" applyFont="1" applyFill="1" applyBorder="1" applyAlignment="1">
      <alignment horizontal="center"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0" fontId="21" fillId="4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7" fillId="2" borderId="0" xfId="0" applyFont="1" applyFill="1" applyAlignment="1">
      <alignment wrapText="1"/>
    </xf>
    <xf numFmtId="0" fontId="24" fillId="2" borderId="0" xfId="0" applyFont="1" applyFill="1" applyAlignment="1">
      <alignment horizontal="center" vertical="center" wrapText="1"/>
    </xf>
    <xf numFmtId="165" fontId="23" fillId="4" borderId="1" xfId="2" applyNumberFormat="1" applyFont="1" applyFill="1" applyBorder="1" applyAlignment="1">
      <alignment horizontal="center" wrapText="1"/>
    </xf>
    <xf numFmtId="9" fontId="23" fillId="4" borderId="1" xfId="3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164" fontId="0" fillId="2" borderId="1" xfId="1" applyFont="1" applyFill="1" applyBorder="1" applyAlignment="1">
      <alignment vertical="center" wrapText="1"/>
    </xf>
    <xf numFmtId="10" fontId="2" fillId="36" borderId="1" xfId="1" applyNumberFormat="1" applyFont="1" applyFill="1" applyBorder="1" applyAlignment="1">
      <alignment horizontal="center" vertical="center" wrapText="1"/>
    </xf>
    <xf numFmtId="10" fontId="0" fillId="2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0" fillId="0" borderId="1" xfId="1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1" applyFont="1" applyFill="1" applyBorder="1" applyAlignment="1">
      <alignment horizontal="center" vertical="center" wrapText="1"/>
    </xf>
    <xf numFmtId="10" fontId="2" fillId="4" borderId="1" xfId="3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49" fontId="0" fillId="0" borderId="0" xfId="0" quotePrefix="1" applyNumberFormat="1" applyAlignment="1">
      <alignment horizontal="left" vertical="center" wrapText="1"/>
    </xf>
    <xf numFmtId="0" fontId="0" fillId="0" borderId="0" xfId="0" applyAlignment="1">
      <alignment vertical="center"/>
    </xf>
    <xf numFmtId="0" fontId="22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1" fillId="3" borderId="1" xfId="0" applyFont="1" applyFill="1" applyBorder="1" applyAlignment="1">
      <alignment horizontal="center" wrapText="1"/>
    </xf>
    <xf numFmtId="0" fontId="21" fillId="4" borderId="1" xfId="0" applyFont="1" applyFill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1" fillId="3" borderId="2" xfId="0" applyFont="1" applyFill="1" applyBorder="1" applyAlignment="1">
      <alignment horizontal="center" wrapText="1"/>
    </xf>
    <xf numFmtId="0" fontId="21" fillId="3" borderId="4" xfId="0" applyFont="1" applyFill="1" applyBorder="1" applyAlignment="1">
      <alignment horizontal="center" wrapText="1"/>
    </xf>
    <xf numFmtId="0" fontId="21" fillId="2" borderId="5" xfId="0" applyFont="1" applyFill="1" applyBorder="1" applyAlignment="1">
      <alignment horizontal="justify" vertical="center" wrapText="1"/>
    </xf>
    <xf numFmtId="0" fontId="21" fillId="2" borderId="6" xfId="0" applyFont="1" applyFill="1" applyBorder="1" applyAlignment="1">
      <alignment horizontal="justify" vertical="center" wrapText="1"/>
    </xf>
    <xf numFmtId="0" fontId="21" fillId="2" borderId="7" xfId="0" applyFont="1" applyFill="1" applyBorder="1" applyAlignment="1">
      <alignment horizontal="justify" vertical="center" wrapText="1"/>
    </xf>
    <xf numFmtId="0" fontId="21" fillId="2" borderId="0" xfId="0" applyFont="1" applyFill="1" applyAlignment="1">
      <alignment horizontal="justify" vertical="center" wrapText="1"/>
    </xf>
    <xf numFmtId="0" fontId="21" fillId="2" borderId="8" xfId="0" applyFont="1" applyFill="1" applyBorder="1" applyAlignment="1">
      <alignment horizontal="justify" vertical="center" wrapText="1"/>
    </xf>
    <xf numFmtId="0" fontId="21" fillId="2" borderId="9" xfId="0" applyFont="1" applyFill="1" applyBorder="1" applyAlignment="1">
      <alignment horizontal="justify" vertical="center" wrapText="1"/>
    </xf>
    <xf numFmtId="0" fontId="21" fillId="3" borderId="3" xfId="0" applyFont="1" applyFill="1" applyBorder="1" applyAlignment="1">
      <alignment horizontal="center" wrapText="1"/>
    </xf>
    <xf numFmtId="0" fontId="21" fillId="4" borderId="2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1" fontId="20" fillId="0" borderId="1" xfId="3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/>
    </xf>
    <xf numFmtId="165" fontId="24" fillId="0" borderId="1" xfId="0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/>
    </xf>
    <xf numFmtId="0" fontId="21" fillId="3" borderId="1" xfId="0" applyFont="1" applyFill="1" applyBorder="1" applyAlignment="1">
      <alignment horizontal="center" vertical="center"/>
    </xf>
    <xf numFmtId="9" fontId="20" fillId="0" borderId="1" xfId="3" applyFont="1" applyBorder="1" applyAlignment="1">
      <alignment horizontal="center" wrapText="1"/>
    </xf>
    <xf numFmtId="10" fontId="20" fillId="0" borderId="1" xfId="0" applyNumberFormat="1" applyFont="1" applyBorder="1" applyAlignment="1">
      <alignment horizontal="center" wrapText="1"/>
    </xf>
    <xf numFmtId="14" fontId="20" fillId="0" borderId="1" xfId="0" applyNumberFormat="1" applyFont="1" applyBorder="1" applyAlignment="1">
      <alignment horizontal="center" wrapText="1"/>
    </xf>
    <xf numFmtId="49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 wrapText="1"/>
    </xf>
    <xf numFmtId="0" fontId="25" fillId="4" borderId="25" xfId="50" applyFont="1" applyFill="1" applyBorder="1" applyAlignment="1">
      <alignment horizontal="right" vertical="center" wrapText="1"/>
    </xf>
    <xf numFmtId="0" fontId="25" fillId="4" borderId="26" xfId="50" applyFont="1" applyFill="1" applyBorder="1" applyAlignment="1">
      <alignment horizontal="right" vertical="center" wrapText="1"/>
    </xf>
    <xf numFmtId="0" fontId="25" fillId="4" borderId="27" xfId="50" applyFont="1" applyFill="1" applyBorder="1" applyAlignment="1">
      <alignment horizontal="right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5" fillId="4" borderId="24" xfId="50" applyFont="1" applyFill="1" applyBorder="1" applyAlignment="1">
      <alignment horizontal="right" vertical="center" wrapText="1"/>
    </xf>
    <xf numFmtId="0" fontId="25" fillId="4" borderId="22" xfId="50" applyFont="1" applyFill="1" applyBorder="1" applyAlignment="1">
      <alignment horizontal="right" vertical="center" wrapText="1"/>
    </xf>
    <xf numFmtId="0" fontId="25" fillId="4" borderId="23" xfId="50" applyFont="1" applyFill="1" applyBorder="1" applyAlignment="1">
      <alignment horizontal="right" vertical="center" wrapText="1"/>
    </xf>
    <xf numFmtId="0" fontId="25" fillId="4" borderId="1" xfId="5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0" fillId="4" borderId="1" xfId="0" applyFill="1" applyBorder="1" applyAlignment="1">
      <alignment horizontal="left" vertical="center" wrapText="1"/>
    </xf>
  </cellXfs>
  <cellStyles count="74">
    <cellStyle name="20% - Ênfase1" xfId="21" builtinId="30" customBuiltin="1"/>
    <cellStyle name="20% - Ênfase2" xfId="24" builtinId="34" customBuiltin="1"/>
    <cellStyle name="20% - Ênfase3" xfId="27" builtinId="38" customBuiltin="1"/>
    <cellStyle name="20% - Ênfase4" xfId="30" builtinId="42" customBuiltin="1"/>
    <cellStyle name="20% - Ênfase5" xfId="33" builtinId="46" customBuiltin="1"/>
    <cellStyle name="20% - Ênfase6" xfId="36" builtinId="50" customBuiltin="1"/>
    <cellStyle name="40% - Ênfase1" xfId="22" builtinId="31" customBuiltin="1"/>
    <cellStyle name="40% - Ênfase2" xfId="25" builtinId="35" customBuiltin="1"/>
    <cellStyle name="40% - Ênfase3" xfId="28" builtinId="39" customBuiltin="1"/>
    <cellStyle name="40% - Ênfase4" xfId="31" builtinId="43" customBuiltin="1"/>
    <cellStyle name="40% - Ênfase5" xfId="34" builtinId="47" customBuiltin="1"/>
    <cellStyle name="40% - Ênfase6" xfId="37" builtinId="51" customBuiltin="1"/>
    <cellStyle name="60% - Ênfase1 2" xfId="43" xr:uid="{FEE54549-8352-43BF-8E26-D83E6CD31475}"/>
    <cellStyle name="60% - Ênfase2 2" xfId="44" xr:uid="{F68BFA68-D634-4493-8BE5-45D2749860F2}"/>
    <cellStyle name="60% - Ênfase3 2" xfId="45" xr:uid="{81075103-3B04-4B19-BB18-DDD53E2BC9F6}"/>
    <cellStyle name="60% - Ênfase4 2" xfId="46" xr:uid="{DE5C61BB-C587-4070-89CA-C8DBB592B4AA}"/>
    <cellStyle name="60% - Ênfase5 2" xfId="47" xr:uid="{23BAE37A-80F5-482E-825B-74595241344B}"/>
    <cellStyle name="60% - Ênfase6 2" xfId="48" xr:uid="{B4755599-75AF-4034-8996-5A937D8470CD}"/>
    <cellStyle name="Bom" xfId="9" builtinId="26" customBuiltin="1"/>
    <cellStyle name="Cálculo" xfId="13" builtinId="22" customBuiltin="1"/>
    <cellStyle name="Célula de Verificação" xfId="15" builtinId="23" customBuiltin="1"/>
    <cellStyle name="Célula Vinculada" xfId="14" builtinId="24" customBuiltin="1"/>
    <cellStyle name="Ênfase1" xfId="20" builtinId="29" customBuiltin="1"/>
    <cellStyle name="Ênfase2" xfId="23" builtinId="33" customBuiltin="1"/>
    <cellStyle name="Ênfase3" xfId="26" builtinId="37" customBuiltin="1"/>
    <cellStyle name="Ênfase4" xfId="29" builtinId="41" customBuiltin="1"/>
    <cellStyle name="Ênfase5" xfId="32" builtinId="45" customBuiltin="1"/>
    <cellStyle name="Ênfase6" xfId="35" builtinId="49" customBuiltin="1"/>
    <cellStyle name="Entrada" xfId="11" builtinId="20" customBuiltin="1"/>
    <cellStyle name="Moeda" xfId="1" builtinId="4"/>
    <cellStyle name="Moeda 2" xfId="55" xr:uid="{BD2B1FC3-18E6-4186-9409-A17FCCBFC3AF}"/>
    <cellStyle name="Moeda 2 2" xfId="64" xr:uid="{B537368C-5B83-4A25-BC24-A0630C827106}"/>
    <cellStyle name="Moeda 3" xfId="70" xr:uid="{04FF435C-F5A4-4A11-A7E8-94625EC1CE83}"/>
    <cellStyle name="Moeda 4" xfId="71" xr:uid="{B61FD728-3E05-497C-A6FD-1A4AAE7EC25A}"/>
    <cellStyle name="Neutro 2" xfId="42" xr:uid="{66560389-04EC-4468-84BD-19A078D49304}"/>
    <cellStyle name="Normal" xfId="0" builtinId="0"/>
    <cellStyle name="Normal 2" xfId="50" xr:uid="{9DD8172F-B7B0-4C6E-ACCD-3A97DAA2D73F}"/>
    <cellStyle name="Normal 2 2" xfId="69" xr:uid="{2CD25FD2-9C9B-49BA-BF6D-07FD8D4D5EEA}"/>
    <cellStyle name="Normal 8 2" xfId="66" xr:uid="{A7012153-7B46-4C71-B42C-E697C247E0EF}"/>
    <cellStyle name="Nota" xfId="17" builtinId="10" customBuiltin="1"/>
    <cellStyle name="Porcentagem" xfId="3" builtinId="5"/>
    <cellStyle name="Porcentagem 2 2" xfId="67" xr:uid="{ABE1E17B-5AF2-45F3-A8C6-C108219441D3}"/>
    <cellStyle name="Porcentagem 5 2" xfId="68" xr:uid="{3BD4CAA9-3855-4862-8404-A571DB4EC946}"/>
    <cellStyle name="Ruim" xfId="10" builtinId="27" customBuiltin="1"/>
    <cellStyle name="Saída" xfId="12" builtinId="21" customBuiltin="1"/>
    <cellStyle name="Texto de Aviso" xfId="16" builtinId="11" customBuiltin="1"/>
    <cellStyle name="Texto Explicativo" xfId="18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otal" xfId="19" builtinId="25" customBuiltin="1"/>
    <cellStyle name="Vírgula" xfId="2" builtinId="3"/>
    <cellStyle name="Vírgula 2" xfId="39" xr:uid="{85CF423B-46B6-400C-8CFA-4F94E000AF25}"/>
    <cellStyle name="Vírgula 2 2 3" xfId="73" xr:uid="{7ADD4534-B4E1-47B4-9B5A-E9672DB8C1F7}"/>
    <cellStyle name="Vírgula 2 3" xfId="65" xr:uid="{4ECA708A-358A-4685-B4E4-FD11EC46090C}"/>
    <cellStyle name="Vírgula 3" xfId="41" xr:uid="{34E5305E-6E13-48A5-A71C-2839E5CCE007}"/>
    <cellStyle name="Vírgula 3 2" xfId="53" xr:uid="{07461B8D-997C-4B03-B636-4A435DD74E24}"/>
    <cellStyle name="Vírgula 3 2 2" xfId="62" xr:uid="{134D307F-F629-4230-86FE-B819533B56E2}"/>
    <cellStyle name="Vírgula 3 3" xfId="58" xr:uid="{D2B5660E-2997-4D54-8E66-0FE5EE4D7A17}"/>
    <cellStyle name="Vírgula 4" xfId="40" xr:uid="{98BE52EA-B655-42EE-9E8A-11769728C340}"/>
    <cellStyle name="Vírgula 4 2" xfId="52" xr:uid="{27297B3F-DB5D-4CDE-A9FE-839A061F7A82}"/>
    <cellStyle name="Vírgula 4 2 2" xfId="61" xr:uid="{578AF0FD-3C11-4D45-9454-AEA8237E7A24}"/>
    <cellStyle name="Vírgula 4 3" xfId="57" xr:uid="{C47B6905-B35F-4697-82C4-0ED047885FB1}"/>
    <cellStyle name="Vírgula 5" xfId="49" xr:uid="{407046B9-06B0-4B71-AACA-79C67C904C12}"/>
    <cellStyle name="Vírgula 5 2" xfId="54" xr:uid="{052A212D-AFF3-4EC2-92A2-7DD173E489D1}"/>
    <cellStyle name="Vírgula 5 2 2" xfId="63" xr:uid="{4D791933-A181-4A00-841D-A33E1DBBAAF8}"/>
    <cellStyle name="Vírgula 5 3" xfId="59" xr:uid="{0F7F643E-17EE-4B69-8109-9B5ADA3A9715}"/>
    <cellStyle name="Vírgula 6" xfId="51" xr:uid="{D69F59B5-AE15-4931-B0B9-3CE5F1A9532A}"/>
    <cellStyle name="Vírgula 6 2" xfId="60" xr:uid="{3137A5AE-E993-456B-9D08-FA83C4CE4C44}"/>
    <cellStyle name="Vírgula 7" xfId="56" xr:uid="{C4FD4E97-EBE7-42E6-A56C-B204568A05F9}"/>
    <cellStyle name="Vírgula 8" xfId="38" xr:uid="{C550CD50-D39C-487D-B5A7-820FF509093D}"/>
    <cellStyle name="Vírgula 9" xfId="72" xr:uid="{98E27D46-C1B0-42B1-B515-DB028E65F0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6C88-A505-451D-B56D-15DB4756E125}">
  <dimension ref="B1:G13"/>
  <sheetViews>
    <sheetView tabSelected="1" zoomScaleNormal="100" workbookViewId="0">
      <selection activeCell="C17" sqref="C17"/>
    </sheetView>
  </sheetViews>
  <sheetFormatPr defaultRowHeight="14.4" x14ac:dyDescent="0.3"/>
  <cols>
    <col min="1" max="1" width="1.88671875" customWidth="1"/>
    <col min="2" max="2" width="22.33203125" customWidth="1"/>
    <col min="3" max="3" width="16.44140625" customWidth="1"/>
    <col min="4" max="4" width="17.109375" customWidth="1"/>
    <col min="5" max="5" width="16.109375" customWidth="1"/>
    <col min="6" max="6" width="19.33203125" customWidth="1"/>
    <col min="7" max="7" width="19.5546875" customWidth="1"/>
    <col min="10" max="10" width="16.88671875" bestFit="1" customWidth="1"/>
  </cols>
  <sheetData>
    <row r="1" spans="2:7" ht="30.75" customHeight="1" x14ac:dyDescent="0.3">
      <c r="B1" s="117" t="s">
        <v>165</v>
      </c>
      <c r="C1" s="117"/>
      <c r="D1" s="117"/>
      <c r="E1" s="117"/>
      <c r="F1" s="117"/>
      <c r="G1" s="117"/>
    </row>
    <row r="2" spans="2:7" ht="19.5" customHeight="1" x14ac:dyDescent="0.3">
      <c r="B2" s="122" t="s">
        <v>166</v>
      </c>
      <c r="C2" s="122"/>
      <c r="D2" s="122"/>
      <c r="E2" s="122"/>
      <c r="F2" s="122"/>
      <c r="G2" s="122"/>
    </row>
    <row r="3" spans="2:7" ht="19.5" customHeight="1" x14ac:dyDescent="0.3">
      <c r="B3" s="122" t="s">
        <v>240</v>
      </c>
      <c r="C3" s="122"/>
      <c r="D3" s="122"/>
      <c r="E3" s="122"/>
      <c r="F3" s="122"/>
      <c r="G3" s="122"/>
    </row>
    <row r="4" spans="2:7" ht="19.5" customHeight="1" x14ac:dyDescent="0.3">
      <c r="B4" s="122" t="s">
        <v>241</v>
      </c>
      <c r="C4" s="122"/>
      <c r="D4" s="122"/>
      <c r="E4" s="122"/>
      <c r="F4" s="122"/>
      <c r="G4" s="122"/>
    </row>
    <row r="5" spans="2:7" ht="19.5" customHeight="1" x14ac:dyDescent="0.3">
      <c r="B5" s="122" t="s">
        <v>163</v>
      </c>
      <c r="C5" s="122"/>
      <c r="D5" s="122"/>
      <c r="E5" s="122"/>
      <c r="F5" s="122"/>
      <c r="G5" s="122"/>
    </row>
    <row r="6" spans="2:7" ht="19.5" customHeight="1" x14ac:dyDescent="0.3">
      <c r="B6" s="122" t="s">
        <v>164</v>
      </c>
      <c r="C6" s="122"/>
      <c r="D6" s="122"/>
      <c r="E6" s="122"/>
      <c r="F6" s="122"/>
      <c r="G6" s="122"/>
    </row>
    <row r="7" spans="2:7" ht="19.5" customHeight="1" x14ac:dyDescent="0.3">
      <c r="B7" s="122" t="s">
        <v>242</v>
      </c>
      <c r="C7" s="122"/>
      <c r="D7" s="122"/>
      <c r="E7" s="122"/>
      <c r="F7" s="122"/>
      <c r="G7" s="122"/>
    </row>
    <row r="8" spans="2:7" ht="19.5" customHeight="1" x14ac:dyDescent="0.3">
      <c r="B8" s="122" t="s">
        <v>243</v>
      </c>
      <c r="C8" s="122"/>
      <c r="D8" s="122"/>
      <c r="E8" s="122"/>
      <c r="F8" s="122"/>
      <c r="G8" s="122"/>
    </row>
    <row r="9" spans="2:7" ht="19.5" customHeight="1" x14ac:dyDescent="0.3"/>
    <row r="10" spans="2:7" ht="19.5" customHeight="1" x14ac:dyDescent="0.3">
      <c r="B10" s="118" t="s">
        <v>110</v>
      </c>
      <c r="C10" s="118"/>
      <c r="D10" s="118"/>
      <c r="E10" s="118"/>
      <c r="F10" s="118"/>
      <c r="G10" s="118"/>
    </row>
    <row r="11" spans="2:7" ht="19.5" customHeight="1" x14ac:dyDescent="0.3">
      <c r="B11" s="90" t="s">
        <v>104</v>
      </c>
      <c r="C11" s="90" t="s">
        <v>105</v>
      </c>
      <c r="D11" s="90" t="s">
        <v>5</v>
      </c>
      <c r="E11" s="90" t="s">
        <v>106</v>
      </c>
      <c r="F11" s="90" t="s">
        <v>107</v>
      </c>
      <c r="G11" s="90" t="s">
        <v>108</v>
      </c>
    </row>
    <row r="12" spans="2:7" ht="19.5" customHeight="1" x14ac:dyDescent="0.3">
      <c r="B12" s="80" t="s">
        <v>111</v>
      </c>
      <c r="C12" s="80">
        <v>1</v>
      </c>
      <c r="D12" s="92">
        <f>Posto!F14</f>
        <v>2726.91</v>
      </c>
      <c r="E12" s="93">
        <f>Posto!G117</f>
        <v>7281.71</v>
      </c>
      <c r="F12" s="93">
        <f>E12*C12</f>
        <v>7281.71</v>
      </c>
      <c r="G12" s="93">
        <f>F12*12</f>
        <v>87380.52</v>
      </c>
    </row>
    <row r="13" spans="2:7" ht="19.5" customHeight="1" x14ac:dyDescent="0.3">
      <c r="B13" s="116"/>
      <c r="C13" s="116"/>
      <c r="D13" s="119" t="s">
        <v>109</v>
      </c>
      <c r="E13" s="120"/>
      <c r="F13" s="121"/>
      <c r="G13" s="91">
        <f>SUM(G12:G12)</f>
        <v>87380.52</v>
      </c>
    </row>
  </sheetData>
  <mergeCells count="10">
    <mergeCell ref="B1:G1"/>
    <mergeCell ref="B10:G10"/>
    <mergeCell ref="D13:F13"/>
    <mergeCell ref="B2:G2"/>
    <mergeCell ref="B7:G7"/>
    <mergeCell ref="B3:G3"/>
    <mergeCell ref="B4:G4"/>
    <mergeCell ref="B5:G5"/>
    <mergeCell ref="B6:G6"/>
    <mergeCell ref="B8:G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58D3F-CB2E-4E1E-93CD-FFD3555870C2}">
  <dimension ref="A1:L119"/>
  <sheetViews>
    <sheetView topLeftCell="A78" zoomScale="90" zoomScaleNormal="90" workbookViewId="0">
      <selection activeCell="I96" sqref="I96"/>
    </sheetView>
  </sheetViews>
  <sheetFormatPr defaultColWidth="8.88671875" defaultRowHeight="14.4" x14ac:dyDescent="0.3"/>
  <cols>
    <col min="1" max="1" width="15" style="69" customWidth="1"/>
    <col min="2" max="2" width="58.6640625" style="2" customWidth="1"/>
    <col min="3" max="3" width="11" style="70" customWidth="1"/>
    <col min="4" max="4" width="10.33203125" style="2" customWidth="1"/>
    <col min="5" max="5" width="9.88671875" style="2" customWidth="1"/>
    <col min="6" max="6" width="16.33203125" style="71" customWidth="1"/>
    <col min="7" max="7" width="12.6640625" style="72" bestFit="1" customWidth="1"/>
    <col min="8" max="9" width="8.88671875" style="2"/>
    <col min="10" max="10" width="17.33203125" style="2" customWidth="1"/>
    <col min="11" max="11" width="8.88671875" style="2"/>
    <col min="12" max="12" width="13.44140625" style="2" customWidth="1"/>
    <col min="13" max="244" width="8.88671875" style="2"/>
    <col min="245" max="245" width="7.44140625" style="2" customWidth="1"/>
    <col min="246" max="246" width="45.6640625" style="2" customWidth="1"/>
    <col min="247" max="247" width="11" style="2" customWidth="1"/>
    <col min="248" max="248" width="10.33203125" style="2" customWidth="1"/>
    <col min="249" max="249" width="9.88671875" style="2" customWidth="1"/>
    <col min="250" max="250" width="16.33203125" style="2" customWidth="1"/>
    <col min="251" max="251" width="35.44140625" style="2" customWidth="1"/>
    <col min="252" max="252" width="0.109375" style="2" customWidth="1"/>
    <col min="253" max="253" width="33.88671875" style="2" customWidth="1"/>
    <col min="254" max="254" width="14" style="2" customWidth="1"/>
    <col min="255" max="500" width="8.88671875" style="2"/>
    <col min="501" max="501" width="7.44140625" style="2" customWidth="1"/>
    <col min="502" max="502" width="45.6640625" style="2" customWidth="1"/>
    <col min="503" max="503" width="11" style="2" customWidth="1"/>
    <col min="504" max="504" width="10.33203125" style="2" customWidth="1"/>
    <col min="505" max="505" width="9.88671875" style="2" customWidth="1"/>
    <col min="506" max="506" width="16.33203125" style="2" customWidth="1"/>
    <col min="507" max="507" width="35.44140625" style="2" customWidth="1"/>
    <col min="508" max="508" width="0.109375" style="2" customWidth="1"/>
    <col min="509" max="509" width="33.88671875" style="2" customWidth="1"/>
    <col min="510" max="510" width="14" style="2" customWidth="1"/>
    <col min="511" max="756" width="8.88671875" style="2"/>
    <col min="757" max="757" width="7.44140625" style="2" customWidth="1"/>
    <col min="758" max="758" width="45.6640625" style="2" customWidth="1"/>
    <col min="759" max="759" width="11" style="2" customWidth="1"/>
    <col min="760" max="760" width="10.33203125" style="2" customWidth="1"/>
    <col min="761" max="761" width="9.88671875" style="2" customWidth="1"/>
    <col min="762" max="762" width="16.33203125" style="2" customWidth="1"/>
    <col min="763" max="763" width="35.44140625" style="2" customWidth="1"/>
    <col min="764" max="764" width="0.109375" style="2" customWidth="1"/>
    <col min="765" max="765" width="33.88671875" style="2" customWidth="1"/>
    <col min="766" max="766" width="14" style="2" customWidth="1"/>
    <col min="767" max="1012" width="8.88671875" style="2"/>
    <col min="1013" max="1013" width="7.44140625" style="2" customWidth="1"/>
    <col min="1014" max="1014" width="45.6640625" style="2" customWidth="1"/>
    <col min="1015" max="1015" width="11" style="2" customWidth="1"/>
    <col min="1016" max="1016" width="10.33203125" style="2" customWidth="1"/>
    <col min="1017" max="1017" width="9.88671875" style="2" customWidth="1"/>
    <col min="1018" max="1018" width="16.33203125" style="2" customWidth="1"/>
    <col min="1019" max="1019" width="35.44140625" style="2" customWidth="1"/>
    <col min="1020" max="1020" width="0.109375" style="2" customWidth="1"/>
    <col min="1021" max="1021" width="33.88671875" style="2" customWidth="1"/>
    <col min="1022" max="1022" width="14" style="2" customWidth="1"/>
    <col min="1023" max="1268" width="8.88671875" style="2"/>
    <col min="1269" max="1269" width="7.44140625" style="2" customWidth="1"/>
    <col min="1270" max="1270" width="45.6640625" style="2" customWidth="1"/>
    <col min="1271" max="1271" width="11" style="2" customWidth="1"/>
    <col min="1272" max="1272" width="10.33203125" style="2" customWidth="1"/>
    <col min="1273" max="1273" width="9.88671875" style="2" customWidth="1"/>
    <col min="1274" max="1274" width="16.33203125" style="2" customWidth="1"/>
    <col min="1275" max="1275" width="35.44140625" style="2" customWidth="1"/>
    <col min="1276" max="1276" width="0.109375" style="2" customWidth="1"/>
    <col min="1277" max="1277" width="33.88671875" style="2" customWidth="1"/>
    <col min="1278" max="1278" width="14" style="2" customWidth="1"/>
    <col min="1279" max="1524" width="8.88671875" style="2"/>
    <col min="1525" max="1525" width="7.44140625" style="2" customWidth="1"/>
    <col min="1526" max="1526" width="45.6640625" style="2" customWidth="1"/>
    <col min="1527" max="1527" width="11" style="2" customWidth="1"/>
    <col min="1528" max="1528" width="10.33203125" style="2" customWidth="1"/>
    <col min="1529" max="1529" width="9.88671875" style="2" customWidth="1"/>
    <col min="1530" max="1530" width="16.33203125" style="2" customWidth="1"/>
    <col min="1531" max="1531" width="35.44140625" style="2" customWidth="1"/>
    <col min="1532" max="1532" width="0.109375" style="2" customWidth="1"/>
    <col min="1533" max="1533" width="33.88671875" style="2" customWidth="1"/>
    <col min="1534" max="1534" width="14" style="2" customWidth="1"/>
    <col min="1535" max="1780" width="8.88671875" style="2"/>
    <col min="1781" max="1781" width="7.44140625" style="2" customWidth="1"/>
    <col min="1782" max="1782" width="45.6640625" style="2" customWidth="1"/>
    <col min="1783" max="1783" width="11" style="2" customWidth="1"/>
    <col min="1784" max="1784" width="10.33203125" style="2" customWidth="1"/>
    <col min="1785" max="1785" width="9.88671875" style="2" customWidth="1"/>
    <col min="1786" max="1786" width="16.33203125" style="2" customWidth="1"/>
    <col min="1787" max="1787" width="35.44140625" style="2" customWidth="1"/>
    <col min="1788" max="1788" width="0.109375" style="2" customWidth="1"/>
    <col min="1789" max="1789" width="33.88671875" style="2" customWidth="1"/>
    <col min="1790" max="1790" width="14" style="2" customWidth="1"/>
    <col min="1791" max="2036" width="8.88671875" style="2"/>
    <col min="2037" max="2037" width="7.44140625" style="2" customWidth="1"/>
    <col min="2038" max="2038" width="45.6640625" style="2" customWidth="1"/>
    <col min="2039" max="2039" width="11" style="2" customWidth="1"/>
    <col min="2040" max="2040" width="10.33203125" style="2" customWidth="1"/>
    <col min="2041" max="2041" width="9.88671875" style="2" customWidth="1"/>
    <col min="2042" max="2042" width="16.33203125" style="2" customWidth="1"/>
    <col min="2043" max="2043" width="35.44140625" style="2" customWidth="1"/>
    <col min="2044" max="2044" width="0.109375" style="2" customWidth="1"/>
    <col min="2045" max="2045" width="33.88671875" style="2" customWidth="1"/>
    <col min="2046" max="2046" width="14" style="2" customWidth="1"/>
    <col min="2047" max="2292" width="8.88671875" style="2"/>
    <col min="2293" max="2293" width="7.44140625" style="2" customWidth="1"/>
    <col min="2294" max="2294" width="45.6640625" style="2" customWidth="1"/>
    <col min="2295" max="2295" width="11" style="2" customWidth="1"/>
    <col min="2296" max="2296" width="10.33203125" style="2" customWidth="1"/>
    <col min="2297" max="2297" width="9.88671875" style="2" customWidth="1"/>
    <col min="2298" max="2298" width="16.33203125" style="2" customWidth="1"/>
    <col min="2299" max="2299" width="35.44140625" style="2" customWidth="1"/>
    <col min="2300" max="2300" width="0.109375" style="2" customWidth="1"/>
    <col min="2301" max="2301" width="33.88671875" style="2" customWidth="1"/>
    <col min="2302" max="2302" width="14" style="2" customWidth="1"/>
    <col min="2303" max="2548" width="8.88671875" style="2"/>
    <col min="2549" max="2549" width="7.44140625" style="2" customWidth="1"/>
    <col min="2550" max="2550" width="45.6640625" style="2" customWidth="1"/>
    <col min="2551" max="2551" width="11" style="2" customWidth="1"/>
    <col min="2552" max="2552" width="10.33203125" style="2" customWidth="1"/>
    <col min="2553" max="2553" width="9.88671875" style="2" customWidth="1"/>
    <col min="2554" max="2554" width="16.33203125" style="2" customWidth="1"/>
    <col min="2555" max="2555" width="35.44140625" style="2" customWidth="1"/>
    <col min="2556" max="2556" width="0.109375" style="2" customWidth="1"/>
    <col min="2557" max="2557" width="33.88671875" style="2" customWidth="1"/>
    <col min="2558" max="2558" width="14" style="2" customWidth="1"/>
    <col min="2559" max="2804" width="8.88671875" style="2"/>
    <col min="2805" max="2805" width="7.44140625" style="2" customWidth="1"/>
    <col min="2806" max="2806" width="45.6640625" style="2" customWidth="1"/>
    <col min="2807" max="2807" width="11" style="2" customWidth="1"/>
    <col min="2808" max="2808" width="10.33203125" style="2" customWidth="1"/>
    <col min="2809" max="2809" width="9.88671875" style="2" customWidth="1"/>
    <col min="2810" max="2810" width="16.33203125" style="2" customWidth="1"/>
    <col min="2811" max="2811" width="35.44140625" style="2" customWidth="1"/>
    <col min="2812" max="2812" width="0.109375" style="2" customWidth="1"/>
    <col min="2813" max="2813" width="33.88671875" style="2" customWidth="1"/>
    <col min="2814" max="2814" width="14" style="2" customWidth="1"/>
    <col min="2815" max="3060" width="8.88671875" style="2"/>
    <col min="3061" max="3061" width="7.44140625" style="2" customWidth="1"/>
    <col min="3062" max="3062" width="45.6640625" style="2" customWidth="1"/>
    <col min="3063" max="3063" width="11" style="2" customWidth="1"/>
    <col min="3064" max="3064" width="10.33203125" style="2" customWidth="1"/>
    <col min="3065" max="3065" width="9.88671875" style="2" customWidth="1"/>
    <col min="3066" max="3066" width="16.33203125" style="2" customWidth="1"/>
    <col min="3067" max="3067" width="35.44140625" style="2" customWidth="1"/>
    <col min="3068" max="3068" width="0.109375" style="2" customWidth="1"/>
    <col min="3069" max="3069" width="33.88671875" style="2" customWidth="1"/>
    <col min="3070" max="3070" width="14" style="2" customWidth="1"/>
    <col min="3071" max="3316" width="8.88671875" style="2"/>
    <col min="3317" max="3317" width="7.44140625" style="2" customWidth="1"/>
    <col min="3318" max="3318" width="45.6640625" style="2" customWidth="1"/>
    <col min="3319" max="3319" width="11" style="2" customWidth="1"/>
    <col min="3320" max="3320" width="10.33203125" style="2" customWidth="1"/>
    <col min="3321" max="3321" width="9.88671875" style="2" customWidth="1"/>
    <col min="3322" max="3322" width="16.33203125" style="2" customWidth="1"/>
    <col min="3323" max="3323" width="35.44140625" style="2" customWidth="1"/>
    <col min="3324" max="3324" width="0.109375" style="2" customWidth="1"/>
    <col min="3325" max="3325" width="33.88671875" style="2" customWidth="1"/>
    <col min="3326" max="3326" width="14" style="2" customWidth="1"/>
    <col min="3327" max="3572" width="8.88671875" style="2"/>
    <col min="3573" max="3573" width="7.44140625" style="2" customWidth="1"/>
    <col min="3574" max="3574" width="45.6640625" style="2" customWidth="1"/>
    <col min="3575" max="3575" width="11" style="2" customWidth="1"/>
    <col min="3576" max="3576" width="10.33203125" style="2" customWidth="1"/>
    <col min="3577" max="3577" width="9.88671875" style="2" customWidth="1"/>
    <col min="3578" max="3578" width="16.33203125" style="2" customWidth="1"/>
    <col min="3579" max="3579" width="35.44140625" style="2" customWidth="1"/>
    <col min="3580" max="3580" width="0.109375" style="2" customWidth="1"/>
    <col min="3581" max="3581" width="33.88671875" style="2" customWidth="1"/>
    <col min="3582" max="3582" width="14" style="2" customWidth="1"/>
    <col min="3583" max="3828" width="8.88671875" style="2"/>
    <col min="3829" max="3829" width="7.44140625" style="2" customWidth="1"/>
    <col min="3830" max="3830" width="45.6640625" style="2" customWidth="1"/>
    <col min="3831" max="3831" width="11" style="2" customWidth="1"/>
    <col min="3832" max="3832" width="10.33203125" style="2" customWidth="1"/>
    <col min="3833" max="3833" width="9.88671875" style="2" customWidth="1"/>
    <col min="3834" max="3834" width="16.33203125" style="2" customWidth="1"/>
    <col min="3835" max="3835" width="35.44140625" style="2" customWidth="1"/>
    <col min="3836" max="3836" width="0.109375" style="2" customWidth="1"/>
    <col min="3837" max="3837" width="33.88671875" style="2" customWidth="1"/>
    <col min="3838" max="3838" width="14" style="2" customWidth="1"/>
    <col min="3839" max="4084" width="8.88671875" style="2"/>
    <col min="4085" max="4085" width="7.44140625" style="2" customWidth="1"/>
    <col min="4086" max="4086" width="45.6640625" style="2" customWidth="1"/>
    <col min="4087" max="4087" width="11" style="2" customWidth="1"/>
    <col min="4088" max="4088" width="10.33203125" style="2" customWidth="1"/>
    <col min="4089" max="4089" width="9.88671875" style="2" customWidth="1"/>
    <col min="4090" max="4090" width="16.33203125" style="2" customWidth="1"/>
    <col min="4091" max="4091" width="35.44140625" style="2" customWidth="1"/>
    <col min="4092" max="4092" width="0.109375" style="2" customWidth="1"/>
    <col min="4093" max="4093" width="33.88671875" style="2" customWidth="1"/>
    <col min="4094" max="4094" width="14" style="2" customWidth="1"/>
    <col min="4095" max="4340" width="8.88671875" style="2"/>
    <col min="4341" max="4341" width="7.44140625" style="2" customWidth="1"/>
    <col min="4342" max="4342" width="45.6640625" style="2" customWidth="1"/>
    <col min="4343" max="4343" width="11" style="2" customWidth="1"/>
    <col min="4344" max="4344" width="10.33203125" style="2" customWidth="1"/>
    <col min="4345" max="4345" width="9.88671875" style="2" customWidth="1"/>
    <col min="4346" max="4346" width="16.33203125" style="2" customWidth="1"/>
    <col min="4347" max="4347" width="35.44140625" style="2" customWidth="1"/>
    <col min="4348" max="4348" width="0.109375" style="2" customWidth="1"/>
    <col min="4349" max="4349" width="33.88671875" style="2" customWidth="1"/>
    <col min="4350" max="4350" width="14" style="2" customWidth="1"/>
    <col min="4351" max="4596" width="8.88671875" style="2"/>
    <col min="4597" max="4597" width="7.44140625" style="2" customWidth="1"/>
    <col min="4598" max="4598" width="45.6640625" style="2" customWidth="1"/>
    <col min="4599" max="4599" width="11" style="2" customWidth="1"/>
    <col min="4600" max="4600" width="10.33203125" style="2" customWidth="1"/>
    <col min="4601" max="4601" width="9.88671875" style="2" customWidth="1"/>
    <col min="4602" max="4602" width="16.33203125" style="2" customWidth="1"/>
    <col min="4603" max="4603" width="35.44140625" style="2" customWidth="1"/>
    <col min="4604" max="4604" width="0.109375" style="2" customWidth="1"/>
    <col min="4605" max="4605" width="33.88671875" style="2" customWidth="1"/>
    <col min="4606" max="4606" width="14" style="2" customWidth="1"/>
    <col min="4607" max="4852" width="8.88671875" style="2"/>
    <col min="4853" max="4853" width="7.44140625" style="2" customWidth="1"/>
    <col min="4854" max="4854" width="45.6640625" style="2" customWidth="1"/>
    <col min="4855" max="4855" width="11" style="2" customWidth="1"/>
    <col min="4856" max="4856" width="10.33203125" style="2" customWidth="1"/>
    <col min="4857" max="4857" width="9.88671875" style="2" customWidth="1"/>
    <col min="4858" max="4858" width="16.33203125" style="2" customWidth="1"/>
    <col min="4859" max="4859" width="35.44140625" style="2" customWidth="1"/>
    <col min="4860" max="4860" width="0.109375" style="2" customWidth="1"/>
    <col min="4861" max="4861" width="33.88671875" style="2" customWidth="1"/>
    <col min="4862" max="4862" width="14" style="2" customWidth="1"/>
    <col min="4863" max="5108" width="8.88671875" style="2"/>
    <col min="5109" max="5109" width="7.44140625" style="2" customWidth="1"/>
    <col min="5110" max="5110" width="45.6640625" style="2" customWidth="1"/>
    <col min="5111" max="5111" width="11" style="2" customWidth="1"/>
    <col min="5112" max="5112" width="10.33203125" style="2" customWidth="1"/>
    <col min="5113" max="5113" width="9.88671875" style="2" customWidth="1"/>
    <col min="5114" max="5114" width="16.33203125" style="2" customWidth="1"/>
    <col min="5115" max="5115" width="35.44140625" style="2" customWidth="1"/>
    <col min="5116" max="5116" width="0.109375" style="2" customWidth="1"/>
    <col min="5117" max="5117" width="33.88671875" style="2" customWidth="1"/>
    <col min="5118" max="5118" width="14" style="2" customWidth="1"/>
    <col min="5119" max="5364" width="8.88671875" style="2"/>
    <col min="5365" max="5365" width="7.44140625" style="2" customWidth="1"/>
    <col min="5366" max="5366" width="45.6640625" style="2" customWidth="1"/>
    <col min="5367" max="5367" width="11" style="2" customWidth="1"/>
    <col min="5368" max="5368" width="10.33203125" style="2" customWidth="1"/>
    <col min="5369" max="5369" width="9.88671875" style="2" customWidth="1"/>
    <col min="5370" max="5370" width="16.33203125" style="2" customWidth="1"/>
    <col min="5371" max="5371" width="35.44140625" style="2" customWidth="1"/>
    <col min="5372" max="5372" width="0.109375" style="2" customWidth="1"/>
    <col min="5373" max="5373" width="33.88671875" style="2" customWidth="1"/>
    <col min="5374" max="5374" width="14" style="2" customWidth="1"/>
    <col min="5375" max="5620" width="8.88671875" style="2"/>
    <col min="5621" max="5621" width="7.44140625" style="2" customWidth="1"/>
    <col min="5622" max="5622" width="45.6640625" style="2" customWidth="1"/>
    <col min="5623" max="5623" width="11" style="2" customWidth="1"/>
    <col min="5624" max="5624" width="10.33203125" style="2" customWidth="1"/>
    <col min="5625" max="5625" width="9.88671875" style="2" customWidth="1"/>
    <col min="5626" max="5626" width="16.33203125" style="2" customWidth="1"/>
    <col min="5627" max="5627" width="35.44140625" style="2" customWidth="1"/>
    <col min="5628" max="5628" width="0.109375" style="2" customWidth="1"/>
    <col min="5629" max="5629" width="33.88671875" style="2" customWidth="1"/>
    <col min="5630" max="5630" width="14" style="2" customWidth="1"/>
    <col min="5631" max="5876" width="8.88671875" style="2"/>
    <col min="5877" max="5877" width="7.44140625" style="2" customWidth="1"/>
    <col min="5878" max="5878" width="45.6640625" style="2" customWidth="1"/>
    <col min="5879" max="5879" width="11" style="2" customWidth="1"/>
    <col min="5880" max="5880" width="10.33203125" style="2" customWidth="1"/>
    <col min="5881" max="5881" width="9.88671875" style="2" customWidth="1"/>
    <col min="5882" max="5882" width="16.33203125" style="2" customWidth="1"/>
    <col min="5883" max="5883" width="35.44140625" style="2" customWidth="1"/>
    <col min="5884" max="5884" width="0.109375" style="2" customWidth="1"/>
    <col min="5885" max="5885" width="33.88671875" style="2" customWidth="1"/>
    <col min="5886" max="5886" width="14" style="2" customWidth="1"/>
    <col min="5887" max="6132" width="8.88671875" style="2"/>
    <col min="6133" max="6133" width="7.44140625" style="2" customWidth="1"/>
    <col min="6134" max="6134" width="45.6640625" style="2" customWidth="1"/>
    <col min="6135" max="6135" width="11" style="2" customWidth="1"/>
    <col min="6136" max="6136" width="10.33203125" style="2" customWidth="1"/>
    <col min="6137" max="6137" width="9.88671875" style="2" customWidth="1"/>
    <col min="6138" max="6138" width="16.33203125" style="2" customWidth="1"/>
    <col min="6139" max="6139" width="35.44140625" style="2" customWidth="1"/>
    <col min="6140" max="6140" width="0.109375" style="2" customWidth="1"/>
    <col min="6141" max="6141" width="33.88671875" style="2" customWidth="1"/>
    <col min="6142" max="6142" width="14" style="2" customWidth="1"/>
    <col min="6143" max="6388" width="8.88671875" style="2"/>
    <col min="6389" max="6389" width="7.44140625" style="2" customWidth="1"/>
    <col min="6390" max="6390" width="45.6640625" style="2" customWidth="1"/>
    <col min="6391" max="6391" width="11" style="2" customWidth="1"/>
    <col min="6392" max="6392" width="10.33203125" style="2" customWidth="1"/>
    <col min="6393" max="6393" width="9.88671875" style="2" customWidth="1"/>
    <col min="6394" max="6394" width="16.33203125" style="2" customWidth="1"/>
    <col min="6395" max="6395" width="35.44140625" style="2" customWidth="1"/>
    <col min="6396" max="6396" width="0.109375" style="2" customWidth="1"/>
    <col min="6397" max="6397" width="33.88671875" style="2" customWidth="1"/>
    <col min="6398" max="6398" width="14" style="2" customWidth="1"/>
    <col min="6399" max="6644" width="8.88671875" style="2"/>
    <col min="6645" max="6645" width="7.44140625" style="2" customWidth="1"/>
    <col min="6646" max="6646" width="45.6640625" style="2" customWidth="1"/>
    <col min="6647" max="6647" width="11" style="2" customWidth="1"/>
    <col min="6648" max="6648" width="10.33203125" style="2" customWidth="1"/>
    <col min="6649" max="6649" width="9.88671875" style="2" customWidth="1"/>
    <col min="6650" max="6650" width="16.33203125" style="2" customWidth="1"/>
    <col min="6651" max="6651" width="35.44140625" style="2" customWidth="1"/>
    <col min="6652" max="6652" width="0.109375" style="2" customWidth="1"/>
    <col min="6653" max="6653" width="33.88671875" style="2" customWidth="1"/>
    <col min="6654" max="6654" width="14" style="2" customWidth="1"/>
    <col min="6655" max="6900" width="8.88671875" style="2"/>
    <col min="6901" max="6901" width="7.44140625" style="2" customWidth="1"/>
    <col min="6902" max="6902" width="45.6640625" style="2" customWidth="1"/>
    <col min="6903" max="6903" width="11" style="2" customWidth="1"/>
    <col min="6904" max="6904" width="10.33203125" style="2" customWidth="1"/>
    <col min="6905" max="6905" width="9.88671875" style="2" customWidth="1"/>
    <col min="6906" max="6906" width="16.33203125" style="2" customWidth="1"/>
    <col min="6907" max="6907" width="35.44140625" style="2" customWidth="1"/>
    <col min="6908" max="6908" width="0.109375" style="2" customWidth="1"/>
    <col min="6909" max="6909" width="33.88671875" style="2" customWidth="1"/>
    <col min="6910" max="6910" width="14" style="2" customWidth="1"/>
    <col min="6911" max="7156" width="8.88671875" style="2"/>
    <col min="7157" max="7157" width="7.44140625" style="2" customWidth="1"/>
    <col min="7158" max="7158" width="45.6640625" style="2" customWidth="1"/>
    <col min="7159" max="7159" width="11" style="2" customWidth="1"/>
    <col min="7160" max="7160" width="10.33203125" style="2" customWidth="1"/>
    <col min="7161" max="7161" width="9.88671875" style="2" customWidth="1"/>
    <col min="7162" max="7162" width="16.33203125" style="2" customWidth="1"/>
    <col min="7163" max="7163" width="35.44140625" style="2" customWidth="1"/>
    <col min="7164" max="7164" width="0.109375" style="2" customWidth="1"/>
    <col min="7165" max="7165" width="33.88671875" style="2" customWidth="1"/>
    <col min="7166" max="7166" width="14" style="2" customWidth="1"/>
    <col min="7167" max="7412" width="8.88671875" style="2"/>
    <col min="7413" max="7413" width="7.44140625" style="2" customWidth="1"/>
    <col min="7414" max="7414" width="45.6640625" style="2" customWidth="1"/>
    <col min="7415" max="7415" width="11" style="2" customWidth="1"/>
    <col min="7416" max="7416" width="10.33203125" style="2" customWidth="1"/>
    <col min="7417" max="7417" width="9.88671875" style="2" customWidth="1"/>
    <col min="7418" max="7418" width="16.33203125" style="2" customWidth="1"/>
    <col min="7419" max="7419" width="35.44140625" style="2" customWidth="1"/>
    <col min="7420" max="7420" width="0.109375" style="2" customWidth="1"/>
    <col min="7421" max="7421" width="33.88671875" style="2" customWidth="1"/>
    <col min="7422" max="7422" width="14" style="2" customWidth="1"/>
    <col min="7423" max="7668" width="8.88671875" style="2"/>
    <col min="7669" max="7669" width="7.44140625" style="2" customWidth="1"/>
    <col min="7670" max="7670" width="45.6640625" style="2" customWidth="1"/>
    <col min="7671" max="7671" width="11" style="2" customWidth="1"/>
    <col min="7672" max="7672" width="10.33203125" style="2" customWidth="1"/>
    <col min="7673" max="7673" width="9.88671875" style="2" customWidth="1"/>
    <col min="7674" max="7674" width="16.33203125" style="2" customWidth="1"/>
    <col min="7675" max="7675" width="35.44140625" style="2" customWidth="1"/>
    <col min="7676" max="7676" width="0.109375" style="2" customWidth="1"/>
    <col min="7677" max="7677" width="33.88671875" style="2" customWidth="1"/>
    <col min="7678" max="7678" width="14" style="2" customWidth="1"/>
    <col min="7679" max="7924" width="8.88671875" style="2"/>
    <col min="7925" max="7925" width="7.44140625" style="2" customWidth="1"/>
    <col min="7926" max="7926" width="45.6640625" style="2" customWidth="1"/>
    <col min="7927" max="7927" width="11" style="2" customWidth="1"/>
    <col min="7928" max="7928" width="10.33203125" style="2" customWidth="1"/>
    <col min="7929" max="7929" width="9.88671875" style="2" customWidth="1"/>
    <col min="7930" max="7930" width="16.33203125" style="2" customWidth="1"/>
    <col min="7931" max="7931" width="35.44140625" style="2" customWidth="1"/>
    <col min="7932" max="7932" width="0.109375" style="2" customWidth="1"/>
    <col min="7933" max="7933" width="33.88671875" style="2" customWidth="1"/>
    <col min="7934" max="7934" width="14" style="2" customWidth="1"/>
    <col min="7935" max="8180" width="8.88671875" style="2"/>
    <col min="8181" max="8181" width="7.44140625" style="2" customWidth="1"/>
    <col min="8182" max="8182" width="45.6640625" style="2" customWidth="1"/>
    <col min="8183" max="8183" width="11" style="2" customWidth="1"/>
    <col min="8184" max="8184" width="10.33203125" style="2" customWidth="1"/>
    <col min="8185" max="8185" width="9.88671875" style="2" customWidth="1"/>
    <col min="8186" max="8186" width="16.33203125" style="2" customWidth="1"/>
    <col min="8187" max="8187" width="35.44140625" style="2" customWidth="1"/>
    <col min="8188" max="8188" width="0.109375" style="2" customWidth="1"/>
    <col min="8189" max="8189" width="33.88671875" style="2" customWidth="1"/>
    <col min="8190" max="8190" width="14" style="2" customWidth="1"/>
    <col min="8191" max="8436" width="8.88671875" style="2"/>
    <col min="8437" max="8437" width="7.44140625" style="2" customWidth="1"/>
    <col min="8438" max="8438" width="45.6640625" style="2" customWidth="1"/>
    <col min="8439" max="8439" width="11" style="2" customWidth="1"/>
    <col min="8440" max="8440" width="10.33203125" style="2" customWidth="1"/>
    <col min="8441" max="8441" width="9.88671875" style="2" customWidth="1"/>
    <col min="8442" max="8442" width="16.33203125" style="2" customWidth="1"/>
    <col min="8443" max="8443" width="35.44140625" style="2" customWidth="1"/>
    <col min="8444" max="8444" width="0.109375" style="2" customWidth="1"/>
    <col min="8445" max="8445" width="33.88671875" style="2" customWidth="1"/>
    <col min="8446" max="8446" width="14" style="2" customWidth="1"/>
    <col min="8447" max="8692" width="8.88671875" style="2"/>
    <col min="8693" max="8693" width="7.44140625" style="2" customWidth="1"/>
    <col min="8694" max="8694" width="45.6640625" style="2" customWidth="1"/>
    <col min="8695" max="8695" width="11" style="2" customWidth="1"/>
    <col min="8696" max="8696" width="10.33203125" style="2" customWidth="1"/>
    <col min="8697" max="8697" width="9.88671875" style="2" customWidth="1"/>
    <col min="8698" max="8698" width="16.33203125" style="2" customWidth="1"/>
    <col min="8699" max="8699" width="35.44140625" style="2" customWidth="1"/>
    <col min="8700" max="8700" width="0.109375" style="2" customWidth="1"/>
    <col min="8701" max="8701" width="33.88671875" style="2" customWidth="1"/>
    <col min="8702" max="8702" width="14" style="2" customWidth="1"/>
    <col min="8703" max="8948" width="8.88671875" style="2"/>
    <col min="8949" max="8949" width="7.44140625" style="2" customWidth="1"/>
    <col min="8950" max="8950" width="45.6640625" style="2" customWidth="1"/>
    <col min="8951" max="8951" width="11" style="2" customWidth="1"/>
    <col min="8952" max="8952" width="10.33203125" style="2" customWidth="1"/>
    <col min="8953" max="8953" width="9.88671875" style="2" customWidth="1"/>
    <col min="8954" max="8954" width="16.33203125" style="2" customWidth="1"/>
    <col min="8955" max="8955" width="35.44140625" style="2" customWidth="1"/>
    <col min="8956" max="8956" width="0.109375" style="2" customWidth="1"/>
    <col min="8957" max="8957" width="33.88671875" style="2" customWidth="1"/>
    <col min="8958" max="8958" width="14" style="2" customWidth="1"/>
    <col min="8959" max="9204" width="8.88671875" style="2"/>
    <col min="9205" max="9205" width="7.44140625" style="2" customWidth="1"/>
    <col min="9206" max="9206" width="45.6640625" style="2" customWidth="1"/>
    <col min="9207" max="9207" width="11" style="2" customWidth="1"/>
    <col min="9208" max="9208" width="10.33203125" style="2" customWidth="1"/>
    <col min="9209" max="9209" width="9.88671875" style="2" customWidth="1"/>
    <col min="9210" max="9210" width="16.33203125" style="2" customWidth="1"/>
    <col min="9211" max="9211" width="35.44140625" style="2" customWidth="1"/>
    <col min="9212" max="9212" width="0.109375" style="2" customWidth="1"/>
    <col min="9213" max="9213" width="33.88671875" style="2" customWidth="1"/>
    <col min="9214" max="9214" width="14" style="2" customWidth="1"/>
    <col min="9215" max="9460" width="8.88671875" style="2"/>
    <col min="9461" max="9461" width="7.44140625" style="2" customWidth="1"/>
    <col min="9462" max="9462" width="45.6640625" style="2" customWidth="1"/>
    <col min="9463" max="9463" width="11" style="2" customWidth="1"/>
    <col min="9464" max="9464" width="10.33203125" style="2" customWidth="1"/>
    <col min="9465" max="9465" width="9.88671875" style="2" customWidth="1"/>
    <col min="9466" max="9466" width="16.33203125" style="2" customWidth="1"/>
    <col min="9467" max="9467" width="35.44140625" style="2" customWidth="1"/>
    <col min="9468" max="9468" width="0.109375" style="2" customWidth="1"/>
    <col min="9469" max="9469" width="33.88671875" style="2" customWidth="1"/>
    <col min="9470" max="9470" width="14" style="2" customWidth="1"/>
    <col min="9471" max="9716" width="8.88671875" style="2"/>
    <col min="9717" max="9717" width="7.44140625" style="2" customWidth="1"/>
    <col min="9718" max="9718" width="45.6640625" style="2" customWidth="1"/>
    <col min="9719" max="9719" width="11" style="2" customWidth="1"/>
    <col min="9720" max="9720" width="10.33203125" style="2" customWidth="1"/>
    <col min="9721" max="9721" width="9.88671875" style="2" customWidth="1"/>
    <col min="9722" max="9722" width="16.33203125" style="2" customWidth="1"/>
    <col min="9723" max="9723" width="35.44140625" style="2" customWidth="1"/>
    <col min="9724" max="9724" width="0.109375" style="2" customWidth="1"/>
    <col min="9725" max="9725" width="33.88671875" style="2" customWidth="1"/>
    <col min="9726" max="9726" width="14" style="2" customWidth="1"/>
    <col min="9727" max="9972" width="8.88671875" style="2"/>
    <col min="9973" max="9973" width="7.44140625" style="2" customWidth="1"/>
    <col min="9974" max="9974" width="45.6640625" style="2" customWidth="1"/>
    <col min="9975" max="9975" width="11" style="2" customWidth="1"/>
    <col min="9976" max="9976" width="10.33203125" style="2" customWidth="1"/>
    <col min="9977" max="9977" width="9.88671875" style="2" customWidth="1"/>
    <col min="9978" max="9978" width="16.33203125" style="2" customWidth="1"/>
    <col min="9979" max="9979" width="35.44140625" style="2" customWidth="1"/>
    <col min="9980" max="9980" width="0.109375" style="2" customWidth="1"/>
    <col min="9981" max="9981" width="33.88671875" style="2" customWidth="1"/>
    <col min="9982" max="9982" width="14" style="2" customWidth="1"/>
    <col min="9983" max="10228" width="8.88671875" style="2"/>
    <col min="10229" max="10229" width="7.44140625" style="2" customWidth="1"/>
    <col min="10230" max="10230" width="45.6640625" style="2" customWidth="1"/>
    <col min="10231" max="10231" width="11" style="2" customWidth="1"/>
    <col min="10232" max="10232" width="10.33203125" style="2" customWidth="1"/>
    <col min="10233" max="10233" width="9.88671875" style="2" customWidth="1"/>
    <col min="10234" max="10234" width="16.33203125" style="2" customWidth="1"/>
    <col min="10235" max="10235" width="35.44140625" style="2" customWidth="1"/>
    <col min="10236" max="10236" width="0.109375" style="2" customWidth="1"/>
    <col min="10237" max="10237" width="33.88671875" style="2" customWidth="1"/>
    <col min="10238" max="10238" width="14" style="2" customWidth="1"/>
    <col min="10239" max="10484" width="8.88671875" style="2"/>
    <col min="10485" max="10485" width="7.44140625" style="2" customWidth="1"/>
    <col min="10486" max="10486" width="45.6640625" style="2" customWidth="1"/>
    <col min="10487" max="10487" width="11" style="2" customWidth="1"/>
    <col min="10488" max="10488" width="10.33203125" style="2" customWidth="1"/>
    <col min="10489" max="10489" width="9.88671875" style="2" customWidth="1"/>
    <col min="10490" max="10490" width="16.33203125" style="2" customWidth="1"/>
    <col min="10491" max="10491" width="35.44140625" style="2" customWidth="1"/>
    <col min="10492" max="10492" width="0.109375" style="2" customWidth="1"/>
    <col min="10493" max="10493" width="33.88671875" style="2" customWidth="1"/>
    <col min="10494" max="10494" width="14" style="2" customWidth="1"/>
    <col min="10495" max="10740" width="8.88671875" style="2"/>
    <col min="10741" max="10741" width="7.44140625" style="2" customWidth="1"/>
    <col min="10742" max="10742" width="45.6640625" style="2" customWidth="1"/>
    <col min="10743" max="10743" width="11" style="2" customWidth="1"/>
    <col min="10744" max="10744" width="10.33203125" style="2" customWidth="1"/>
    <col min="10745" max="10745" width="9.88671875" style="2" customWidth="1"/>
    <col min="10746" max="10746" width="16.33203125" style="2" customWidth="1"/>
    <col min="10747" max="10747" width="35.44140625" style="2" customWidth="1"/>
    <col min="10748" max="10748" width="0.109375" style="2" customWidth="1"/>
    <col min="10749" max="10749" width="33.88671875" style="2" customWidth="1"/>
    <col min="10750" max="10750" width="14" style="2" customWidth="1"/>
    <col min="10751" max="10996" width="8.88671875" style="2"/>
    <col min="10997" max="10997" width="7.44140625" style="2" customWidth="1"/>
    <col min="10998" max="10998" width="45.6640625" style="2" customWidth="1"/>
    <col min="10999" max="10999" width="11" style="2" customWidth="1"/>
    <col min="11000" max="11000" width="10.33203125" style="2" customWidth="1"/>
    <col min="11001" max="11001" width="9.88671875" style="2" customWidth="1"/>
    <col min="11002" max="11002" width="16.33203125" style="2" customWidth="1"/>
    <col min="11003" max="11003" width="35.44140625" style="2" customWidth="1"/>
    <col min="11004" max="11004" width="0.109375" style="2" customWidth="1"/>
    <col min="11005" max="11005" width="33.88671875" style="2" customWidth="1"/>
    <col min="11006" max="11006" width="14" style="2" customWidth="1"/>
    <col min="11007" max="11252" width="8.88671875" style="2"/>
    <col min="11253" max="11253" width="7.44140625" style="2" customWidth="1"/>
    <col min="11254" max="11254" width="45.6640625" style="2" customWidth="1"/>
    <col min="11255" max="11255" width="11" style="2" customWidth="1"/>
    <col min="11256" max="11256" width="10.33203125" style="2" customWidth="1"/>
    <col min="11257" max="11257" width="9.88671875" style="2" customWidth="1"/>
    <col min="11258" max="11258" width="16.33203125" style="2" customWidth="1"/>
    <col min="11259" max="11259" width="35.44140625" style="2" customWidth="1"/>
    <col min="11260" max="11260" width="0.109375" style="2" customWidth="1"/>
    <col min="11261" max="11261" width="33.88671875" style="2" customWidth="1"/>
    <col min="11262" max="11262" width="14" style="2" customWidth="1"/>
    <col min="11263" max="11508" width="8.88671875" style="2"/>
    <col min="11509" max="11509" width="7.44140625" style="2" customWidth="1"/>
    <col min="11510" max="11510" width="45.6640625" style="2" customWidth="1"/>
    <col min="11511" max="11511" width="11" style="2" customWidth="1"/>
    <col min="11512" max="11512" width="10.33203125" style="2" customWidth="1"/>
    <col min="11513" max="11513" width="9.88671875" style="2" customWidth="1"/>
    <col min="11514" max="11514" width="16.33203125" style="2" customWidth="1"/>
    <col min="11515" max="11515" width="35.44140625" style="2" customWidth="1"/>
    <col min="11516" max="11516" width="0.109375" style="2" customWidth="1"/>
    <col min="11517" max="11517" width="33.88671875" style="2" customWidth="1"/>
    <col min="11518" max="11518" width="14" style="2" customWidth="1"/>
    <col min="11519" max="11764" width="8.88671875" style="2"/>
    <col min="11765" max="11765" width="7.44140625" style="2" customWidth="1"/>
    <col min="11766" max="11766" width="45.6640625" style="2" customWidth="1"/>
    <col min="11767" max="11767" width="11" style="2" customWidth="1"/>
    <col min="11768" max="11768" width="10.33203125" style="2" customWidth="1"/>
    <col min="11769" max="11769" width="9.88671875" style="2" customWidth="1"/>
    <col min="11770" max="11770" width="16.33203125" style="2" customWidth="1"/>
    <col min="11771" max="11771" width="35.44140625" style="2" customWidth="1"/>
    <col min="11772" max="11772" width="0.109375" style="2" customWidth="1"/>
    <col min="11773" max="11773" width="33.88671875" style="2" customWidth="1"/>
    <col min="11774" max="11774" width="14" style="2" customWidth="1"/>
    <col min="11775" max="12020" width="8.88671875" style="2"/>
    <col min="12021" max="12021" width="7.44140625" style="2" customWidth="1"/>
    <col min="12022" max="12022" width="45.6640625" style="2" customWidth="1"/>
    <col min="12023" max="12023" width="11" style="2" customWidth="1"/>
    <col min="12024" max="12024" width="10.33203125" style="2" customWidth="1"/>
    <col min="12025" max="12025" width="9.88671875" style="2" customWidth="1"/>
    <col min="12026" max="12026" width="16.33203125" style="2" customWidth="1"/>
    <col min="12027" max="12027" width="35.44140625" style="2" customWidth="1"/>
    <col min="12028" max="12028" width="0.109375" style="2" customWidth="1"/>
    <col min="12029" max="12029" width="33.88671875" style="2" customWidth="1"/>
    <col min="12030" max="12030" width="14" style="2" customWidth="1"/>
    <col min="12031" max="12276" width="8.88671875" style="2"/>
    <col min="12277" max="12277" width="7.44140625" style="2" customWidth="1"/>
    <col min="12278" max="12278" width="45.6640625" style="2" customWidth="1"/>
    <col min="12279" max="12279" width="11" style="2" customWidth="1"/>
    <col min="12280" max="12280" width="10.33203125" style="2" customWidth="1"/>
    <col min="12281" max="12281" width="9.88671875" style="2" customWidth="1"/>
    <col min="12282" max="12282" width="16.33203125" style="2" customWidth="1"/>
    <col min="12283" max="12283" width="35.44140625" style="2" customWidth="1"/>
    <col min="12284" max="12284" width="0.109375" style="2" customWidth="1"/>
    <col min="12285" max="12285" width="33.88671875" style="2" customWidth="1"/>
    <col min="12286" max="12286" width="14" style="2" customWidth="1"/>
    <col min="12287" max="12532" width="8.88671875" style="2"/>
    <col min="12533" max="12533" width="7.44140625" style="2" customWidth="1"/>
    <col min="12534" max="12534" width="45.6640625" style="2" customWidth="1"/>
    <col min="12535" max="12535" width="11" style="2" customWidth="1"/>
    <col min="12536" max="12536" width="10.33203125" style="2" customWidth="1"/>
    <col min="12537" max="12537" width="9.88671875" style="2" customWidth="1"/>
    <col min="12538" max="12538" width="16.33203125" style="2" customWidth="1"/>
    <col min="12539" max="12539" width="35.44140625" style="2" customWidth="1"/>
    <col min="12540" max="12540" width="0.109375" style="2" customWidth="1"/>
    <col min="12541" max="12541" width="33.88671875" style="2" customWidth="1"/>
    <col min="12542" max="12542" width="14" style="2" customWidth="1"/>
    <col min="12543" max="12788" width="8.88671875" style="2"/>
    <col min="12789" max="12789" width="7.44140625" style="2" customWidth="1"/>
    <col min="12790" max="12790" width="45.6640625" style="2" customWidth="1"/>
    <col min="12791" max="12791" width="11" style="2" customWidth="1"/>
    <col min="12792" max="12792" width="10.33203125" style="2" customWidth="1"/>
    <col min="12793" max="12793" width="9.88671875" style="2" customWidth="1"/>
    <col min="12794" max="12794" width="16.33203125" style="2" customWidth="1"/>
    <col min="12795" max="12795" width="35.44140625" style="2" customWidth="1"/>
    <col min="12796" max="12796" width="0.109375" style="2" customWidth="1"/>
    <col min="12797" max="12797" width="33.88671875" style="2" customWidth="1"/>
    <col min="12798" max="12798" width="14" style="2" customWidth="1"/>
    <col min="12799" max="13044" width="8.88671875" style="2"/>
    <col min="13045" max="13045" width="7.44140625" style="2" customWidth="1"/>
    <col min="13046" max="13046" width="45.6640625" style="2" customWidth="1"/>
    <col min="13047" max="13047" width="11" style="2" customWidth="1"/>
    <col min="13048" max="13048" width="10.33203125" style="2" customWidth="1"/>
    <col min="13049" max="13049" width="9.88671875" style="2" customWidth="1"/>
    <col min="13050" max="13050" width="16.33203125" style="2" customWidth="1"/>
    <col min="13051" max="13051" width="35.44140625" style="2" customWidth="1"/>
    <col min="13052" max="13052" width="0.109375" style="2" customWidth="1"/>
    <col min="13053" max="13053" width="33.88671875" style="2" customWidth="1"/>
    <col min="13054" max="13054" width="14" style="2" customWidth="1"/>
    <col min="13055" max="13300" width="8.88671875" style="2"/>
    <col min="13301" max="13301" width="7.44140625" style="2" customWidth="1"/>
    <col min="13302" max="13302" width="45.6640625" style="2" customWidth="1"/>
    <col min="13303" max="13303" width="11" style="2" customWidth="1"/>
    <col min="13304" max="13304" width="10.33203125" style="2" customWidth="1"/>
    <col min="13305" max="13305" width="9.88671875" style="2" customWidth="1"/>
    <col min="13306" max="13306" width="16.33203125" style="2" customWidth="1"/>
    <col min="13307" max="13307" width="35.44140625" style="2" customWidth="1"/>
    <col min="13308" max="13308" width="0.109375" style="2" customWidth="1"/>
    <col min="13309" max="13309" width="33.88671875" style="2" customWidth="1"/>
    <col min="13310" max="13310" width="14" style="2" customWidth="1"/>
    <col min="13311" max="13556" width="8.88671875" style="2"/>
    <col min="13557" max="13557" width="7.44140625" style="2" customWidth="1"/>
    <col min="13558" max="13558" width="45.6640625" style="2" customWidth="1"/>
    <col min="13559" max="13559" width="11" style="2" customWidth="1"/>
    <col min="13560" max="13560" width="10.33203125" style="2" customWidth="1"/>
    <col min="13561" max="13561" width="9.88671875" style="2" customWidth="1"/>
    <col min="13562" max="13562" width="16.33203125" style="2" customWidth="1"/>
    <col min="13563" max="13563" width="35.44140625" style="2" customWidth="1"/>
    <col min="13564" max="13564" width="0.109375" style="2" customWidth="1"/>
    <col min="13565" max="13565" width="33.88671875" style="2" customWidth="1"/>
    <col min="13566" max="13566" width="14" style="2" customWidth="1"/>
    <col min="13567" max="13812" width="8.88671875" style="2"/>
    <col min="13813" max="13813" width="7.44140625" style="2" customWidth="1"/>
    <col min="13814" max="13814" width="45.6640625" style="2" customWidth="1"/>
    <col min="13815" max="13815" width="11" style="2" customWidth="1"/>
    <col min="13816" max="13816" width="10.33203125" style="2" customWidth="1"/>
    <col min="13817" max="13817" width="9.88671875" style="2" customWidth="1"/>
    <col min="13818" max="13818" width="16.33203125" style="2" customWidth="1"/>
    <col min="13819" max="13819" width="35.44140625" style="2" customWidth="1"/>
    <col min="13820" max="13820" width="0.109375" style="2" customWidth="1"/>
    <col min="13821" max="13821" width="33.88671875" style="2" customWidth="1"/>
    <col min="13822" max="13822" width="14" style="2" customWidth="1"/>
    <col min="13823" max="14068" width="8.88671875" style="2"/>
    <col min="14069" max="14069" width="7.44140625" style="2" customWidth="1"/>
    <col min="14070" max="14070" width="45.6640625" style="2" customWidth="1"/>
    <col min="14071" max="14071" width="11" style="2" customWidth="1"/>
    <col min="14072" max="14072" width="10.33203125" style="2" customWidth="1"/>
    <col min="14073" max="14073" width="9.88671875" style="2" customWidth="1"/>
    <col min="14074" max="14074" width="16.33203125" style="2" customWidth="1"/>
    <col min="14075" max="14075" width="35.44140625" style="2" customWidth="1"/>
    <col min="14076" max="14076" width="0.109375" style="2" customWidth="1"/>
    <col min="14077" max="14077" width="33.88671875" style="2" customWidth="1"/>
    <col min="14078" max="14078" width="14" style="2" customWidth="1"/>
    <col min="14079" max="14324" width="8.88671875" style="2"/>
    <col min="14325" max="14325" width="7.44140625" style="2" customWidth="1"/>
    <col min="14326" max="14326" width="45.6640625" style="2" customWidth="1"/>
    <col min="14327" max="14327" width="11" style="2" customWidth="1"/>
    <col min="14328" max="14328" width="10.33203125" style="2" customWidth="1"/>
    <col min="14329" max="14329" width="9.88671875" style="2" customWidth="1"/>
    <col min="14330" max="14330" width="16.33203125" style="2" customWidth="1"/>
    <col min="14331" max="14331" width="35.44140625" style="2" customWidth="1"/>
    <col min="14332" max="14332" width="0.109375" style="2" customWidth="1"/>
    <col min="14333" max="14333" width="33.88671875" style="2" customWidth="1"/>
    <col min="14334" max="14334" width="14" style="2" customWidth="1"/>
    <col min="14335" max="14580" width="8.88671875" style="2"/>
    <col min="14581" max="14581" width="7.44140625" style="2" customWidth="1"/>
    <col min="14582" max="14582" width="45.6640625" style="2" customWidth="1"/>
    <col min="14583" max="14583" width="11" style="2" customWidth="1"/>
    <col min="14584" max="14584" width="10.33203125" style="2" customWidth="1"/>
    <col min="14585" max="14585" width="9.88671875" style="2" customWidth="1"/>
    <col min="14586" max="14586" width="16.33203125" style="2" customWidth="1"/>
    <col min="14587" max="14587" width="35.44140625" style="2" customWidth="1"/>
    <col min="14588" max="14588" width="0.109375" style="2" customWidth="1"/>
    <col min="14589" max="14589" width="33.88671875" style="2" customWidth="1"/>
    <col min="14590" max="14590" width="14" style="2" customWidth="1"/>
    <col min="14591" max="14836" width="8.88671875" style="2"/>
    <col min="14837" max="14837" width="7.44140625" style="2" customWidth="1"/>
    <col min="14838" max="14838" width="45.6640625" style="2" customWidth="1"/>
    <col min="14839" max="14839" width="11" style="2" customWidth="1"/>
    <col min="14840" max="14840" width="10.33203125" style="2" customWidth="1"/>
    <col min="14841" max="14841" width="9.88671875" style="2" customWidth="1"/>
    <col min="14842" max="14842" width="16.33203125" style="2" customWidth="1"/>
    <col min="14843" max="14843" width="35.44140625" style="2" customWidth="1"/>
    <col min="14844" max="14844" width="0.109375" style="2" customWidth="1"/>
    <col min="14845" max="14845" width="33.88671875" style="2" customWidth="1"/>
    <col min="14846" max="14846" width="14" style="2" customWidth="1"/>
    <col min="14847" max="15092" width="8.88671875" style="2"/>
    <col min="15093" max="15093" width="7.44140625" style="2" customWidth="1"/>
    <col min="15094" max="15094" width="45.6640625" style="2" customWidth="1"/>
    <col min="15095" max="15095" width="11" style="2" customWidth="1"/>
    <col min="15096" max="15096" width="10.33203125" style="2" customWidth="1"/>
    <col min="15097" max="15097" width="9.88671875" style="2" customWidth="1"/>
    <col min="15098" max="15098" width="16.33203125" style="2" customWidth="1"/>
    <col min="15099" max="15099" width="35.44140625" style="2" customWidth="1"/>
    <col min="15100" max="15100" width="0.109375" style="2" customWidth="1"/>
    <col min="15101" max="15101" width="33.88671875" style="2" customWidth="1"/>
    <col min="15102" max="15102" width="14" style="2" customWidth="1"/>
    <col min="15103" max="15348" width="8.88671875" style="2"/>
    <col min="15349" max="15349" width="7.44140625" style="2" customWidth="1"/>
    <col min="15350" max="15350" width="45.6640625" style="2" customWidth="1"/>
    <col min="15351" max="15351" width="11" style="2" customWidth="1"/>
    <col min="15352" max="15352" width="10.33203125" style="2" customWidth="1"/>
    <col min="15353" max="15353" width="9.88671875" style="2" customWidth="1"/>
    <col min="15354" max="15354" width="16.33203125" style="2" customWidth="1"/>
    <col min="15355" max="15355" width="35.44140625" style="2" customWidth="1"/>
    <col min="15356" max="15356" width="0.109375" style="2" customWidth="1"/>
    <col min="15357" max="15357" width="33.88671875" style="2" customWidth="1"/>
    <col min="15358" max="15358" width="14" style="2" customWidth="1"/>
    <col min="15359" max="15604" width="8.88671875" style="2"/>
    <col min="15605" max="15605" width="7.44140625" style="2" customWidth="1"/>
    <col min="15606" max="15606" width="45.6640625" style="2" customWidth="1"/>
    <col min="15607" max="15607" width="11" style="2" customWidth="1"/>
    <col min="15608" max="15608" width="10.33203125" style="2" customWidth="1"/>
    <col min="15609" max="15609" width="9.88671875" style="2" customWidth="1"/>
    <col min="15610" max="15610" width="16.33203125" style="2" customWidth="1"/>
    <col min="15611" max="15611" width="35.44140625" style="2" customWidth="1"/>
    <col min="15612" max="15612" width="0.109375" style="2" customWidth="1"/>
    <col min="15613" max="15613" width="33.88671875" style="2" customWidth="1"/>
    <col min="15614" max="15614" width="14" style="2" customWidth="1"/>
    <col min="15615" max="15860" width="8.88671875" style="2"/>
    <col min="15861" max="15861" width="7.44140625" style="2" customWidth="1"/>
    <col min="15862" max="15862" width="45.6640625" style="2" customWidth="1"/>
    <col min="15863" max="15863" width="11" style="2" customWidth="1"/>
    <col min="15864" max="15864" width="10.33203125" style="2" customWidth="1"/>
    <col min="15865" max="15865" width="9.88671875" style="2" customWidth="1"/>
    <col min="15866" max="15866" width="16.33203125" style="2" customWidth="1"/>
    <col min="15867" max="15867" width="35.44140625" style="2" customWidth="1"/>
    <col min="15868" max="15868" width="0.109375" style="2" customWidth="1"/>
    <col min="15869" max="15869" width="33.88671875" style="2" customWidth="1"/>
    <col min="15870" max="15870" width="14" style="2" customWidth="1"/>
    <col min="15871" max="16116" width="8.88671875" style="2"/>
    <col min="16117" max="16117" width="7.44140625" style="2" customWidth="1"/>
    <col min="16118" max="16118" width="45.6640625" style="2" customWidth="1"/>
    <col min="16119" max="16119" width="11" style="2" customWidth="1"/>
    <col min="16120" max="16120" width="10.33203125" style="2" customWidth="1"/>
    <col min="16121" max="16121" width="9.88671875" style="2" customWidth="1"/>
    <col min="16122" max="16122" width="16.33203125" style="2" customWidth="1"/>
    <col min="16123" max="16123" width="35.44140625" style="2" customWidth="1"/>
    <col min="16124" max="16124" width="0.109375" style="2" customWidth="1"/>
    <col min="16125" max="16125" width="33.88671875" style="2" customWidth="1"/>
    <col min="16126" max="16126" width="14" style="2" customWidth="1"/>
    <col min="16127" max="16384" width="8.88671875" style="2"/>
  </cols>
  <sheetData>
    <row r="1" spans="1:7" x14ac:dyDescent="0.3">
      <c r="A1" s="123" t="s">
        <v>133</v>
      </c>
      <c r="B1" s="123"/>
      <c r="C1" s="123"/>
      <c r="D1" s="123"/>
      <c r="E1" s="123"/>
      <c r="F1" s="123"/>
      <c r="G1" s="123"/>
    </row>
    <row r="2" spans="1:7" x14ac:dyDescent="0.3">
      <c r="A2" s="3" t="s">
        <v>4</v>
      </c>
      <c r="B2" s="149" t="s">
        <v>134</v>
      </c>
      <c r="C2" s="149"/>
      <c r="D2" s="149"/>
      <c r="E2" s="149"/>
      <c r="F2" s="146"/>
      <c r="G2" s="146"/>
    </row>
    <row r="3" spans="1:7" x14ac:dyDescent="0.3">
      <c r="A3" s="3" t="s">
        <v>6</v>
      </c>
      <c r="B3" s="149" t="s">
        <v>125</v>
      </c>
      <c r="C3" s="149"/>
      <c r="D3" s="149"/>
      <c r="E3" s="149"/>
      <c r="F3" s="146" t="s">
        <v>126</v>
      </c>
      <c r="G3" s="146"/>
    </row>
    <row r="4" spans="1:7" x14ac:dyDescent="0.3">
      <c r="A4" s="3" t="s">
        <v>21</v>
      </c>
      <c r="B4" s="149" t="s">
        <v>127</v>
      </c>
      <c r="C4" s="149"/>
      <c r="D4" s="149"/>
      <c r="E4" s="149"/>
      <c r="F4" s="147">
        <v>45301</v>
      </c>
      <c r="G4" s="146"/>
    </row>
    <row r="5" spans="1:7" x14ac:dyDescent="0.3">
      <c r="A5" s="3" t="s">
        <v>14</v>
      </c>
      <c r="B5" s="149" t="s">
        <v>128</v>
      </c>
      <c r="C5" s="149"/>
      <c r="D5" s="149"/>
      <c r="E5" s="149"/>
      <c r="F5" s="148">
        <v>12</v>
      </c>
      <c r="G5" s="148"/>
    </row>
    <row r="6" spans="1:7" x14ac:dyDescent="0.3">
      <c r="A6" s="3" t="s">
        <v>24</v>
      </c>
      <c r="B6" s="149" t="s">
        <v>129</v>
      </c>
      <c r="C6" s="149"/>
      <c r="D6" s="149"/>
      <c r="E6" s="149"/>
      <c r="F6" s="146" t="s">
        <v>136</v>
      </c>
      <c r="G6" s="146"/>
    </row>
    <row r="7" spans="1:7" x14ac:dyDescent="0.3">
      <c r="A7" s="123" t="s">
        <v>130</v>
      </c>
      <c r="B7" s="123"/>
      <c r="C7" s="123"/>
      <c r="D7" s="123"/>
      <c r="E7" s="123"/>
      <c r="F7" s="123"/>
      <c r="G7" s="123"/>
    </row>
    <row r="8" spans="1:7" x14ac:dyDescent="0.3">
      <c r="A8" s="3" t="s">
        <v>131</v>
      </c>
      <c r="B8" s="6" t="s">
        <v>132</v>
      </c>
      <c r="C8" s="145" t="s">
        <v>135</v>
      </c>
      <c r="D8" s="145"/>
      <c r="E8" s="145"/>
      <c r="F8" s="145"/>
      <c r="G8" s="145"/>
    </row>
    <row r="9" spans="1:7" x14ac:dyDescent="0.3">
      <c r="A9" s="8" t="s">
        <v>137</v>
      </c>
      <c r="B9" s="6" t="s">
        <v>138</v>
      </c>
      <c r="C9" s="139">
        <v>1</v>
      </c>
      <c r="D9" s="139"/>
      <c r="E9" s="139"/>
      <c r="F9" s="139"/>
      <c r="G9" s="139"/>
    </row>
    <row r="11" spans="1:7" x14ac:dyDescent="0.3">
      <c r="A11" s="144" t="s">
        <v>139</v>
      </c>
      <c r="B11" s="144"/>
      <c r="C11" s="144"/>
      <c r="D11" s="144"/>
      <c r="E11" s="144"/>
      <c r="F11" s="144"/>
      <c r="G11" s="144"/>
    </row>
    <row r="12" spans="1:7" x14ac:dyDescent="0.3">
      <c r="A12" s="95">
        <v>1</v>
      </c>
      <c r="B12" s="140" t="s">
        <v>112</v>
      </c>
      <c r="C12" s="140"/>
      <c r="D12" s="140"/>
      <c r="E12" s="140"/>
      <c r="F12" s="141" t="s">
        <v>124</v>
      </c>
      <c r="G12" s="141"/>
    </row>
    <row r="13" spans="1:7" x14ac:dyDescent="0.3">
      <c r="A13" s="95">
        <v>2</v>
      </c>
      <c r="B13" s="140" t="s">
        <v>114</v>
      </c>
      <c r="C13" s="140"/>
      <c r="D13" s="140"/>
      <c r="E13" s="140"/>
      <c r="F13" s="141">
        <v>5132</v>
      </c>
      <c r="G13" s="141" t="s">
        <v>115</v>
      </c>
    </row>
    <row r="14" spans="1:7" x14ac:dyDescent="0.3">
      <c r="A14" s="95">
        <v>3</v>
      </c>
      <c r="B14" s="140" t="s">
        <v>116</v>
      </c>
      <c r="C14" s="140"/>
      <c r="D14" s="140"/>
      <c r="E14" s="140"/>
      <c r="F14" s="142">
        <v>2726.91</v>
      </c>
      <c r="G14" s="142">
        <v>1412</v>
      </c>
    </row>
    <row r="15" spans="1:7" x14ac:dyDescent="0.3">
      <c r="A15" s="95">
        <v>4</v>
      </c>
      <c r="B15" s="140" t="s">
        <v>117</v>
      </c>
      <c r="C15" s="140"/>
      <c r="D15" s="140"/>
      <c r="E15" s="140"/>
      <c r="F15" s="141" t="str">
        <f>F12</f>
        <v>COZINHEIRO (A)</v>
      </c>
      <c r="G15" s="141" t="s">
        <v>113</v>
      </c>
    </row>
    <row r="16" spans="1:7" x14ac:dyDescent="0.3">
      <c r="A16" s="95">
        <v>5</v>
      </c>
      <c r="B16" s="140" t="s">
        <v>118</v>
      </c>
      <c r="C16" s="140"/>
      <c r="D16" s="140"/>
      <c r="E16" s="140"/>
      <c r="F16" s="143">
        <v>45301</v>
      </c>
      <c r="G16" s="141">
        <v>44927</v>
      </c>
    </row>
    <row r="17" spans="1:12" x14ac:dyDescent="0.3">
      <c r="A17" s="9"/>
      <c r="B17" s="9"/>
      <c r="C17" s="9"/>
      <c r="D17" s="96"/>
      <c r="E17" s="96"/>
      <c r="F17" s="96"/>
      <c r="G17" s="97"/>
    </row>
    <row r="18" spans="1:12" ht="15" customHeight="1" x14ac:dyDescent="0.3">
      <c r="A18" s="123" t="s">
        <v>0</v>
      </c>
      <c r="B18" s="123"/>
      <c r="C18" s="123"/>
      <c r="D18" s="123"/>
      <c r="E18" s="123"/>
      <c r="F18" s="123"/>
      <c r="G18" s="123"/>
    </row>
    <row r="19" spans="1:12" x14ac:dyDescent="0.3">
      <c r="A19" s="8">
        <v>1</v>
      </c>
      <c r="B19" s="10" t="s">
        <v>1</v>
      </c>
      <c r="C19" s="11"/>
      <c r="D19" s="6"/>
      <c r="E19" s="12" t="s">
        <v>44</v>
      </c>
      <c r="F19" s="8" t="s">
        <v>2</v>
      </c>
      <c r="G19" s="13" t="s">
        <v>3</v>
      </c>
    </row>
    <row r="20" spans="1:12" x14ac:dyDescent="0.3">
      <c r="A20" s="3" t="s">
        <v>4</v>
      </c>
      <c r="B20" s="10" t="s">
        <v>140</v>
      </c>
      <c r="C20" s="14"/>
      <c r="D20" s="6"/>
      <c r="E20" s="15"/>
      <c r="F20" s="3">
        <v>1</v>
      </c>
      <c r="G20" s="16">
        <f>F14</f>
        <v>2726.91</v>
      </c>
    </row>
    <row r="21" spans="1:12" x14ac:dyDescent="0.3">
      <c r="A21" s="124" t="s">
        <v>7</v>
      </c>
      <c r="B21" s="124"/>
      <c r="C21" s="124"/>
      <c r="D21" s="124"/>
      <c r="E21" s="124"/>
      <c r="F21" s="98"/>
      <c r="G21" s="18">
        <f>G20</f>
        <v>2726.91</v>
      </c>
    </row>
    <row r="22" spans="1:12" x14ac:dyDescent="0.3">
      <c r="A22" s="3"/>
      <c r="B22" s="6"/>
      <c r="C22" s="14"/>
      <c r="D22" s="6"/>
      <c r="E22" s="6"/>
      <c r="F22" s="5"/>
      <c r="G22" s="19"/>
    </row>
    <row r="23" spans="1:12" x14ac:dyDescent="0.3">
      <c r="A23" s="127" t="s">
        <v>8</v>
      </c>
      <c r="B23" s="128"/>
      <c r="C23" s="128"/>
      <c r="D23" s="128"/>
      <c r="E23" s="128"/>
      <c r="F23" s="128"/>
      <c r="G23" s="135"/>
    </row>
    <row r="24" spans="1:12" ht="28.8" x14ac:dyDescent="0.3">
      <c r="A24" s="20" t="s">
        <v>9</v>
      </c>
      <c r="B24" s="94" t="s">
        <v>10</v>
      </c>
      <c r="C24" s="94"/>
      <c r="D24" s="94"/>
      <c r="E24" s="94"/>
      <c r="F24" s="20" t="s">
        <v>11</v>
      </c>
      <c r="G24" s="20"/>
    </row>
    <row r="25" spans="1:12" x14ac:dyDescent="0.3">
      <c r="A25" s="3" t="s">
        <v>4</v>
      </c>
      <c r="B25" s="4" t="s">
        <v>12</v>
      </c>
      <c r="C25" s="6"/>
      <c r="D25" s="6"/>
      <c r="E25" s="6"/>
      <c r="F25" s="5">
        <f>1/12</f>
        <v>8.3333333333333329E-2</v>
      </c>
      <c r="G25" s="22">
        <f>ROUND(($F$25*G21),2)</f>
        <v>227.24</v>
      </c>
    </row>
    <row r="26" spans="1:12" x14ac:dyDescent="0.3">
      <c r="A26" s="3" t="s">
        <v>6</v>
      </c>
      <c r="B26" s="4" t="s">
        <v>13</v>
      </c>
      <c r="C26" s="6"/>
      <c r="D26" s="6"/>
      <c r="E26" s="6"/>
      <c r="F26" s="23">
        <v>0.121</v>
      </c>
      <c r="G26" s="22">
        <f>ROUND(($F$26*G21),2)</f>
        <v>329.96</v>
      </c>
    </row>
    <row r="27" spans="1:12" x14ac:dyDescent="0.3">
      <c r="A27" s="3"/>
      <c r="B27" s="24" t="s">
        <v>3</v>
      </c>
      <c r="C27" s="6"/>
      <c r="D27" s="6"/>
      <c r="E27" s="6"/>
      <c r="F27" s="25">
        <f t="shared" ref="F27:G27" si="0">SUM(F25:F26)</f>
        <v>0.20433333333333331</v>
      </c>
      <c r="G27" s="26">
        <f t="shared" si="0"/>
        <v>557.20000000000005</v>
      </c>
      <c r="L27" s="27"/>
    </row>
    <row r="28" spans="1:12" s="32" customFormat="1" x14ac:dyDescent="0.3">
      <c r="A28" s="28" t="s">
        <v>14</v>
      </c>
      <c r="B28" s="29" t="s">
        <v>15</v>
      </c>
      <c r="C28" s="29"/>
      <c r="D28" s="29"/>
      <c r="E28" s="29"/>
      <c r="F28" s="30">
        <f>F27*F40</f>
        <v>7.5194666666666674E-2</v>
      </c>
      <c r="G28" s="31">
        <f>ROUND(($F$28*G21),2)</f>
        <v>205.05</v>
      </c>
      <c r="L28" s="33"/>
    </row>
    <row r="29" spans="1:12" x14ac:dyDescent="0.3">
      <c r="A29" s="34"/>
      <c r="B29" s="34" t="s">
        <v>16</v>
      </c>
      <c r="C29" s="35"/>
      <c r="D29" s="35"/>
      <c r="E29" s="35"/>
      <c r="F29" s="36">
        <f>SUM(F27:F28)</f>
        <v>0.279528</v>
      </c>
      <c r="G29" s="37">
        <f>SUM(G27:G28)</f>
        <v>762.25</v>
      </c>
    </row>
    <row r="30" spans="1:12" x14ac:dyDescent="0.3">
      <c r="A30" s="3"/>
      <c r="B30" s="3"/>
      <c r="C30" s="6"/>
      <c r="D30" s="6"/>
      <c r="E30" s="6"/>
      <c r="F30" s="3"/>
      <c r="G30" s="38"/>
    </row>
    <row r="31" spans="1:12" ht="31.5" customHeight="1" x14ac:dyDescent="0.3">
      <c r="A31" s="20" t="s">
        <v>17</v>
      </c>
      <c r="B31" s="94" t="s">
        <v>18</v>
      </c>
      <c r="C31" s="94"/>
      <c r="D31" s="94"/>
      <c r="E31" s="94"/>
      <c r="F31" s="20" t="s">
        <v>11</v>
      </c>
      <c r="G31" s="20"/>
    </row>
    <row r="32" spans="1:12" x14ac:dyDescent="0.3">
      <c r="A32" s="3" t="s">
        <v>4</v>
      </c>
      <c r="B32" s="4" t="s">
        <v>19</v>
      </c>
      <c r="C32" s="6"/>
      <c r="D32" s="6"/>
      <c r="E32" s="6"/>
      <c r="F32" s="5">
        <v>0.2</v>
      </c>
      <c r="G32" s="22">
        <f>ROUND(($F$32*G21),2)</f>
        <v>545.38</v>
      </c>
    </row>
    <row r="33" spans="1:7" x14ac:dyDescent="0.3">
      <c r="A33" s="3" t="s">
        <v>6</v>
      </c>
      <c r="B33" s="4" t="s">
        <v>20</v>
      </c>
      <c r="C33" s="6"/>
      <c r="D33" s="6"/>
      <c r="E33" s="6"/>
      <c r="F33" s="5">
        <v>2.5000000000000001E-2</v>
      </c>
      <c r="G33" s="22">
        <f>ROUND(($F$33*G21),2)</f>
        <v>68.17</v>
      </c>
    </row>
    <row r="34" spans="1:7" s="44" customFormat="1" x14ac:dyDescent="0.3">
      <c r="A34" s="40" t="s">
        <v>21</v>
      </c>
      <c r="B34" s="41" t="s">
        <v>22</v>
      </c>
      <c r="C34" s="42"/>
      <c r="D34" s="42"/>
      <c r="E34" s="42"/>
      <c r="F34" s="43">
        <v>0.03</v>
      </c>
      <c r="G34" s="22">
        <f>ROUND(($F$34*G21),2)</f>
        <v>81.81</v>
      </c>
    </row>
    <row r="35" spans="1:7" x14ac:dyDescent="0.3">
      <c r="A35" s="3" t="s">
        <v>14</v>
      </c>
      <c r="B35" s="4" t="s">
        <v>23</v>
      </c>
      <c r="C35" s="45"/>
      <c r="D35" s="6"/>
      <c r="E35" s="6"/>
      <c r="F35" s="5">
        <v>1.4999999999999999E-2</v>
      </c>
      <c r="G35" s="22">
        <f>ROUND(($F$35*G21),2)</f>
        <v>40.9</v>
      </c>
    </row>
    <row r="36" spans="1:7" x14ac:dyDescent="0.3">
      <c r="A36" s="3" t="s">
        <v>24</v>
      </c>
      <c r="B36" s="4" t="s">
        <v>25</v>
      </c>
      <c r="C36" s="45"/>
      <c r="D36" s="6"/>
      <c r="E36" s="6"/>
      <c r="F36" s="5">
        <v>0.01</v>
      </c>
      <c r="G36" s="22">
        <f>ROUND(($F$36*G21),2)</f>
        <v>27.27</v>
      </c>
    </row>
    <row r="37" spans="1:7" x14ac:dyDescent="0.3">
      <c r="A37" s="3" t="s">
        <v>26</v>
      </c>
      <c r="B37" s="4" t="s">
        <v>27</v>
      </c>
      <c r="C37" s="45"/>
      <c r="D37" s="6"/>
      <c r="E37" s="6"/>
      <c r="F37" s="5">
        <v>6.0000000000000001E-3</v>
      </c>
      <c r="G37" s="22">
        <f>ROUND(($F$37*G21),2)</f>
        <v>16.36</v>
      </c>
    </row>
    <row r="38" spans="1:7" x14ac:dyDescent="0.3">
      <c r="A38" s="3" t="s">
        <v>28</v>
      </c>
      <c r="B38" s="4" t="s">
        <v>29</v>
      </c>
      <c r="C38" s="6"/>
      <c r="D38" s="6"/>
      <c r="E38" s="6"/>
      <c r="F38" s="5">
        <v>2E-3</v>
      </c>
      <c r="G38" s="22">
        <f>ROUND(($F$38*G21),2)</f>
        <v>5.45</v>
      </c>
    </row>
    <row r="39" spans="1:7" x14ac:dyDescent="0.3">
      <c r="A39" s="3" t="s">
        <v>30</v>
      </c>
      <c r="B39" s="4" t="s">
        <v>31</v>
      </c>
      <c r="C39" s="6"/>
      <c r="D39" s="6"/>
      <c r="E39" s="6"/>
      <c r="F39" s="5">
        <v>0.08</v>
      </c>
      <c r="G39" s="22">
        <f>ROUND(($F$39*G21),2)</f>
        <v>218.15</v>
      </c>
    </row>
    <row r="40" spans="1:7" x14ac:dyDescent="0.3">
      <c r="A40" s="46"/>
      <c r="B40" s="47" t="s">
        <v>32</v>
      </c>
      <c r="C40" s="35"/>
      <c r="D40" s="35"/>
      <c r="E40" s="35"/>
      <c r="F40" s="36">
        <f>SUM(F32:F39)</f>
        <v>0.36800000000000005</v>
      </c>
      <c r="G40" s="37">
        <f>SUM(G32:G39)</f>
        <v>1003.4899999999999</v>
      </c>
    </row>
    <row r="41" spans="1:7" x14ac:dyDescent="0.3">
      <c r="A41" s="3"/>
      <c r="B41" s="24"/>
      <c r="C41" s="6"/>
      <c r="D41" s="6"/>
      <c r="E41" s="6"/>
      <c r="F41" s="3"/>
      <c r="G41" s="38"/>
    </row>
    <row r="42" spans="1:7" s="49" customFormat="1" ht="15.75" customHeight="1" x14ac:dyDescent="0.3">
      <c r="A42" s="20" t="s">
        <v>33</v>
      </c>
      <c r="B42" s="94" t="s">
        <v>34</v>
      </c>
      <c r="C42" s="20" t="s">
        <v>35</v>
      </c>
      <c r="D42" s="20" t="s">
        <v>36</v>
      </c>
      <c r="E42" s="20" t="s">
        <v>2</v>
      </c>
      <c r="F42" s="20" t="s">
        <v>37</v>
      </c>
      <c r="G42" s="20" t="s">
        <v>3</v>
      </c>
    </row>
    <row r="43" spans="1:7" x14ac:dyDescent="0.3">
      <c r="A43" s="3" t="s">
        <v>4</v>
      </c>
      <c r="B43" s="6" t="s">
        <v>38</v>
      </c>
      <c r="C43" s="7">
        <v>0.06</v>
      </c>
      <c r="D43" s="3">
        <v>21</v>
      </c>
      <c r="E43" s="3">
        <v>2</v>
      </c>
      <c r="F43" s="50">
        <v>5.5</v>
      </c>
      <c r="G43" s="19">
        <f>IF(($F$43*$D$43*$E$43)-$C$43*G20&lt;0,0,($F$43*$D$43*$E$43)-$C$43*G20)</f>
        <v>67.385400000000004</v>
      </c>
    </row>
    <row r="44" spans="1:7" x14ac:dyDescent="0.3">
      <c r="A44" s="3" t="s">
        <v>6</v>
      </c>
      <c r="B44" s="6" t="s">
        <v>39</v>
      </c>
      <c r="C44" s="51"/>
      <c r="D44" s="3">
        <v>21</v>
      </c>
      <c r="E44" s="3">
        <v>1</v>
      </c>
      <c r="F44" s="50">
        <v>42.2</v>
      </c>
      <c r="G44" s="52">
        <f>$D$44*$F$44</f>
        <v>886.2</v>
      </c>
    </row>
    <row r="45" spans="1:7" x14ac:dyDescent="0.3">
      <c r="A45" s="3" t="s">
        <v>21</v>
      </c>
      <c r="B45" s="6" t="s">
        <v>141</v>
      </c>
      <c r="C45" s="51"/>
      <c r="D45" s="3"/>
      <c r="E45" s="3"/>
      <c r="F45" s="50"/>
      <c r="G45" s="52"/>
    </row>
    <row r="46" spans="1:7" x14ac:dyDescent="0.3">
      <c r="A46" s="3" t="s">
        <v>14</v>
      </c>
      <c r="B46" s="6" t="s">
        <v>142</v>
      </c>
      <c r="C46" s="51"/>
      <c r="D46" s="3"/>
      <c r="E46" s="3"/>
      <c r="F46" s="50"/>
      <c r="G46" s="52"/>
    </row>
    <row r="47" spans="1:7" x14ac:dyDescent="0.3">
      <c r="A47" s="3" t="s">
        <v>24</v>
      </c>
      <c r="B47" s="6" t="s">
        <v>143</v>
      </c>
      <c r="C47" s="51"/>
      <c r="D47" s="3"/>
      <c r="E47" s="3"/>
      <c r="F47" s="50"/>
      <c r="G47" s="52"/>
    </row>
    <row r="48" spans="1:7" x14ac:dyDescent="0.3">
      <c r="A48" s="3" t="s">
        <v>26</v>
      </c>
      <c r="B48" s="6" t="s">
        <v>144</v>
      </c>
      <c r="C48" s="51"/>
      <c r="D48" s="3"/>
      <c r="E48" s="3"/>
      <c r="F48" s="50"/>
      <c r="G48" s="52"/>
    </row>
    <row r="49" spans="1:7" x14ac:dyDescent="0.3">
      <c r="A49" s="46"/>
      <c r="B49" s="21" t="s">
        <v>40</v>
      </c>
      <c r="C49" s="99"/>
      <c r="D49" s="35"/>
      <c r="E49" s="35"/>
      <c r="F49" s="53"/>
      <c r="G49" s="18">
        <f>SUM(G43:G47)</f>
        <v>953.58540000000005</v>
      </c>
    </row>
    <row r="50" spans="1:7" x14ac:dyDescent="0.3">
      <c r="A50" s="124" t="s">
        <v>41</v>
      </c>
      <c r="B50" s="124"/>
      <c r="C50" s="124"/>
      <c r="D50" s="124"/>
      <c r="E50" s="124"/>
      <c r="F50" s="124"/>
      <c r="G50" s="18">
        <f>G29+G40+G49</f>
        <v>2719.3253999999997</v>
      </c>
    </row>
    <row r="51" spans="1:7" x14ac:dyDescent="0.3">
      <c r="A51" s="3"/>
      <c r="B51" s="6"/>
      <c r="C51" s="14"/>
      <c r="D51" s="6"/>
      <c r="E51" s="6"/>
      <c r="F51" s="5"/>
      <c r="G51" s="19"/>
    </row>
    <row r="52" spans="1:7" ht="15" customHeight="1" x14ac:dyDescent="0.3">
      <c r="A52" s="127" t="s">
        <v>42</v>
      </c>
      <c r="B52" s="128"/>
      <c r="C52" s="128"/>
      <c r="D52" s="128"/>
      <c r="E52" s="128"/>
      <c r="F52" s="128"/>
      <c r="G52" s="128"/>
    </row>
    <row r="53" spans="1:7" x14ac:dyDescent="0.3">
      <c r="A53" s="17">
        <v>3</v>
      </c>
      <c r="B53" s="21" t="s">
        <v>43</v>
      </c>
      <c r="C53" s="54"/>
      <c r="D53" s="21"/>
      <c r="E53" s="21"/>
      <c r="F53" s="36" t="s">
        <v>44</v>
      </c>
      <c r="G53" s="18" t="s">
        <v>45</v>
      </c>
    </row>
    <row r="54" spans="1:7" ht="15" customHeight="1" x14ac:dyDescent="0.3">
      <c r="A54" s="3" t="s">
        <v>4</v>
      </c>
      <c r="B54" s="6" t="s">
        <v>46</v>
      </c>
      <c r="C54" s="11"/>
      <c r="D54" s="10"/>
      <c r="E54" s="10"/>
      <c r="F54" s="55">
        <f>(1/12)*0.055</f>
        <v>4.5833333333333334E-3</v>
      </c>
      <c r="G54" s="52">
        <f>(G21*$F$54)</f>
        <v>12.4983375</v>
      </c>
    </row>
    <row r="55" spans="1:7" x14ac:dyDescent="0.3">
      <c r="A55" s="3" t="s">
        <v>6</v>
      </c>
      <c r="B55" s="6" t="s">
        <v>47</v>
      </c>
      <c r="C55" s="11"/>
      <c r="D55" s="10"/>
      <c r="E55" s="10"/>
      <c r="F55" s="55">
        <f>ROUND((F54*F39),4)</f>
        <v>4.0000000000000002E-4</v>
      </c>
      <c r="G55" s="52">
        <f>(G21*$F$55)</f>
        <v>1.0907640000000001</v>
      </c>
    </row>
    <row r="56" spans="1:7" ht="28.8" x14ac:dyDescent="0.3">
      <c r="A56" s="3" t="s">
        <v>21</v>
      </c>
      <c r="B56" s="6" t="s">
        <v>48</v>
      </c>
      <c r="C56" s="11"/>
      <c r="D56" s="10"/>
      <c r="E56" s="10"/>
      <c r="F56" s="55">
        <v>0.04</v>
      </c>
      <c r="G56" s="52">
        <f>(G21*$F$56)</f>
        <v>109.07639999999999</v>
      </c>
    </row>
    <row r="57" spans="1:7" ht="15" customHeight="1" x14ac:dyDescent="0.3">
      <c r="A57" s="3" t="s">
        <v>14</v>
      </c>
      <c r="B57" s="6" t="s">
        <v>49</v>
      </c>
      <c r="C57" s="11"/>
      <c r="D57" s="10"/>
      <c r="E57" s="10"/>
      <c r="F57" s="55">
        <v>1.9400000000000001E-2</v>
      </c>
      <c r="G57" s="52">
        <f>G21*$F$57</f>
        <v>52.902054</v>
      </c>
    </row>
    <row r="58" spans="1:7" ht="28.8" x14ac:dyDescent="0.3">
      <c r="A58" s="3" t="s">
        <v>24</v>
      </c>
      <c r="B58" s="6" t="s">
        <v>50</v>
      </c>
      <c r="C58" s="14"/>
      <c r="D58" s="6"/>
      <c r="E58" s="6"/>
      <c r="F58" s="55">
        <f>ROUND((F57*F40),4)</f>
        <v>7.1000000000000004E-3</v>
      </c>
      <c r="G58" s="52">
        <f>G21*$F$58</f>
        <v>19.361060999999999</v>
      </c>
    </row>
    <row r="59" spans="1:7" ht="28.8" x14ac:dyDescent="0.3">
      <c r="A59" s="3" t="s">
        <v>26</v>
      </c>
      <c r="B59" s="6" t="s">
        <v>51</v>
      </c>
      <c r="C59" s="14"/>
      <c r="D59" s="6"/>
      <c r="E59" s="6"/>
      <c r="F59" s="55">
        <v>0</v>
      </c>
      <c r="G59" s="56"/>
    </row>
    <row r="60" spans="1:7" x14ac:dyDescent="0.3">
      <c r="A60" s="124" t="s">
        <v>53</v>
      </c>
      <c r="B60" s="124"/>
      <c r="C60" s="124"/>
      <c r="D60" s="124"/>
      <c r="E60" s="124"/>
      <c r="F60" s="57">
        <f t="shared" ref="F60:G60" si="1">SUM(F54:F59)</f>
        <v>7.1483333333333329E-2</v>
      </c>
      <c r="G60" s="18">
        <f t="shared" si="1"/>
        <v>194.9286165</v>
      </c>
    </row>
    <row r="61" spans="1:7" x14ac:dyDescent="0.3">
      <c r="A61" s="129" t="s">
        <v>229</v>
      </c>
      <c r="B61" s="130"/>
      <c r="C61" s="130"/>
      <c r="D61" s="130"/>
      <c r="E61" s="130"/>
      <c r="F61" s="130"/>
      <c r="G61" s="130"/>
    </row>
    <row r="62" spans="1:7" x14ac:dyDescent="0.3">
      <c r="A62" s="131"/>
      <c r="B62" s="132"/>
      <c r="C62" s="132"/>
      <c r="D62" s="132"/>
      <c r="E62" s="132"/>
      <c r="F62" s="132"/>
      <c r="G62" s="132"/>
    </row>
    <row r="63" spans="1:7" x14ac:dyDescent="0.3">
      <c r="A63" s="131"/>
      <c r="B63" s="132"/>
      <c r="C63" s="132"/>
      <c r="D63" s="132"/>
      <c r="E63" s="132"/>
      <c r="F63" s="132"/>
      <c r="G63" s="132"/>
    </row>
    <row r="64" spans="1:7" x14ac:dyDescent="0.3">
      <c r="A64" s="133"/>
      <c r="B64" s="134"/>
      <c r="C64" s="134"/>
      <c r="D64" s="134"/>
      <c r="E64" s="134"/>
      <c r="F64" s="134"/>
      <c r="G64" s="134"/>
    </row>
    <row r="65" spans="1:7" ht="15" customHeight="1" x14ac:dyDescent="0.3">
      <c r="A65" s="123" t="s">
        <v>54</v>
      </c>
      <c r="B65" s="123"/>
      <c r="C65" s="123"/>
      <c r="D65" s="123"/>
      <c r="E65" s="123"/>
      <c r="F65" s="123"/>
      <c r="G65" s="123"/>
    </row>
    <row r="66" spans="1:7" ht="15" customHeight="1" x14ac:dyDescent="0.3">
      <c r="A66" s="17" t="s">
        <v>55</v>
      </c>
      <c r="B66" s="21" t="s">
        <v>56</v>
      </c>
      <c r="C66" s="54"/>
      <c r="D66" s="21"/>
      <c r="E66" s="21"/>
      <c r="F66" s="58" t="s">
        <v>11</v>
      </c>
      <c r="G66" s="18"/>
    </row>
    <row r="67" spans="1:7" x14ac:dyDescent="0.3">
      <c r="A67" s="3" t="s">
        <v>4</v>
      </c>
      <c r="B67" s="6" t="s">
        <v>57</v>
      </c>
      <c r="C67" s="59"/>
      <c r="D67" s="6"/>
      <c r="E67" s="6"/>
      <c r="F67" s="60">
        <v>0</v>
      </c>
      <c r="G67" s="19">
        <f>$F$67*G21</f>
        <v>0</v>
      </c>
    </row>
    <row r="68" spans="1:7" x14ac:dyDescent="0.3">
      <c r="A68" s="3" t="s">
        <v>6</v>
      </c>
      <c r="B68" s="42" t="s">
        <v>56</v>
      </c>
      <c r="C68" s="14"/>
      <c r="D68" s="6"/>
      <c r="E68" s="6"/>
      <c r="F68" s="61">
        <v>2.8E-3</v>
      </c>
      <c r="G68" s="19">
        <f>$F$68*G21</f>
        <v>7.6353479999999996</v>
      </c>
    </row>
    <row r="69" spans="1:7" x14ac:dyDescent="0.3">
      <c r="A69" s="3" t="s">
        <v>21</v>
      </c>
      <c r="B69" s="42" t="s">
        <v>58</v>
      </c>
      <c r="C69" s="14"/>
      <c r="D69" s="6"/>
      <c r="E69" s="6"/>
      <c r="F69" s="61">
        <v>2.8999999999999998E-3</v>
      </c>
      <c r="G69" s="19">
        <f>$F$69*G21</f>
        <v>7.9080389999999987</v>
      </c>
    </row>
    <row r="70" spans="1:7" x14ac:dyDescent="0.3">
      <c r="A70" s="3" t="s">
        <v>14</v>
      </c>
      <c r="B70" s="42" t="s">
        <v>59</v>
      </c>
      <c r="C70" s="14"/>
      <c r="D70" s="6"/>
      <c r="E70" s="6"/>
      <c r="F70" s="61">
        <v>6.9999999999999999E-4</v>
      </c>
      <c r="G70" s="19">
        <f>$F$70*G21</f>
        <v>1.9088369999999999</v>
      </c>
    </row>
    <row r="71" spans="1:7" x14ac:dyDescent="0.3">
      <c r="A71" s="3" t="s">
        <v>24</v>
      </c>
      <c r="B71" s="42" t="s">
        <v>60</v>
      </c>
      <c r="C71" s="14"/>
      <c r="D71" s="6"/>
      <c r="E71" s="6"/>
      <c r="F71" s="61">
        <v>1.3899999999999999E-2</v>
      </c>
      <c r="G71" s="19">
        <f>$F$71*G21</f>
        <v>37.904048999999993</v>
      </c>
    </row>
    <row r="72" spans="1:7" x14ac:dyDescent="0.3">
      <c r="A72" s="3" t="s">
        <v>26</v>
      </c>
      <c r="B72" s="6" t="s">
        <v>61</v>
      </c>
      <c r="C72" s="14"/>
      <c r="D72" s="6"/>
      <c r="E72" s="6"/>
      <c r="F72" s="61">
        <v>0</v>
      </c>
      <c r="G72" s="19">
        <f>$F$72*G21</f>
        <v>0</v>
      </c>
    </row>
    <row r="73" spans="1:7" x14ac:dyDescent="0.3">
      <c r="A73" s="3"/>
      <c r="B73" s="10" t="s">
        <v>3</v>
      </c>
      <c r="C73" s="14"/>
      <c r="D73" s="6"/>
      <c r="E73" s="6"/>
      <c r="F73" s="62">
        <f>SUM(F67:F72)</f>
        <v>2.0299999999999999E-2</v>
      </c>
      <c r="G73" s="13">
        <f t="shared" ref="G73" si="2">SUM(G67:G72)</f>
        <v>55.356272999999987</v>
      </c>
    </row>
    <row r="74" spans="1:7" x14ac:dyDescent="0.3">
      <c r="A74" s="124" t="s">
        <v>62</v>
      </c>
      <c r="B74" s="124"/>
      <c r="C74" s="124"/>
      <c r="D74" s="124"/>
      <c r="E74" s="124"/>
      <c r="F74" s="58">
        <f t="shared" ref="F74:G74" si="3">SUM(F73:F73)</f>
        <v>2.0299999999999999E-2</v>
      </c>
      <c r="G74" s="18">
        <f t="shared" si="3"/>
        <v>55.356272999999987</v>
      </c>
    </row>
    <row r="75" spans="1:7" x14ac:dyDescent="0.3">
      <c r="A75" s="17" t="s">
        <v>63</v>
      </c>
      <c r="B75" s="21" t="s">
        <v>64</v>
      </c>
      <c r="C75" s="99"/>
      <c r="D75" s="35"/>
      <c r="E75" s="35"/>
      <c r="F75" s="64"/>
      <c r="G75" s="65"/>
    </row>
    <row r="76" spans="1:7" x14ac:dyDescent="0.3">
      <c r="A76" s="3" t="s">
        <v>4</v>
      </c>
      <c r="B76" s="6" t="s">
        <v>65</v>
      </c>
      <c r="C76" s="14"/>
      <c r="D76" s="6"/>
      <c r="E76" s="6"/>
      <c r="F76" s="63">
        <v>0</v>
      </c>
      <c r="G76" s="19">
        <f>D76*G21</f>
        <v>0</v>
      </c>
    </row>
    <row r="77" spans="1:7" x14ac:dyDescent="0.3">
      <c r="A77" s="40"/>
      <c r="B77" s="10" t="s">
        <v>3</v>
      </c>
      <c r="C77" s="6"/>
      <c r="D77" s="6"/>
      <c r="E77" s="6"/>
      <c r="F77" s="51">
        <f>ROUND((SUM(F76:F76)),4)</f>
        <v>0</v>
      </c>
      <c r="G77" s="19">
        <f>D77*G21</f>
        <v>0</v>
      </c>
    </row>
    <row r="78" spans="1:7" ht="15" customHeight="1" x14ac:dyDescent="0.3">
      <c r="A78" s="124" t="s">
        <v>66</v>
      </c>
      <c r="B78" s="124"/>
      <c r="C78" s="124"/>
      <c r="D78" s="124"/>
      <c r="E78" s="124"/>
      <c r="F78" s="36">
        <f t="shared" ref="F78:G78" si="4">SUM(F76:F77)</f>
        <v>0</v>
      </c>
      <c r="G78" s="18">
        <f t="shared" si="4"/>
        <v>0</v>
      </c>
    </row>
    <row r="79" spans="1:7" ht="15" customHeight="1" x14ac:dyDescent="0.3">
      <c r="A79" s="8"/>
      <c r="B79" s="8"/>
      <c r="C79" s="10"/>
      <c r="D79" s="10"/>
      <c r="E79" s="10"/>
      <c r="F79" s="25"/>
      <c r="G79" s="13"/>
    </row>
    <row r="80" spans="1:7" ht="28.8" x14ac:dyDescent="0.3">
      <c r="A80" s="136" t="s">
        <v>67</v>
      </c>
      <c r="B80" s="137"/>
      <c r="C80" s="137"/>
      <c r="D80" s="137"/>
      <c r="E80" s="138"/>
      <c r="F80" s="36" t="s">
        <v>68</v>
      </c>
      <c r="G80" s="48" t="s">
        <v>45</v>
      </c>
    </row>
    <row r="81" spans="1:7" x14ac:dyDescent="0.3">
      <c r="A81" s="3" t="s">
        <v>55</v>
      </c>
      <c r="B81" s="6" t="s">
        <v>56</v>
      </c>
      <c r="C81" s="14"/>
      <c r="D81" s="6"/>
      <c r="E81" s="6"/>
      <c r="F81" s="5"/>
      <c r="G81" s="19">
        <f>G74</f>
        <v>55.356272999999987</v>
      </c>
    </row>
    <row r="82" spans="1:7" x14ac:dyDescent="0.3">
      <c r="A82" s="3" t="s">
        <v>63</v>
      </c>
      <c r="B82" s="6" t="s">
        <v>64</v>
      </c>
      <c r="C82" s="14"/>
      <c r="D82" s="6"/>
      <c r="E82" s="6"/>
      <c r="F82" s="5"/>
      <c r="G82" s="19">
        <f>G78</f>
        <v>0</v>
      </c>
    </row>
    <row r="83" spans="1:7" x14ac:dyDescent="0.3">
      <c r="A83" s="124" t="s">
        <v>69</v>
      </c>
      <c r="B83" s="124"/>
      <c r="C83" s="124"/>
      <c r="D83" s="124"/>
      <c r="E83" s="124"/>
      <c r="F83" s="36"/>
      <c r="G83" s="18">
        <f>SUM(G81:G82)</f>
        <v>55.356272999999987</v>
      </c>
    </row>
    <row r="84" spans="1:7" x14ac:dyDescent="0.3">
      <c r="A84" s="3"/>
      <c r="B84" s="6"/>
      <c r="C84" s="14"/>
      <c r="D84" s="6"/>
      <c r="E84" s="6"/>
      <c r="F84" s="5"/>
      <c r="G84" s="19"/>
    </row>
    <row r="85" spans="1:7" x14ac:dyDescent="0.3">
      <c r="A85" s="123" t="s">
        <v>70</v>
      </c>
      <c r="B85" s="123"/>
      <c r="C85" s="123"/>
      <c r="D85" s="123"/>
      <c r="E85" s="123"/>
      <c r="F85" s="123"/>
      <c r="G85" s="123"/>
    </row>
    <row r="86" spans="1:7" x14ac:dyDescent="0.3">
      <c r="A86" s="17">
        <v>5</v>
      </c>
      <c r="B86" s="21" t="s">
        <v>71</v>
      </c>
      <c r="C86" s="99"/>
      <c r="D86" s="35"/>
      <c r="E86" s="35"/>
      <c r="F86" s="64" t="s">
        <v>52</v>
      </c>
      <c r="G86" s="65"/>
    </row>
    <row r="87" spans="1:7" x14ac:dyDescent="0.3">
      <c r="A87" s="3" t="s">
        <v>4</v>
      </c>
      <c r="B87" s="88" t="s">
        <v>72</v>
      </c>
      <c r="C87" s="14"/>
      <c r="D87" s="6"/>
      <c r="E87" s="6"/>
      <c r="F87" s="5"/>
      <c r="G87" s="52">
        <f>'Uniforme e Materiais'!I10</f>
        <v>139.24666666666667</v>
      </c>
    </row>
    <row r="88" spans="1:7" x14ac:dyDescent="0.3">
      <c r="A88" s="3" t="s">
        <v>6</v>
      </c>
      <c r="B88" s="88" t="s">
        <v>73</v>
      </c>
      <c r="C88" s="14"/>
      <c r="D88" s="6"/>
      <c r="E88" s="6"/>
      <c r="F88" s="5"/>
      <c r="G88" s="52">
        <f>'Uniforme e Materiais'!I16</f>
        <v>49.851666666666667</v>
      </c>
    </row>
    <row r="89" spans="1:7" x14ac:dyDescent="0.3">
      <c r="A89" s="3" t="s">
        <v>21</v>
      </c>
      <c r="B89" s="88" t="s">
        <v>74</v>
      </c>
      <c r="C89" s="14"/>
      <c r="D89" s="6"/>
      <c r="E89" s="6"/>
      <c r="F89" s="5"/>
      <c r="G89" s="52">
        <v>0</v>
      </c>
    </row>
    <row r="90" spans="1:7" x14ac:dyDescent="0.3">
      <c r="A90" s="124" t="s">
        <v>75</v>
      </c>
      <c r="B90" s="124"/>
      <c r="C90" s="124"/>
      <c r="D90" s="124"/>
      <c r="E90" s="124"/>
      <c r="F90" s="36"/>
      <c r="G90" s="18">
        <f>SUM(G87:G89)</f>
        <v>189.09833333333333</v>
      </c>
    </row>
    <row r="91" spans="1:7" x14ac:dyDescent="0.3">
      <c r="A91" s="3"/>
      <c r="B91" s="6"/>
      <c r="C91" s="14"/>
      <c r="D91" s="6"/>
      <c r="E91" s="6"/>
      <c r="F91" s="5"/>
      <c r="G91" s="19"/>
    </row>
    <row r="92" spans="1:7" x14ac:dyDescent="0.3">
      <c r="A92" s="123" t="s">
        <v>76</v>
      </c>
      <c r="B92" s="123"/>
      <c r="C92" s="123"/>
      <c r="D92" s="123"/>
      <c r="E92" s="123"/>
      <c r="F92" s="123"/>
      <c r="G92" s="123"/>
    </row>
    <row r="93" spans="1:7" x14ac:dyDescent="0.3">
      <c r="A93" s="17">
        <v>6</v>
      </c>
      <c r="B93" s="21" t="s">
        <v>77</v>
      </c>
      <c r="C93" s="99"/>
      <c r="D93" s="35"/>
      <c r="E93" s="35"/>
      <c r="F93" s="36" t="s">
        <v>44</v>
      </c>
      <c r="G93" s="65"/>
    </row>
    <row r="94" spans="1:7" ht="15" customHeight="1" x14ac:dyDescent="0.3">
      <c r="A94" s="3" t="s">
        <v>4</v>
      </c>
      <c r="B94" s="42" t="s">
        <v>78</v>
      </c>
      <c r="C94" s="14"/>
      <c r="D94" s="6"/>
      <c r="E94" s="6"/>
      <c r="F94" s="73">
        <v>0.03</v>
      </c>
      <c r="G94" s="19">
        <f>G115*$F$94</f>
        <v>176.56889999999999</v>
      </c>
    </row>
    <row r="95" spans="1:7" x14ac:dyDescent="0.3">
      <c r="A95" s="3" t="s">
        <v>6</v>
      </c>
      <c r="B95" s="42" t="s">
        <v>79</v>
      </c>
      <c r="C95" s="14"/>
      <c r="D95" s="6"/>
      <c r="E95" s="6"/>
      <c r="F95" s="73">
        <v>0.03</v>
      </c>
      <c r="G95" s="19">
        <f>$F$95*(G115+G94)</f>
        <v>181.86596700000001</v>
      </c>
    </row>
    <row r="96" spans="1:7" x14ac:dyDescent="0.3">
      <c r="A96" s="3"/>
      <c r="B96" s="10" t="s">
        <v>80</v>
      </c>
      <c r="C96" s="14"/>
      <c r="D96" s="6"/>
      <c r="E96" s="6"/>
      <c r="F96" s="74">
        <f t="shared" ref="F96:G96" si="5">SUM(F94:F95)</f>
        <v>0.06</v>
      </c>
      <c r="G96" s="13">
        <f t="shared" si="5"/>
        <v>358.434867</v>
      </c>
    </row>
    <row r="97" spans="1:10" x14ac:dyDescent="0.3">
      <c r="A97" s="3" t="s">
        <v>21</v>
      </c>
      <c r="B97" s="6" t="s">
        <v>81</v>
      </c>
      <c r="C97" s="14"/>
      <c r="D97" s="6"/>
      <c r="E97" s="6"/>
      <c r="F97" s="73"/>
      <c r="G97" s="19"/>
    </row>
    <row r="98" spans="1:10" x14ac:dyDescent="0.3">
      <c r="A98" s="3" t="s">
        <v>82</v>
      </c>
      <c r="B98" s="6" t="s">
        <v>83</v>
      </c>
      <c r="C98" s="14"/>
      <c r="D98" s="6"/>
      <c r="E98" s="6"/>
      <c r="F98" s="73"/>
      <c r="G98" s="19"/>
    </row>
    <row r="99" spans="1:10" ht="15" customHeight="1" x14ac:dyDescent="0.3">
      <c r="A99" s="3"/>
      <c r="B99" s="6" t="s">
        <v>84</v>
      </c>
      <c r="C99" s="14"/>
      <c r="D99" s="6"/>
      <c r="E99" s="6"/>
      <c r="F99" s="73">
        <v>7.5999999999999998E-2</v>
      </c>
      <c r="G99" s="19">
        <f>((G96+G115)/(1-($F$99+$F$100+$F$102)))*($F$99)</f>
        <v>553.40983077784256</v>
      </c>
    </row>
    <row r="100" spans="1:10" x14ac:dyDescent="0.3">
      <c r="A100" s="3"/>
      <c r="B100" s="6" t="s">
        <v>85</v>
      </c>
      <c r="C100" s="14"/>
      <c r="D100" s="6"/>
      <c r="E100" s="6"/>
      <c r="F100" s="73">
        <v>1.6500000000000001E-2</v>
      </c>
      <c r="G100" s="19">
        <f>((G96+G115)/(1-($F$99+$F$100+$F$102)))*($F$100)</f>
        <v>120.14818694518952</v>
      </c>
    </row>
    <row r="101" spans="1:10" x14ac:dyDescent="0.3">
      <c r="A101" s="3" t="s">
        <v>86</v>
      </c>
      <c r="B101" s="6" t="s">
        <v>87</v>
      </c>
      <c r="C101" s="14"/>
      <c r="D101" s="6"/>
      <c r="E101" s="6"/>
      <c r="F101" s="73"/>
      <c r="G101" s="19"/>
    </row>
    <row r="102" spans="1:10" x14ac:dyDescent="0.3">
      <c r="A102" s="3"/>
      <c r="B102" s="6" t="s">
        <v>88</v>
      </c>
      <c r="C102" s="14"/>
      <c r="D102" s="6"/>
      <c r="E102" s="6"/>
      <c r="F102" s="73">
        <v>0.05</v>
      </c>
      <c r="G102" s="19">
        <f>((G96+G115)/(1-($F$99+$F$100+$F$102)))*($F$102)</f>
        <v>364.0854149854228</v>
      </c>
    </row>
    <row r="103" spans="1:10" x14ac:dyDescent="0.3">
      <c r="A103" s="3" t="s">
        <v>89</v>
      </c>
      <c r="B103" s="6" t="s">
        <v>90</v>
      </c>
      <c r="C103" s="14"/>
      <c r="D103" s="6"/>
      <c r="E103" s="6"/>
      <c r="F103" s="73"/>
      <c r="G103" s="19"/>
    </row>
    <row r="104" spans="1:10" x14ac:dyDescent="0.3">
      <c r="A104" s="3" t="s">
        <v>91</v>
      </c>
      <c r="B104" s="6" t="s">
        <v>92</v>
      </c>
      <c r="C104" s="14"/>
      <c r="D104" s="6"/>
      <c r="E104" s="6"/>
      <c r="F104" s="73"/>
      <c r="G104" s="19"/>
    </row>
    <row r="105" spans="1:10" x14ac:dyDescent="0.3">
      <c r="A105" s="3"/>
      <c r="B105" s="10" t="s">
        <v>93</v>
      </c>
      <c r="C105" s="14"/>
      <c r="D105" s="6"/>
      <c r="E105" s="6"/>
      <c r="F105" s="74">
        <f t="shared" ref="F105:G105" si="6">F99+F100+F102+F104</f>
        <v>0.14250000000000002</v>
      </c>
      <c r="G105" s="13">
        <f t="shared" si="6"/>
        <v>1037.6434327084548</v>
      </c>
    </row>
    <row r="106" spans="1:10" x14ac:dyDescent="0.3">
      <c r="A106" s="124" t="s">
        <v>94</v>
      </c>
      <c r="B106" s="124"/>
      <c r="C106" s="124"/>
      <c r="D106" s="124"/>
      <c r="E106" s="124"/>
      <c r="F106" s="66"/>
      <c r="G106" s="67">
        <f>G96+G105</f>
        <v>1396.0782997084548</v>
      </c>
      <c r="J106" s="27"/>
    </row>
    <row r="107" spans="1:10" x14ac:dyDescent="0.3">
      <c r="A107"/>
      <c r="B107"/>
      <c r="C107"/>
      <c r="D107"/>
      <c r="E107"/>
      <c r="F107"/>
      <c r="G107"/>
      <c r="H107"/>
      <c r="I107"/>
    </row>
    <row r="108" spans="1:10" x14ac:dyDescent="0.3">
      <c r="A108" s="123" t="s">
        <v>95</v>
      </c>
      <c r="B108" s="123"/>
      <c r="C108" s="123"/>
      <c r="D108" s="123"/>
      <c r="E108" s="123"/>
      <c r="F108" s="123"/>
      <c r="G108" s="123"/>
      <c r="J108" s="27"/>
    </row>
    <row r="109" spans="1:10" x14ac:dyDescent="0.3">
      <c r="A109" s="17"/>
      <c r="B109" s="21" t="s">
        <v>96</v>
      </c>
      <c r="C109" s="99"/>
      <c r="D109" s="35"/>
      <c r="E109" s="35"/>
      <c r="F109" s="64"/>
      <c r="G109" s="65"/>
      <c r="J109" s="27"/>
    </row>
    <row r="110" spans="1:10" x14ac:dyDescent="0.3">
      <c r="A110" s="3" t="s">
        <v>4</v>
      </c>
      <c r="B110" s="6" t="s">
        <v>97</v>
      </c>
      <c r="C110" s="14"/>
      <c r="D110" s="6"/>
      <c r="E110" s="6"/>
      <c r="F110" s="5"/>
      <c r="G110" s="19">
        <f>ROUND(G21,2)</f>
        <v>2726.91</v>
      </c>
    </row>
    <row r="111" spans="1:10" ht="28.8" x14ac:dyDescent="0.3">
      <c r="A111" s="3" t="s">
        <v>6</v>
      </c>
      <c r="B111" s="6" t="s">
        <v>98</v>
      </c>
      <c r="C111" s="14"/>
      <c r="D111" s="6"/>
      <c r="E111" s="6"/>
      <c r="F111" s="5"/>
      <c r="G111" s="19">
        <f>ROUND(G50,2)</f>
        <v>2719.33</v>
      </c>
    </row>
    <row r="112" spans="1:10" x14ac:dyDescent="0.3">
      <c r="A112" s="3" t="s">
        <v>21</v>
      </c>
      <c r="B112" s="6" t="s">
        <v>99</v>
      </c>
      <c r="C112" s="14"/>
      <c r="D112" s="6"/>
      <c r="E112" s="6"/>
      <c r="F112" s="25"/>
      <c r="G112" s="19">
        <f>ROUND(G60,2)</f>
        <v>194.93</v>
      </c>
    </row>
    <row r="113" spans="1:7" x14ac:dyDescent="0.3">
      <c r="A113" s="38" t="s">
        <v>14</v>
      </c>
      <c r="B113" s="88" t="s">
        <v>100</v>
      </c>
      <c r="C113" s="89"/>
      <c r="D113" s="88"/>
      <c r="E113" s="88"/>
      <c r="F113" s="23"/>
      <c r="G113" s="19">
        <f>ROUND(G83,2)</f>
        <v>55.36</v>
      </c>
    </row>
    <row r="114" spans="1:7" x14ac:dyDescent="0.3">
      <c r="A114" s="3" t="s">
        <v>24</v>
      </c>
      <c r="B114" s="6" t="s">
        <v>101</v>
      </c>
      <c r="C114" s="14"/>
      <c r="D114" s="6"/>
      <c r="E114" s="6"/>
      <c r="F114" s="5"/>
      <c r="G114" s="19">
        <f>ROUND(G90,2)</f>
        <v>189.1</v>
      </c>
    </row>
    <row r="115" spans="1:7" x14ac:dyDescent="0.3">
      <c r="A115" s="3"/>
      <c r="B115" s="10" t="s">
        <v>3</v>
      </c>
      <c r="C115" s="14"/>
      <c r="D115" s="6"/>
      <c r="E115" s="6"/>
      <c r="F115" s="5"/>
      <c r="G115" s="13">
        <f>ROUND(SUM(G110:G114),2)</f>
        <v>5885.63</v>
      </c>
    </row>
    <row r="116" spans="1:7" x14ac:dyDescent="0.3">
      <c r="A116" s="3" t="s">
        <v>26</v>
      </c>
      <c r="B116" s="6" t="s">
        <v>102</v>
      </c>
      <c r="C116" s="14"/>
      <c r="D116" s="6"/>
      <c r="E116" s="6"/>
      <c r="F116" s="5"/>
      <c r="G116" s="19">
        <f>ROUND(G106,2)</f>
        <v>1396.08</v>
      </c>
    </row>
    <row r="117" spans="1:7" x14ac:dyDescent="0.3">
      <c r="A117" s="39"/>
      <c r="B117" s="39" t="s">
        <v>103</v>
      </c>
      <c r="C117" s="39"/>
      <c r="D117" s="39"/>
      <c r="E117" s="39"/>
      <c r="F117" s="1"/>
      <c r="G117" s="68">
        <f>ROUND((G115+G96)/(1-$F$105),2)</f>
        <v>7281.71</v>
      </c>
    </row>
    <row r="118" spans="1:7" x14ac:dyDescent="0.3">
      <c r="A118" s="125"/>
      <c r="B118" s="125"/>
      <c r="C118" s="125"/>
      <c r="D118" s="125"/>
      <c r="E118" s="125"/>
      <c r="F118" s="125"/>
      <c r="G118" s="125"/>
    </row>
    <row r="119" spans="1:7" x14ac:dyDescent="0.3">
      <c r="A119" s="126"/>
      <c r="B119" s="126"/>
      <c r="C119" s="126"/>
      <c r="D119" s="126"/>
      <c r="E119" s="126"/>
      <c r="F119" s="126"/>
      <c r="G119" s="126"/>
    </row>
  </sheetData>
  <mergeCells count="44">
    <mergeCell ref="A1:G1"/>
    <mergeCell ref="A7:G7"/>
    <mergeCell ref="C8:G8"/>
    <mergeCell ref="F2:G2"/>
    <mergeCell ref="F3:G3"/>
    <mergeCell ref="F4:G4"/>
    <mergeCell ref="F5:G5"/>
    <mergeCell ref="F6:G6"/>
    <mergeCell ref="B2:E2"/>
    <mergeCell ref="B3:E3"/>
    <mergeCell ref="B4:E4"/>
    <mergeCell ref="B5:E5"/>
    <mergeCell ref="B6:E6"/>
    <mergeCell ref="C9:G9"/>
    <mergeCell ref="B16:E16"/>
    <mergeCell ref="F12:G12"/>
    <mergeCell ref="F13:G13"/>
    <mergeCell ref="F14:G14"/>
    <mergeCell ref="F15:G15"/>
    <mergeCell ref="F16:G16"/>
    <mergeCell ref="B12:E12"/>
    <mergeCell ref="B13:E13"/>
    <mergeCell ref="B14:E14"/>
    <mergeCell ref="B15:E15"/>
    <mergeCell ref="A11:G11"/>
    <mergeCell ref="A90:E90"/>
    <mergeCell ref="A18:G18"/>
    <mergeCell ref="A21:E21"/>
    <mergeCell ref="A50:F50"/>
    <mergeCell ref="A52:G52"/>
    <mergeCell ref="A60:E60"/>
    <mergeCell ref="A61:G64"/>
    <mergeCell ref="A65:G65"/>
    <mergeCell ref="A74:E74"/>
    <mergeCell ref="A78:E78"/>
    <mergeCell ref="A83:E83"/>
    <mergeCell ref="A85:G85"/>
    <mergeCell ref="A23:G23"/>
    <mergeCell ref="A80:E80"/>
    <mergeCell ref="A92:G92"/>
    <mergeCell ref="A106:E106"/>
    <mergeCell ref="A108:G108"/>
    <mergeCell ref="A118:G118"/>
    <mergeCell ref="A119:G119"/>
  </mergeCells>
  <pageMargins left="0.511811024" right="0.511811024" top="0.78740157499999996" bottom="0.78740157499999996" header="0.31496062000000002" footer="0.31496062000000002"/>
  <ignoredErrors>
    <ignoredError sqref="F28:G2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CA0E8-CC62-4008-9417-0134AEDA2B7E}">
  <dimension ref="A1:J26"/>
  <sheetViews>
    <sheetView zoomScale="90" zoomScaleNormal="90" workbookViewId="0">
      <selection activeCell="B13" sqref="B13"/>
    </sheetView>
  </sheetViews>
  <sheetFormatPr defaultRowHeight="14.4" x14ac:dyDescent="0.3"/>
  <cols>
    <col min="1" max="1" width="6.109375" customWidth="1"/>
    <col min="2" max="2" width="83.44140625" customWidth="1"/>
    <col min="3" max="3" width="15.44140625" customWidth="1"/>
    <col min="4" max="4" width="12.33203125" customWidth="1"/>
    <col min="5" max="5" width="17.109375" customWidth="1"/>
    <col min="6" max="6" width="13.5546875" customWidth="1"/>
    <col min="7" max="7" width="11" customWidth="1"/>
    <col min="8" max="8" width="13.33203125" customWidth="1"/>
    <col min="9" max="9" width="13.6640625" customWidth="1"/>
    <col min="10" max="10" width="60" customWidth="1"/>
    <col min="11" max="11" width="11.33203125" customWidth="1"/>
    <col min="12" max="12" width="10.6640625" customWidth="1"/>
    <col min="14" max="29" width="10.6640625" customWidth="1"/>
  </cols>
  <sheetData>
    <row r="1" spans="1:10" ht="20.25" customHeight="1" x14ac:dyDescent="0.3">
      <c r="A1" s="153" t="s">
        <v>155</v>
      </c>
      <c r="B1" s="154"/>
      <c r="C1" s="154"/>
      <c r="D1" s="154"/>
      <c r="E1" s="154"/>
      <c r="F1" s="154"/>
      <c r="G1" s="154"/>
      <c r="H1" s="154"/>
      <c r="I1" s="155"/>
    </row>
    <row r="2" spans="1:10" ht="28.8" x14ac:dyDescent="0.3">
      <c r="A2" s="84" t="s">
        <v>119</v>
      </c>
      <c r="B2" s="84" t="s">
        <v>120</v>
      </c>
      <c r="C2" s="84" t="s">
        <v>148</v>
      </c>
      <c r="D2" s="84" t="s">
        <v>149</v>
      </c>
      <c r="E2" s="84" t="s">
        <v>158</v>
      </c>
      <c r="F2" s="84" t="s">
        <v>156</v>
      </c>
      <c r="G2" s="84" t="s">
        <v>157</v>
      </c>
      <c r="H2" s="85" t="s">
        <v>121</v>
      </c>
      <c r="I2" s="85" t="s">
        <v>122</v>
      </c>
    </row>
    <row r="3" spans="1:10" ht="34.5" customHeight="1" x14ac:dyDescent="0.3">
      <c r="A3" s="75">
        <v>1</v>
      </c>
      <c r="B3" s="76" t="s">
        <v>230</v>
      </c>
      <c r="C3" s="77" t="s">
        <v>147</v>
      </c>
      <c r="D3" s="77">
        <v>2</v>
      </c>
      <c r="E3" s="77">
        <v>6</v>
      </c>
      <c r="F3" s="77">
        <v>2</v>
      </c>
      <c r="G3" s="77">
        <f>D3+F3</f>
        <v>4</v>
      </c>
      <c r="H3" s="81">
        <v>94.4</v>
      </c>
      <c r="I3" s="81">
        <f t="shared" ref="I3:I8" si="0">H3*G3</f>
        <v>377.6</v>
      </c>
    </row>
    <row r="4" spans="1:10" ht="34.5" customHeight="1" x14ac:dyDescent="0.3">
      <c r="A4" s="75">
        <v>2</v>
      </c>
      <c r="B4" s="76" t="s">
        <v>231</v>
      </c>
      <c r="C4" s="77" t="s">
        <v>146</v>
      </c>
      <c r="D4" s="77">
        <v>2</v>
      </c>
      <c r="E4" s="77">
        <v>6</v>
      </c>
      <c r="F4" s="77">
        <v>2</v>
      </c>
      <c r="G4" s="77">
        <f t="shared" ref="G4:G6" si="1">D4+F4</f>
        <v>4</v>
      </c>
      <c r="H4" s="81">
        <v>86.83</v>
      </c>
      <c r="I4" s="81">
        <f t="shared" si="0"/>
        <v>347.32</v>
      </c>
    </row>
    <row r="5" spans="1:10" ht="34.5" customHeight="1" x14ac:dyDescent="0.3">
      <c r="A5" s="75">
        <v>3</v>
      </c>
      <c r="B5" s="76" t="s">
        <v>232</v>
      </c>
      <c r="C5" s="77" t="s">
        <v>146</v>
      </c>
      <c r="D5" s="77">
        <v>2</v>
      </c>
      <c r="E5" s="77">
        <v>6</v>
      </c>
      <c r="F5" s="77">
        <v>2</v>
      </c>
      <c r="G5" s="77">
        <f t="shared" si="1"/>
        <v>4</v>
      </c>
      <c r="H5" s="81">
        <v>42.71</v>
      </c>
      <c r="I5" s="81">
        <f t="shared" si="0"/>
        <v>170.84</v>
      </c>
    </row>
    <row r="6" spans="1:10" ht="34.5" customHeight="1" x14ac:dyDescent="0.3">
      <c r="A6" s="75">
        <v>4</v>
      </c>
      <c r="B6" s="76" t="s">
        <v>233</v>
      </c>
      <c r="C6" s="77" t="s">
        <v>146</v>
      </c>
      <c r="D6" s="77">
        <v>2</v>
      </c>
      <c r="E6" s="77">
        <v>6</v>
      </c>
      <c r="F6" s="77">
        <v>2</v>
      </c>
      <c r="G6" s="77">
        <f t="shared" si="1"/>
        <v>4</v>
      </c>
      <c r="H6" s="81">
        <v>115.29</v>
      </c>
      <c r="I6" s="81">
        <f t="shared" si="0"/>
        <v>461.16</v>
      </c>
    </row>
    <row r="7" spans="1:10" ht="34.5" customHeight="1" x14ac:dyDescent="0.3">
      <c r="A7" s="78">
        <v>1</v>
      </c>
      <c r="B7" s="113" t="s">
        <v>237</v>
      </c>
      <c r="C7" s="78" t="s">
        <v>146</v>
      </c>
      <c r="D7" s="78">
        <v>2</v>
      </c>
      <c r="E7" s="78">
        <v>6</v>
      </c>
      <c r="F7" s="78">
        <v>2</v>
      </c>
      <c r="G7" s="78">
        <f>D7+F7</f>
        <v>4</v>
      </c>
      <c r="H7" s="82">
        <v>39.92</v>
      </c>
      <c r="I7" s="82">
        <f t="shared" si="0"/>
        <v>159.68</v>
      </c>
    </row>
    <row r="8" spans="1:10" ht="34.5" customHeight="1" x14ac:dyDescent="0.3">
      <c r="A8" s="78">
        <v>2</v>
      </c>
      <c r="B8" s="113" t="s">
        <v>236</v>
      </c>
      <c r="C8" s="78" t="s">
        <v>146</v>
      </c>
      <c r="D8" s="78">
        <v>2</v>
      </c>
      <c r="E8" s="78">
        <v>6</v>
      </c>
      <c r="F8" s="78">
        <v>2</v>
      </c>
      <c r="G8" s="78">
        <f>D8+F8</f>
        <v>4</v>
      </c>
      <c r="H8" s="82">
        <v>38.590000000000003</v>
      </c>
      <c r="I8" s="82">
        <f t="shared" si="0"/>
        <v>154.36000000000001</v>
      </c>
    </row>
    <row r="9" spans="1:10" ht="16.5" customHeight="1" x14ac:dyDescent="0.3">
      <c r="A9" s="156" t="s">
        <v>123</v>
      </c>
      <c r="B9" s="157"/>
      <c r="C9" s="157"/>
      <c r="D9" s="157"/>
      <c r="E9" s="157"/>
      <c r="F9" s="157"/>
      <c r="G9" s="157"/>
      <c r="H9" s="158"/>
      <c r="I9" s="86">
        <f>SUM(I3:I8)</f>
        <v>1670.96</v>
      </c>
    </row>
    <row r="10" spans="1:10" ht="16.5" customHeight="1" x14ac:dyDescent="0.3">
      <c r="A10" s="159" t="s">
        <v>150</v>
      </c>
      <c r="B10" s="159"/>
      <c r="C10" s="159"/>
      <c r="D10" s="159"/>
      <c r="E10" s="159"/>
      <c r="F10" s="159"/>
      <c r="G10" s="159"/>
      <c r="H10" s="159"/>
      <c r="I10" s="87">
        <f>I9/12</f>
        <v>139.24666666666667</v>
      </c>
    </row>
    <row r="11" spans="1:10" ht="20.25" customHeight="1" x14ac:dyDescent="0.3">
      <c r="A11" s="153" t="s">
        <v>159</v>
      </c>
      <c r="B11" s="154"/>
      <c r="C11" s="154"/>
      <c r="D11" s="154"/>
      <c r="E11" s="154"/>
      <c r="F11" s="154"/>
      <c r="G11" s="154"/>
      <c r="H11" s="154"/>
      <c r="I11" s="155"/>
    </row>
    <row r="12" spans="1:10" ht="42" customHeight="1" x14ac:dyDescent="0.3">
      <c r="A12" s="84" t="s">
        <v>119</v>
      </c>
      <c r="B12" s="84" t="s">
        <v>151</v>
      </c>
      <c r="C12" s="84" t="s">
        <v>145</v>
      </c>
      <c r="D12" s="84" t="s">
        <v>152</v>
      </c>
      <c r="E12" s="84" t="s">
        <v>154</v>
      </c>
      <c r="F12" s="84" t="s">
        <v>153</v>
      </c>
      <c r="G12" s="84" t="s">
        <v>238</v>
      </c>
      <c r="H12" s="84" t="s">
        <v>121</v>
      </c>
      <c r="I12" s="84" t="s">
        <v>122</v>
      </c>
    </row>
    <row r="13" spans="1:10" ht="34.5" customHeight="1" x14ac:dyDescent="0.3">
      <c r="A13" s="80">
        <v>1</v>
      </c>
      <c r="B13" s="113" t="s">
        <v>235</v>
      </c>
      <c r="C13" s="78" t="s">
        <v>234</v>
      </c>
      <c r="D13" s="78">
        <v>1</v>
      </c>
      <c r="E13" s="78">
        <v>1</v>
      </c>
      <c r="F13" s="78">
        <v>1</v>
      </c>
      <c r="G13" s="78">
        <v>12</v>
      </c>
      <c r="H13" s="82">
        <v>41.67</v>
      </c>
      <c r="I13" s="82">
        <f>H13*G13</f>
        <v>500.04</v>
      </c>
      <c r="J13" s="115"/>
    </row>
    <row r="14" spans="1:10" ht="51" customHeight="1" x14ac:dyDescent="0.3">
      <c r="A14" s="79">
        <v>2</v>
      </c>
      <c r="B14" s="114" t="s">
        <v>239</v>
      </c>
      <c r="C14" s="79" t="s">
        <v>147</v>
      </c>
      <c r="D14" s="79">
        <v>1</v>
      </c>
      <c r="E14" s="79">
        <v>1</v>
      </c>
      <c r="F14" s="79">
        <v>1</v>
      </c>
      <c r="G14" s="79">
        <f>D14+F14</f>
        <v>2</v>
      </c>
      <c r="H14" s="83">
        <v>49.09</v>
      </c>
      <c r="I14" s="83">
        <f>H14*G14</f>
        <v>98.18</v>
      </c>
    </row>
    <row r="15" spans="1:10" ht="16.5" customHeight="1" x14ac:dyDescent="0.3">
      <c r="A15" s="156" t="s">
        <v>123</v>
      </c>
      <c r="B15" s="157"/>
      <c r="C15" s="157"/>
      <c r="D15" s="157"/>
      <c r="E15" s="157"/>
      <c r="F15" s="157"/>
      <c r="G15" s="157"/>
      <c r="H15" s="158"/>
      <c r="I15" s="86">
        <f>SUM(I13:I14)</f>
        <v>598.22</v>
      </c>
    </row>
    <row r="16" spans="1:10" ht="16.5" customHeight="1" x14ac:dyDescent="0.3">
      <c r="A16" s="159" t="s">
        <v>150</v>
      </c>
      <c r="B16" s="159"/>
      <c r="C16" s="159"/>
      <c r="D16" s="159"/>
      <c r="E16" s="159"/>
      <c r="F16" s="159"/>
      <c r="G16" s="159"/>
      <c r="H16" s="159"/>
      <c r="I16" s="86">
        <f>I15/12</f>
        <v>49.851666666666667</v>
      </c>
    </row>
    <row r="17" spans="1:9" ht="16.5" customHeight="1" x14ac:dyDescent="0.3">
      <c r="A17" s="153" t="s">
        <v>162</v>
      </c>
      <c r="B17" s="154"/>
      <c r="C17" s="154"/>
      <c r="D17" s="154"/>
      <c r="E17" s="154"/>
      <c r="F17" s="154"/>
      <c r="G17" s="154"/>
      <c r="H17" s="154"/>
      <c r="I17" s="155"/>
    </row>
    <row r="18" spans="1:9" ht="16.5" customHeight="1" x14ac:dyDescent="0.3">
      <c r="A18" s="156" t="s">
        <v>160</v>
      </c>
      <c r="B18" s="157"/>
      <c r="C18" s="157"/>
      <c r="D18" s="157"/>
      <c r="E18" s="157"/>
      <c r="F18" s="157"/>
      <c r="G18" s="157"/>
      <c r="H18" s="158"/>
      <c r="I18" s="86">
        <f>I10</f>
        <v>139.24666666666667</v>
      </c>
    </row>
    <row r="19" spans="1:9" ht="16.5" customHeight="1" x14ac:dyDescent="0.3">
      <c r="A19" s="150" t="s">
        <v>161</v>
      </c>
      <c r="B19" s="151"/>
      <c r="C19" s="151"/>
      <c r="D19" s="151"/>
      <c r="E19" s="151"/>
      <c r="F19" s="151"/>
      <c r="G19" s="151"/>
      <c r="H19" s="152"/>
      <c r="I19" s="87">
        <f>I16</f>
        <v>49.851666666666667</v>
      </c>
    </row>
    <row r="20" spans="1:9" ht="14.1" customHeight="1" x14ac:dyDescent="0.3"/>
    <row r="24" spans="1:9" ht="14.1" customHeight="1" x14ac:dyDescent="0.3"/>
    <row r="25" spans="1:9" ht="14.1" customHeight="1" x14ac:dyDescent="0.3"/>
    <row r="26" spans="1:9" ht="14.1" customHeight="1" x14ac:dyDescent="0.3"/>
  </sheetData>
  <mergeCells count="9">
    <mergeCell ref="A19:H19"/>
    <mergeCell ref="A1:I1"/>
    <mergeCell ref="A9:H9"/>
    <mergeCell ref="A10:H10"/>
    <mergeCell ref="A17:I17"/>
    <mergeCell ref="A15:H15"/>
    <mergeCell ref="A16:H16"/>
    <mergeCell ref="A11:I11"/>
    <mergeCell ref="A18:H1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DE6E7-FA7C-4179-B6CA-C581F5AB97C2}">
  <dimension ref="A1:H19"/>
  <sheetViews>
    <sheetView zoomScaleNormal="100" workbookViewId="0">
      <selection activeCell="C23" sqref="C23"/>
    </sheetView>
  </sheetViews>
  <sheetFormatPr defaultRowHeight="14.4" x14ac:dyDescent="0.3"/>
  <cols>
    <col min="1" max="1" width="6.5546875" customWidth="1"/>
    <col min="2" max="2" width="14.5546875" bestFit="1" customWidth="1"/>
    <col min="3" max="3" width="72.109375" customWidth="1"/>
    <col min="4" max="4" width="9.109375" customWidth="1"/>
    <col min="5" max="6" width="10.5546875" customWidth="1"/>
    <col min="7" max="7" width="15.33203125" customWidth="1"/>
    <col min="8" max="8" width="10.5546875" customWidth="1"/>
  </cols>
  <sheetData>
    <row r="1" spans="1:8" ht="18" customHeight="1" x14ac:dyDescent="0.3">
      <c r="A1" s="118" t="s">
        <v>223</v>
      </c>
      <c r="B1" s="118"/>
      <c r="C1" s="118"/>
      <c r="D1" s="118"/>
      <c r="E1" s="118"/>
      <c r="F1" s="118"/>
      <c r="G1" s="118"/>
      <c r="H1" s="118"/>
    </row>
    <row r="2" spans="1:8" ht="28.8" x14ac:dyDescent="0.3">
      <c r="A2" s="109" t="s">
        <v>119</v>
      </c>
      <c r="B2" s="109" t="s">
        <v>222</v>
      </c>
      <c r="C2" s="109" t="s">
        <v>221</v>
      </c>
      <c r="D2" s="109" t="s">
        <v>167</v>
      </c>
      <c r="E2" s="109" t="s">
        <v>220</v>
      </c>
      <c r="F2" s="109" t="s">
        <v>219</v>
      </c>
      <c r="G2" s="109" t="s">
        <v>218</v>
      </c>
      <c r="H2" s="110" t="s">
        <v>79</v>
      </c>
    </row>
    <row r="3" spans="1:8" x14ac:dyDescent="0.3">
      <c r="A3" s="106">
        <v>1</v>
      </c>
      <c r="B3" s="100" t="s">
        <v>168</v>
      </c>
      <c r="C3" s="106" t="s">
        <v>169</v>
      </c>
      <c r="D3" s="106">
        <v>390004</v>
      </c>
      <c r="E3" s="106" t="s">
        <v>170</v>
      </c>
      <c r="F3" s="106" t="s">
        <v>171</v>
      </c>
      <c r="G3" s="101"/>
      <c r="H3" s="101"/>
    </row>
    <row r="4" spans="1:8" x14ac:dyDescent="0.3">
      <c r="A4" s="106">
        <v>2</v>
      </c>
      <c r="B4" s="100" t="s">
        <v>172</v>
      </c>
      <c r="C4" s="106" t="s">
        <v>173</v>
      </c>
      <c r="D4" s="106">
        <v>393001</v>
      </c>
      <c r="E4" s="107" t="s">
        <v>174</v>
      </c>
      <c r="F4" s="107" t="s">
        <v>175</v>
      </c>
      <c r="G4" s="101"/>
      <c r="H4" s="101"/>
    </row>
    <row r="5" spans="1:8" x14ac:dyDescent="0.3">
      <c r="A5" s="80">
        <v>3</v>
      </c>
      <c r="B5" s="100" t="s">
        <v>176</v>
      </c>
      <c r="C5" s="106" t="s">
        <v>169</v>
      </c>
      <c r="D5" s="106">
        <v>393003</v>
      </c>
      <c r="E5" s="106" t="s">
        <v>177</v>
      </c>
      <c r="F5" s="106" t="s">
        <v>178</v>
      </c>
      <c r="G5" s="102">
        <v>1.15E-2</v>
      </c>
      <c r="H5" s="102">
        <v>1.2E-2</v>
      </c>
    </row>
    <row r="6" spans="1:8" x14ac:dyDescent="0.3">
      <c r="A6" s="106">
        <v>4</v>
      </c>
      <c r="B6" s="100" t="s">
        <v>179</v>
      </c>
      <c r="C6" s="106" t="s">
        <v>180</v>
      </c>
      <c r="D6" s="106">
        <v>443033</v>
      </c>
      <c r="E6" s="106" t="s">
        <v>181</v>
      </c>
      <c r="F6" s="107" t="s">
        <v>182</v>
      </c>
      <c r="G6" s="103">
        <v>2.5000000000000001E-3</v>
      </c>
      <c r="H6" s="103">
        <v>2.5000000000000001E-3</v>
      </c>
    </row>
    <row r="7" spans="1:8" x14ac:dyDescent="0.3">
      <c r="A7" s="80">
        <v>5</v>
      </c>
      <c r="B7" s="104" t="s">
        <v>183</v>
      </c>
      <c r="C7" s="80" t="s">
        <v>184</v>
      </c>
      <c r="D7" s="80">
        <v>343026</v>
      </c>
      <c r="E7" s="108" t="s">
        <v>185</v>
      </c>
      <c r="F7" s="108" t="s">
        <v>186</v>
      </c>
      <c r="G7" s="105">
        <v>2.2000000000000001E-3</v>
      </c>
      <c r="H7" s="105">
        <v>2E-3</v>
      </c>
    </row>
    <row r="8" spans="1:8" x14ac:dyDescent="0.3">
      <c r="A8" s="106">
        <v>6</v>
      </c>
      <c r="B8" s="100" t="s">
        <v>187</v>
      </c>
      <c r="C8" s="106" t="s">
        <v>188</v>
      </c>
      <c r="D8" s="106">
        <v>682010</v>
      </c>
      <c r="E8" s="107" t="s">
        <v>189</v>
      </c>
      <c r="F8" s="107" t="s">
        <v>190</v>
      </c>
      <c r="G8" s="103">
        <v>1.9E-3</v>
      </c>
      <c r="H8" s="103">
        <v>2E-3</v>
      </c>
    </row>
    <row r="9" spans="1:8" x14ac:dyDescent="0.3">
      <c r="A9" s="106">
        <v>7</v>
      </c>
      <c r="B9" s="100" t="s">
        <v>191</v>
      </c>
      <c r="C9" s="106" t="s">
        <v>192</v>
      </c>
      <c r="D9" s="106">
        <v>193099</v>
      </c>
      <c r="E9" s="107" t="s">
        <v>193</v>
      </c>
      <c r="F9" s="107" t="s">
        <v>194</v>
      </c>
      <c r="G9" s="102">
        <v>8.6999999999999994E-3</v>
      </c>
      <c r="H9" s="102">
        <v>8.6999999999999994E-3</v>
      </c>
    </row>
    <row r="10" spans="1:8" x14ac:dyDescent="0.3">
      <c r="A10" s="106">
        <v>8</v>
      </c>
      <c r="B10" s="100" t="s">
        <v>195</v>
      </c>
      <c r="C10" s="106" t="s">
        <v>196</v>
      </c>
      <c r="D10" s="106">
        <v>810005</v>
      </c>
      <c r="E10" s="107" t="s">
        <v>197</v>
      </c>
      <c r="F10" s="107" t="s">
        <v>198</v>
      </c>
      <c r="G10" s="101"/>
      <c r="H10" s="101"/>
    </row>
    <row r="11" spans="1:8" x14ac:dyDescent="0.3">
      <c r="A11" s="106">
        <v>9</v>
      </c>
      <c r="B11" s="100" t="s">
        <v>199</v>
      </c>
      <c r="C11" s="106" t="s">
        <v>200</v>
      </c>
      <c r="D11" s="106">
        <v>290002</v>
      </c>
      <c r="E11" s="106" t="s">
        <v>201</v>
      </c>
      <c r="F11" s="107" t="s">
        <v>202</v>
      </c>
      <c r="G11" s="101"/>
      <c r="H11" s="101"/>
    </row>
    <row r="12" spans="1:8" x14ac:dyDescent="0.3">
      <c r="A12" s="106">
        <v>10</v>
      </c>
      <c r="B12" s="100" t="s">
        <v>203</v>
      </c>
      <c r="C12" s="106" t="s">
        <v>204</v>
      </c>
      <c r="D12" s="106">
        <v>364102</v>
      </c>
      <c r="E12" s="107" t="s">
        <v>205</v>
      </c>
      <c r="F12" s="107" t="s">
        <v>206</v>
      </c>
      <c r="G12" s="101"/>
      <c r="H12" s="101"/>
    </row>
    <row r="13" spans="1:8" x14ac:dyDescent="0.3">
      <c r="A13" s="106">
        <v>11</v>
      </c>
      <c r="B13" s="100" t="s">
        <v>207</v>
      </c>
      <c r="C13" s="106" t="s">
        <v>208</v>
      </c>
      <c r="D13" s="106">
        <v>114702</v>
      </c>
      <c r="E13" s="107" t="s">
        <v>209</v>
      </c>
      <c r="F13" s="107" t="s">
        <v>210</v>
      </c>
      <c r="G13" s="102">
        <v>5.0000000000000001E-3</v>
      </c>
      <c r="H13" s="105">
        <v>5.0000000000000001E-3</v>
      </c>
    </row>
    <row r="14" spans="1:8" x14ac:dyDescent="0.3">
      <c r="A14" s="106">
        <v>12</v>
      </c>
      <c r="B14" s="100" t="s">
        <v>211</v>
      </c>
      <c r="C14" s="106" t="s">
        <v>212</v>
      </c>
      <c r="D14" s="106"/>
      <c r="E14" s="107" t="s">
        <v>213</v>
      </c>
      <c r="F14" s="107" t="s">
        <v>214</v>
      </c>
      <c r="G14" s="101"/>
      <c r="H14" s="101"/>
    </row>
    <row r="15" spans="1:8" x14ac:dyDescent="0.3">
      <c r="A15" s="106">
        <v>13</v>
      </c>
      <c r="B15" s="100" t="s">
        <v>215</v>
      </c>
      <c r="C15" s="106"/>
      <c r="D15" s="106">
        <v>150002</v>
      </c>
      <c r="E15" s="107" t="s">
        <v>216</v>
      </c>
      <c r="F15" s="107"/>
      <c r="G15" s="105">
        <v>1.1999999999999999E-3</v>
      </c>
      <c r="H15" s="105">
        <v>1.1999999999999999E-3</v>
      </c>
    </row>
    <row r="16" spans="1:8" x14ac:dyDescent="0.3">
      <c r="A16" s="112">
        <v>14</v>
      </c>
      <c r="B16" s="100" t="s">
        <v>225</v>
      </c>
      <c r="C16" s="80" t="s">
        <v>226</v>
      </c>
      <c r="D16" s="106">
        <v>390004</v>
      </c>
      <c r="E16" s="107" t="s">
        <v>227</v>
      </c>
      <c r="F16" s="106" t="s">
        <v>228</v>
      </c>
      <c r="G16" s="105">
        <v>1E-3</v>
      </c>
      <c r="H16" s="102">
        <v>8.0000000000000002E-3</v>
      </c>
    </row>
    <row r="17" spans="1:8" ht="17.25" customHeight="1" x14ac:dyDescent="0.3">
      <c r="A17" s="160" t="s">
        <v>224</v>
      </c>
      <c r="B17" s="160"/>
      <c r="C17" s="160"/>
      <c r="D17" s="160"/>
      <c r="E17" s="160"/>
      <c r="F17" s="160"/>
      <c r="G17" s="111">
        <f>AVERAGE(G5,G9,G13)</f>
        <v>8.3999999999999995E-3</v>
      </c>
      <c r="H17" s="111">
        <f>AVERAGE(H5,H9,H16)</f>
        <v>9.566666666666666E-3</v>
      </c>
    </row>
    <row r="18" spans="1:8" ht="32.25" customHeight="1" x14ac:dyDescent="0.3">
      <c r="A18" s="161" t="s">
        <v>217</v>
      </c>
      <c r="B18" s="161"/>
      <c r="C18" s="161"/>
      <c r="D18" s="161"/>
      <c r="E18" s="161"/>
      <c r="F18" s="161"/>
      <c r="G18" s="161"/>
      <c r="H18" s="161"/>
    </row>
    <row r="19" spans="1:8" ht="15" customHeight="1" x14ac:dyDescent="0.3"/>
  </sheetData>
  <mergeCells count="3">
    <mergeCell ref="A17:F17"/>
    <mergeCell ref="A1:H1"/>
    <mergeCell ref="A18:H18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33b131b-7ccf-4db8-8d98-452dcab1dc5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74830387D31448B47CAAE87F3C9D48" ma:contentTypeVersion="8" ma:contentTypeDescription="Create a new document." ma:contentTypeScope="" ma:versionID="394525534272f84cfb955dff92b0395b">
  <xsd:schema xmlns:xsd="http://www.w3.org/2001/XMLSchema" xmlns:xs="http://www.w3.org/2001/XMLSchema" xmlns:p="http://schemas.microsoft.com/office/2006/metadata/properties" xmlns:ns3="b72977e1-856b-424a-9ed5-d7b787d9dceb" xmlns:ns4="d33b131b-7ccf-4db8-8d98-452dcab1dc54" targetNamespace="http://schemas.microsoft.com/office/2006/metadata/properties" ma:root="true" ma:fieldsID="8de8445f20d8ab6ab16e82003a8a72ff" ns3:_="" ns4:_="">
    <xsd:import namespace="b72977e1-856b-424a-9ed5-d7b787d9dceb"/>
    <xsd:import namespace="d33b131b-7ccf-4db8-8d98-452dcab1dc5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2977e1-856b-424a-9ed5-d7b787d9dce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b131b-7ccf-4db8-8d98-452dcab1dc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F6B97E-F695-4BF4-9B3B-D17CF6705ABC}">
  <ds:schemaRefs>
    <ds:schemaRef ds:uri="http://purl.org/dc/dcmitype/"/>
    <ds:schemaRef ds:uri="http://purl.org/dc/elements/1.1/"/>
    <ds:schemaRef ds:uri="http://schemas.microsoft.com/office/2006/documentManagement/types"/>
    <ds:schemaRef ds:uri="b72977e1-856b-424a-9ed5-d7b787d9dceb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33b131b-7ccf-4db8-8d98-452dcab1dc54"/>
  </ds:schemaRefs>
</ds:datastoreItem>
</file>

<file path=customXml/itemProps2.xml><?xml version="1.0" encoding="utf-8"?>
<ds:datastoreItem xmlns:ds="http://schemas.openxmlformats.org/officeDocument/2006/customXml" ds:itemID="{D58D0F3A-84C2-4F8D-B38D-E18FD952FE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2977e1-856b-424a-9ed5-d7b787d9dceb"/>
    <ds:schemaRef ds:uri="d33b131b-7ccf-4db8-8d98-452dcab1dc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5D5768-128E-4BF0-A07A-B88B7EA25C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</vt:lpstr>
      <vt:lpstr>Posto</vt:lpstr>
      <vt:lpstr>Uniforme e Materiais</vt:lpstr>
      <vt:lpstr>Custos Variáveis</vt:lpstr>
    </vt:vector>
  </TitlesOfParts>
  <Company>Ministerio da Infraestrutura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Martins dos Santos</dc:creator>
  <cp:lastModifiedBy>Gioconda Brito Andrade</cp:lastModifiedBy>
  <cp:lastPrinted>2024-04-01T13:19:55Z</cp:lastPrinted>
  <dcterms:created xsi:type="dcterms:W3CDTF">2023-06-01T17:19:53Z</dcterms:created>
  <dcterms:modified xsi:type="dcterms:W3CDTF">2024-07-01T15:57:06Z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0x010100DD74830387D31448B47CAAE87F3C9D48</vt:lpwstr>
  </property>
</Properties>
</file>