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426"/>
  <workbookPr/>
  <mc:AlternateContent xmlns:mc="http://schemas.openxmlformats.org/markup-compatibility/2006">
    <mc:Choice Requires="x15">
      <x15ac:absPath xmlns:x15ac="http://schemas.microsoft.com/office/spreadsheetml/2010/11/ac" url="C:\Users\02702808808\Desktop\Apoio Adm 2021\planilhas para preencher\"/>
    </mc:Choice>
  </mc:AlternateContent>
  <xr:revisionPtr revIDLastSave="0" documentId="13_ncr:1_{BE23207F-AD41-429E-A99B-4B805C0C3910}" xr6:coauthVersionLast="45" xr6:coauthVersionMax="45" xr10:uidLastSave="{00000000-0000-0000-0000-000000000000}"/>
  <bookViews>
    <workbookView xWindow="21480" yWindow="-120" windowWidth="19440" windowHeight="15000" activeTab="4" xr2:uid="{00000000-000D-0000-FFFF-FFFF00000000}"/>
  </bookViews>
  <sheets>
    <sheet name="Dados_da_UNIDADE" sheetId="1" r:id="rId1"/>
    <sheet name="Licitante" sheetId="2" r:id="rId2"/>
    <sheet name="Mensageiro" sheetId="3" r:id="rId3"/>
    <sheet name="Mod_3_e_4" sheetId="4" r:id="rId4"/>
    <sheet name="Ctrl_Lances" sheetId="5" r:id="rId5"/>
    <sheet name="Proposta" sheetId="6" r:id="rId6"/>
  </sheets>
  <definedNames>
    <definedName name="_xlnm.Print_Area" localSheetId="4">Ctrl_Lances!$A$1:$H$6</definedName>
    <definedName name="_xlnm.Print_Area" localSheetId="0">Dados_da_UNIDADE!$A$1:$J$16</definedName>
    <definedName name="_xlnm.Print_Area" localSheetId="1">Licitante!$A$1:$L$66</definedName>
    <definedName name="_xlnm.Print_Area" localSheetId="2">Mensageiro!$A$1:$D$119</definedName>
    <definedName name="_xlnm.Print_Area" localSheetId="3">Mod_3_e_4!$A$1:$E$8</definedName>
    <definedName name="_xlnm.Print_Area" localSheetId="5">Proposta!$A$1:$G$24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7" i="3" l="1"/>
  <c r="C6" i="3"/>
  <c r="I19" i="2" l="1"/>
  <c r="L19" i="2" s="1"/>
  <c r="I17" i="2"/>
  <c r="C104" i="3" l="1"/>
  <c r="C103" i="3"/>
  <c r="D65" i="2"/>
  <c r="D64" i="2"/>
  <c r="B10" i="6" l="1"/>
  <c r="A10" i="6"/>
  <c r="C2" i="5"/>
  <c r="A2" i="5"/>
  <c r="A16" i="3"/>
  <c r="D2" i="2" l="1"/>
  <c r="D3" i="4"/>
  <c r="E3" i="4" s="1"/>
  <c r="D111" i="3"/>
  <c r="B107" i="3"/>
  <c r="D102" i="3"/>
  <c r="D95" i="3"/>
  <c r="D91" i="3"/>
  <c r="D80" i="3"/>
  <c r="D68" i="3"/>
  <c r="D59" i="3"/>
  <c r="D55" i="3"/>
  <c r="C46" i="3"/>
  <c r="C45" i="3"/>
  <c r="C44" i="3"/>
  <c r="C43" i="3"/>
  <c r="C42" i="3"/>
  <c r="C41" i="3"/>
  <c r="D20" i="3"/>
  <c r="C16" i="3"/>
  <c r="C17" i="3" s="1"/>
  <c r="C11" i="3"/>
  <c r="C9" i="3"/>
  <c r="C8" i="3"/>
  <c r="B7" i="3"/>
  <c r="C5" i="3"/>
  <c r="A12" i="2"/>
  <c r="E6" i="4"/>
  <c r="C71" i="3" s="1"/>
  <c r="C34" i="3"/>
  <c r="C60" i="3" s="1"/>
  <c r="E57" i="2"/>
  <c r="D97" i="3" s="1"/>
  <c r="E48" i="2"/>
  <c r="E47" i="2"/>
  <c r="E46" i="2"/>
  <c r="E45" i="2"/>
  <c r="E44" i="2"/>
  <c r="E43" i="2"/>
  <c r="E42" i="2"/>
  <c r="E41" i="2"/>
  <c r="G34" i="2"/>
  <c r="C86" i="3" s="1"/>
  <c r="G33" i="2"/>
  <c r="C85" i="3" s="1"/>
  <c r="G32" i="2"/>
  <c r="C84" i="3" s="1"/>
  <c r="G31" i="2"/>
  <c r="C83" i="3" s="1"/>
  <c r="G30" i="2"/>
  <c r="C82" i="3" s="1"/>
  <c r="D53" i="3"/>
  <c r="L17" i="2"/>
  <c r="D52" i="3" s="1"/>
  <c r="I15" i="2"/>
  <c r="L15" i="2" s="1"/>
  <c r="D54" i="3" s="1"/>
  <c r="G10" i="1"/>
  <c r="E8" i="4" l="1"/>
  <c r="C48" i="3"/>
  <c r="C87" i="3" s="1"/>
  <c r="C89" i="3" s="1"/>
  <c r="C92" i="3" s="1"/>
  <c r="C93" i="3" s="1"/>
  <c r="E64" i="2"/>
  <c r="E66" i="2" s="1"/>
  <c r="C105" i="3"/>
  <c r="C107" i="3" s="1"/>
  <c r="D21" i="3"/>
  <c r="D12" i="2"/>
  <c r="E12" i="2" s="1"/>
  <c r="D51" i="3" s="1"/>
  <c r="E50" i="2"/>
  <c r="D96" i="3" s="1"/>
  <c r="D99" i="3" s="1"/>
  <c r="E5" i="4"/>
  <c r="E4" i="4"/>
  <c r="C70" i="3" s="1"/>
  <c r="C69" i="3"/>
  <c r="E7" i="4" l="1"/>
  <c r="C72" i="3" s="1"/>
  <c r="C74" i="3" s="1"/>
  <c r="C61" i="3"/>
  <c r="C63" i="3" s="1"/>
  <c r="D57" i="3"/>
  <c r="D62" i="3" s="1"/>
  <c r="D22" i="3"/>
  <c r="D28" i="3" s="1"/>
  <c r="D116" i="3"/>
  <c r="C100" i="3" l="1"/>
  <c r="D33" i="3"/>
  <c r="D112" i="3"/>
  <c r="D36" i="3"/>
  <c r="D65" i="3" s="1"/>
  <c r="D32" i="3"/>
  <c r="D76" i="3"/>
  <c r="D34" i="3" l="1"/>
  <c r="D37" i="3" s="1"/>
  <c r="D60" i="3" l="1"/>
  <c r="D77" i="3"/>
  <c r="D78" i="3" s="1"/>
  <c r="D89" i="3" s="1"/>
  <c r="D92" i="3" s="1"/>
  <c r="D93" i="3" s="1"/>
  <c r="D66" i="3"/>
  <c r="D38" i="3"/>
  <c r="D86" i="3" l="1"/>
  <c r="D81" i="3"/>
  <c r="D85" i="3"/>
  <c r="D83" i="3"/>
  <c r="D88" i="3"/>
  <c r="D84" i="3"/>
  <c r="D82" i="3"/>
  <c r="D87" i="3"/>
  <c r="D46" i="3"/>
  <c r="D42" i="3"/>
  <c r="D48" i="3"/>
  <c r="D61" i="3" s="1"/>
  <c r="D63" i="3" s="1"/>
  <c r="D113" i="3" s="1"/>
  <c r="D45" i="3"/>
  <c r="D41" i="3"/>
  <c r="D67" i="3"/>
  <c r="D44" i="3"/>
  <c r="D40" i="3"/>
  <c r="D47" i="3"/>
  <c r="D43" i="3"/>
  <c r="D115" i="3"/>
  <c r="D70" i="3" l="1"/>
  <c r="D73" i="3"/>
  <c r="D69" i="3"/>
  <c r="D72" i="3"/>
  <c r="D71" i="3"/>
  <c r="D74" i="3" l="1"/>
  <c r="D114" i="3" l="1"/>
  <c r="D117" i="3" s="1"/>
  <c r="D100" i="3"/>
  <c r="D103" i="3" l="1"/>
  <c r="D104" i="3" l="1"/>
  <c r="D108" i="3" s="1"/>
  <c r="D107" i="3" l="1"/>
  <c r="D118" i="3" s="1"/>
  <c r="D119" i="3" s="1"/>
  <c r="D105" i="3"/>
  <c r="C10" i="6" l="1"/>
  <c r="D10" i="6" s="1"/>
  <c r="F10" i="6" s="1"/>
  <c r="B2" i="5"/>
  <c r="D4" i="5" l="1"/>
  <c r="D6" i="5" s="1"/>
  <c r="D2" i="5"/>
</calcChain>
</file>

<file path=xl/sharedStrings.xml><?xml version="1.0" encoding="utf-8"?>
<sst xmlns="http://schemas.openxmlformats.org/spreadsheetml/2006/main" count="355" uniqueCount="226">
  <si>
    <t>Objeto</t>
  </si>
  <si>
    <t>Número do Processo:</t>
  </si>
  <si>
    <t>19841.720008/2020-74</t>
  </si>
  <si>
    <t>Número da Licitação:</t>
  </si>
  <si>
    <t>Data do Pregão:</t>
  </si>
  <si>
    <t>Horário:</t>
  </si>
  <si>
    <t>Município da prestação de serviço</t>
  </si>
  <si>
    <t>São Paulo/SP</t>
  </si>
  <si>
    <t>Número de meses de execução contratual:</t>
  </si>
  <si>
    <t>Unidade de medida</t>
  </si>
  <si>
    <t>Posto de serviço</t>
  </si>
  <si>
    <t>Quantidade total a contratar (em função da unidade de medida):</t>
  </si>
  <si>
    <t>Tipo de postos</t>
  </si>
  <si>
    <t>Sindicato da categoria profissional (vinculada a execução contratual)</t>
  </si>
  <si>
    <t>Data base da categoria</t>
  </si>
  <si>
    <t>Salario Mínimo Nacional</t>
  </si>
  <si>
    <t>Modulo 1</t>
  </si>
  <si>
    <t>Salário Posto Apoio Adm</t>
  </si>
  <si>
    <t>Modulo 2</t>
  </si>
  <si>
    <t>Submódulo 2.2</t>
  </si>
  <si>
    <t>RAT</t>
  </si>
  <si>
    <t>FAP</t>
  </si>
  <si>
    <t>Submódulo 2.3</t>
  </si>
  <si>
    <t>VALE-TRANSPORTE</t>
  </si>
  <si>
    <t>dias</t>
  </si>
  <si>
    <t>Valor do VT</t>
  </si>
  <si>
    <t>Qtd VT/dia</t>
  </si>
  <si>
    <t>Custo Empregado</t>
  </si>
  <si>
    <t>Custo Empresa</t>
  </si>
  <si>
    <t>Cesta básica</t>
  </si>
  <si>
    <t>Participação empregado</t>
  </si>
  <si>
    <t>Ticket refeição</t>
  </si>
  <si>
    <t>Participação Empregado</t>
  </si>
  <si>
    <t>Participação do Empregado</t>
  </si>
  <si>
    <t>Custo empresa</t>
  </si>
  <si>
    <t>Seguro de vida</t>
  </si>
  <si>
    <t>Módulo 3 - Provisão para Rescisão</t>
  </si>
  <si>
    <t>Percentual de ocorrência aviso prévio trabalhado</t>
  </si>
  <si>
    <t>Módulo 4 – Ausências legais</t>
  </si>
  <si>
    <t>SM 4.1</t>
  </si>
  <si>
    <t>Ausências Legais</t>
  </si>
  <si>
    <t>Número ausências por ano</t>
  </si>
  <si>
    <t>% de ocorrência</t>
  </si>
  <si>
    <t>%</t>
  </si>
  <si>
    <t>A</t>
  </si>
  <si>
    <t>Férias</t>
  </si>
  <si>
    <t>Conta Vinculada</t>
  </si>
  <si>
    <t>1/11 + 1/3 * 1/11 (arredondamento)</t>
  </si>
  <si>
    <t>B</t>
  </si>
  <si>
    <t>Nº. Ausências /360 *% ocorrência</t>
  </si>
  <si>
    <t>C</t>
  </si>
  <si>
    <t>Licença-Paternidade</t>
  </si>
  <si>
    <t>D</t>
  </si>
  <si>
    <t>Ausência por acidente de trabalho</t>
  </si>
  <si>
    <t>E</t>
  </si>
  <si>
    <t>Afastamento Maternidade</t>
  </si>
  <si>
    <t>Nº. Ausências /360 *% ocorrência *12,10% (férias da substituta)</t>
  </si>
  <si>
    <t>F</t>
  </si>
  <si>
    <t>Auxilio Doença</t>
  </si>
  <si>
    <t>G</t>
  </si>
  <si>
    <t>Outros (especificar)</t>
  </si>
  <si>
    <t>Módulo 5</t>
  </si>
  <si>
    <t>UNIFORMES</t>
  </si>
  <si>
    <r>
      <t xml:space="preserve">Item </t>
    </r>
    <r>
      <rPr>
        <sz val="11"/>
        <color rgb="FF000000"/>
        <rFont val="Calibri"/>
        <family val="2"/>
      </rPr>
      <t>(Item xTermo de Referência)</t>
    </r>
  </si>
  <si>
    <t>Custo unitário</t>
  </si>
  <si>
    <t>Vida útil (meses)</t>
  </si>
  <si>
    <t>Quantidade</t>
  </si>
  <si>
    <t>Custo mensal</t>
  </si>
  <si>
    <t>Custo total mensal</t>
  </si>
  <si>
    <t>EQUIPAMENTOS E COMPLEMENTOS</t>
  </si>
  <si>
    <t>Item</t>
  </si>
  <si>
    <t xml:space="preserve">Custo total mensal </t>
  </si>
  <si>
    <t>Modulo 6</t>
  </si>
  <si>
    <t>Regime Tributário</t>
  </si>
  <si>
    <t>Custos Indiretos / Despesas Administrativas</t>
  </si>
  <si>
    <t>Lucro</t>
  </si>
  <si>
    <t>Tributos</t>
  </si>
  <si>
    <t>PIS</t>
  </si>
  <si>
    <t>COFINS</t>
  </si>
  <si>
    <t>ISS</t>
  </si>
  <si>
    <t>PLANILHA DE CUSTOS E FORMAÇÃO DE PREÇOS</t>
  </si>
  <si>
    <t>MODELO DE FORMAÇÃO DE CUSTO MENSAL PARA UM EMPREGADO</t>
  </si>
  <si>
    <t>Objeto:</t>
  </si>
  <si>
    <t>Prestação de serviço terceirizados continuados de postos de controlador de acesso</t>
  </si>
  <si>
    <t>Número do processo</t>
  </si>
  <si>
    <t>Licitação</t>
  </si>
  <si>
    <t>CBO 5174</t>
  </si>
  <si>
    <t>Hora:</t>
  </si>
  <si>
    <t>Data de apresentação da proposta (dia/mês/ano):</t>
  </si>
  <si>
    <t>Município/UF(órgão licitante):</t>
  </si>
  <si>
    <t>Mês/Ano do Acordo, Convenção ou Dissídio Coletivo:</t>
  </si>
  <si>
    <t>IDENTIFICAÇÃO DO SERVIÇO</t>
  </si>
  <si>
    <t>Categoria Profissional</t>
  </si>
  <si>
    <t>Unidade de Medida</t>
  </si>
  <si>
    <t>Quantidade total a contratar (Em função da unidade de medida)</t>
  </si>
  <si>
    <t>Posto</t>
  </si>
  <si>
    <t>Total</t>
  </si>
  <si>
    <t>Módulo 1 - Composição da Remuneração</t>
  </si>
  <si>
    <t>Composição da Remuneração</t>
  </si>
  <si>
    <t>Salário-Base</t>
  </si>
  <si>
    <t>Adicional de Periculosidade</t>
  </si>
  <si>
    <t>Adicional de Insalubridade</t>
  </si>
  <si>
    <t>Adicional Noturno</t>
  </si>
  <si>
    <t>Adicional de Hora Noturna Reduzida</t>
  </si>
  <si>
    <t>Adicional de Hora Extra no Feriado Trabalhado</t>
  </si>
  <si>
    <t>Módulo 2 - Encargos e Benefícios anuais, mensais e diários</t>
  </si>
  <si>
    <t>Submódulo 2.1 - 13° (décimo terceiro) Salário,  e Adicional de Férias</t>
  </si>
  <si>
    <t>2.1</t>
  </si>
  <si>
    <t>13° (décimo terceiro) Salário, Férias e Adicional de Férias</t>
  </si>
  <si>
    <t>Percentual</t>
  </si>
  <si>
    <t>Base de Cálculo</t>
  </si>
  <si>
    <t>13° (décimo terceiro) Salário</t>
  </si>
  <si>
    <t>Férias e Adicional de Férias</t>
  </si>
  <si>
    <t>Submódulo 2.2 - Encargos Previdenciários (GPS), Fundo de Garantia por Tempo de Serviço (FGTS) e outras contribuições.</t>
  </si>
  <si>
    <t>Submódulo 2.1</t>
  </si>
  <si>
    <t>Base de Cálculo: Módulo 1 + Submódulo 2.1</t>
  </si>
  <si>
    <t>2.2</t>
  </si>
  <si>
    <t>GPS, FGTS e outras contribuições</t>
  </si>
  <si>
    <t>Percentual (%)</t>
  </si>
  <si>
    <t>VALOR</t>
  </si>
  <si>
    <t>INSS</t>
  </si>
  <si>
    <t>Salário Educação</t>
  </si>
  <si>
    <t>SAT</t>
  </si>
  <si>
    <t>SESC ou SESI</t>
  </si>
  <si>
    <t>SENAI - SENAC</t>
  </si>
  <si>
    <t>SEBRAE</t>
  </si>
  <si>
    <t>INCRA</t>
  </si>
  <si>
    <t>H</t>
  </si>
  <si>
    <t>FGTS</t>
  </si>
  <si>
    <t>Submódulo 2.3 - Benefícios Mensais e Diários.</t>
  </si>
  <si>
    <t>2.3</t>
  </si>
  <si>
    <t>Benefícios Mensais e Diários</t>
  </si>
  <si>
    <t>Transporte</t>
  </si>
  <si>
    <t>Auxílio-Refeição/Alimentação</t>
  </si>
  <si>
    <t>Assistência Médica</t>
  </si>
  <si>
    <t>Cesta Básica</t>
  </si>
  <si>
    <t>Quadro-Resumo do Módulo 2 - Encargos e Benefícios anuais, mensais e diários</t>
  </si>
  <si>
    <t>Encargos e Benefícios Anuais, Mensais e Diários</t>
  </si>
  <si>
    <t>13° (décimo terceiro) Salário,  e Adicional de Férias</t>
  </si>
  <si>
    <t>Provisão para Rescisão</t>
  </si>
  <si>
    <t>Aviso Prévio Indenizado</t>
  </si>
  <si>
    <t>Incidência do FGTS sobre o Aviso Prévio Indenizado</t>
  </si>
  <si>
    <t>Aviso Prévio Trabalhado</t>
  </si>
  <si>
    <t>Incidência dos encargos do submódulo 2.2 sobre o Aviso Prévio Trabalhado</t>
  </si>
  <si>
    <t>Multa FGTS - Conta Vinculada</t>
  </si>
  <si>
    <t>Módulo 4 - Custo de Reposição do Profissional Ausente</t>
  </si>
  <si>
    <t>Submódulo 4.1 - Ausências Legais</t>
  </si>
  <si>
    <t>4.1</t>
  </si>
  <si>
    <t>Incidência do SM 2.2 sobre SM 4.1</t>
  </si>
  <si>
    <t>Quadro-Resumo do Módulo 4 - Custo de Reposição do Profissional Ausente</t>
  </si>
  <si>
    <t>Custo de Reposição do Profissional Ausente</t>
  </si>
  <si>
    <t>Módulo 5 - Insumos Diversos</t>
  </si>
  <si>
    <t>Insumos Diversos</t>
  </si>
  <si>
    <t>Uniformes</t>
  </si>
  <si>
    <t>Equipamentos</t>
  </si>
  <si>
    <t>Custo direto: Somatório dos Módulos 1+2+3+4+5</t>
  </si>
  <si>
    <t>Módulo 6 - Custos Indiretos, Tributos e Lucro</t>
  </si>
  <si>
    <t>Custos Indiretos, Tributos e Lucro</t>
  </si>
  <si>
    <t>Custos Indiretos</t>
  </si>
  <si>
    <t>Tributos Federais</t>
  </si>
  <si>
    <t>Tributos totais</t>
  </si>
  <si>
    <t>Preço</t>
  </si>
  <si>
    <t xml:space="preserve"> QUADRO-RESUMO DO CUSTO POR EMPREGADO</t>
  </si>
  <si>
    <t>Mão de obra vinculada à execução contratual (valor por empregado)</t>
  </si>
  <si>
    <t>Valor (R$)</t>
  </si>
  <si>
    <t>Módulo 2 - Encargos e Benefícios Anuais, Mensais e Diários</t>
  </si>
  <si>
    <t>Subtotal (A + B +C+ D+E)</t>
  </si>
  <si>
    <t>Preço por Empregado</t>
  </si>
  <si>
    <t>PROVISÃO PARA RESCISÃO</t>
  </si>
  <si>
    <t>Descrição</t>
  </si>
  <si>
    <t>Dias de aviso prévio</t>
  </si>
  <si>
    <t>40% * 8% * % API</t>
  </si>
  <si>
    <t>7 /30 / vigência inicial contrato (12)</t>
  </si>
  <si>
    <t>36,8% * % APT</t>
  </si>
  <si>
    <t>40% * 8% * % APT</t>
  </si>
  <si>
    <t>POSTO</t>
  </si>
  <si>
    <t xml:space="preserve"> Preço Unitário Mensal</t>
  </si>
  <si>
    <t>Qtde. Postos</t>
  </si>
  <si>
    <t>Preço Total Mensal</t>
  </si>
  <si>
    <t>PREÇO UNITÁRIO 12 MESES</t>
  </si>
  <si>
    <t>Valor unitário para proposta e disputa de lances no pregão</t>
  </si>
  <si>
    <t>PREÇO GLOBAL 12 MESES (unit. 12 meses x qtde. postos)</t>
  </si>
  <si>
    <t>PROPOSTA FINAL</t>
  </si>
  <si>
    <t>Razão Social:</t>
  </si>
  <si>
    <t>CNPJ:</t>
  </si>
  <si>
    <t>Endereço:</t>
  </si>
  <si>
    <t>Telefone:</t>
  </si>
  <si>
    <t>(   )</t>
  </si>
  <si>
    <t>E-Mail:</t>
  </si>
  <si>
    <t>Contato</t>
  </si>
  <si>
    <t>ITEM</t>
  </si>
  <si>
    <t>QTDE</t>
  </si>
  <si>
    <t>Preço por posto (R$)</t>
  </si>
  <si>
    <t>Total Mensal (R$)</t>
  </si>
  <si>
    <t>Total 12 Meses (R$)</t>
  </si>
  <si>
    <t>Condições de fornecimento:</t>
  </si>
  <si>
    <t>1) O prazo de validade desta proposta comercial é de ___ (__________) dias, contados da data marcada para a abertura do Pregão (mínimo 60 dias).</t>
  </si>
  <si>
    <t>2) O prazo de prestação do serviço objeto deve obedecer ao estabelecido no Termo de Referência;</t>
  </si>
  <si>
    <t>3) Todos os custos estão incluídos no preço acima proposto, tais como: impostos, encargos trabalhistas, previdenciários, fiscais e comerciais, gastos com prêmios de seguro, transporte, fretes, carga e descarga e despesas de quaisquer natureza que se fizerem indispensáveis à perfeita execução do objeto deste Pregão.</t>
  </si>
  <si>
    <t>4) Para efeito de pagamento informamos os dados bancários: Banco __________, Agência ______________, Conta Corrente _____________________.</t>
  </si>
  <si>
    <t>5) Possuímos pleno conhecimento, concordamos e cumpriremos com todas as disposições contidas no Edital em referência, para o fornecimento do objeto desta licitação e estamos cientes das sanções e penalidades pelo não cumprimento.</t>
  </si>
  <si>
    <t>_____________________________________________</t>
  </si>
  <si>
    <t>Assinatura e carimbo (representante legal da empresa)</t>
  </si>
  <si>
    <t>Mensageiro</t>
  </si>
  <si>
    <t>4122-05</t>
  </si>
  <si>
    <t>Prestação de serviços terceirizados continuados de postos de apoio administrativo</t>
  </si>
  <si>
    <t>CBO Mensageiro</t>
  </si>
  <si>
    <t xml:space="preserve">Calça jeans preta comprida </t>
  </si>
  <si>
    <t xml:space="preserve">Camisa polo manga curta </t>
  </si>
  <si>
    <t xml:space="preserve">Camisa manga longa </t>
  </si>
  <si>
    <t xml:space="preserve">Crachá com presilha ou fita </t>
  </si>
  <si>
    <t xml:space="preserve">Casaco ou blazer </t>
  </si>
  <si>
    <t xml:space="preserve">Meias composição 100% algodão ou nylon </t>
  </si>
  <si>
    <t xml:space="preserve">Sapatilhas (se mulher) ou sapatos (se homem) </t>
  </si>
  <si>
    <t>PRESUMIDO</t>
  </si>
  <si>
    <t>Máscaras de tecido de algodão</t>
  </si>
  <si>
    <t>Multa do FGTS sobre o Aviso Prévio Trabalhado</t>
  </si>
  <si>
    <t>Multa do FGTS  sobre o Aviso Prévio Indenizado</t>
  </si>
  <si>
    <t>ANEXO V – Planilha de Custos e Formação de Preços</t>
  </si>
  <si>
    <t>Outros (assistência médica)</t>
  </si>
  <si>
    <t>Salário Normativo da Categoria Profissional</t>
  </si>
  <si>
    <t>Pregão Eletrônico DERAT nº 01/2021</t>
  </si>
  <si>
    <t>RECOMENDA-SE PREENCHER SOMENTE CÉLULAS DE FUNDO AMARELO</t>
  </si>
  <si>
    <t>Selecione em A61 se adota regime tributário de lucro real ou lucro presumido</t>
  </si>
  <si>
    <t>Nas repactuações, caso a Contratada queira solicitar a correção dos custos dos insumos de mão de obra  (uniformes) deverá juntar os documentos comprovantes dos custos respectivos de aquisição dos mesmos, conforme itens aqui discriminados e apresentando-os até o momento da assinatura do contrato, comprovantes esses que servirão de base comparativa do pleito de reajuste e sem os quais não há como demonstrar as variações futuras sofridas.</t>
  </si>
  <si>
    <r>
      <t>__</t>
    </r>
    <r>
      <rPr>
        <u/>
        <sz val="10"/>
        <color rgb="FF000000"/>
        <rFont val="Times New Roman"/>
        <family val="1"/>
      </rPr>
      <t>(Local)</t>
    </r>
    <r>
      <rPr>
        <sz val="11"/>
        <color rgb="FF000000"/>
        <rFont val="Calibri"/>
        <family val="2"/>
      </rPr>
      <t>_______________, ___ de __________ de 2021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</si>
</sst>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7">
    <numFmt numFmtId="8" formatCode="&quot;R$&quot;\ #,##0.00;[Red]\-&quot;R$&quot;\ #,##0.00"/>
    <numFmt numFmtId="164" formatCode="d/m/yyyy"/>
    <numFmt numFmtId="165" formatCode="&quot;R$ &quot;#,##0.00;[Red]&quot;-R$ &quot;#,##0.00"/>
    <numFmt numFmtId="166" formatCode="&quot; R$ &quot;#,##0.00&quot; &quot;;&quot;-R$ &quot;#,##0.00&quot; &quot;;&quot; R$ -&quot;#&quot; &quot;;@&quot; &quot;"/>
    <numFmt numFmtId="167" formatCode="[$R$-416]&quot; &quot;#,##0.00;[Red]&quot;-&quot;[$R$-416]&quot; &quot;#,##0.00"/>
    <numFmt numFmtId="168" formatCode="0.000%"/>
    <numFmt numFmtId="169" formatCode="0.0000%"/>
    <numFmt numFmtId="170" formatCode="mm/yy"/>
    <numFmt numFmtId="171" formatCode="&quot;R$ &quot;#,##0.00"/>
    <numFmt numFmtId="172" formatCode="#,##0.00&quot; &quot;;&quot;(&quot;#,##0.00&quot;)&quot;;&quot;-&quot;#&quot; &quot;;@&quot; &quot;"/>
    <numFmt numFmtId="173" formatCode="&quot;VERDADEIRO&quot;;&quot;VERDADEIRO&quot;;&quot;FALSO&quot;"/>
    <numFmt numFmtId="174" formatCode="#,##0.00&quot; &quot;;&quot;-&quot;#,##0.00&quot; &quot;;&quot;-&quot;#&quot; &quot;;@&quot; &quot;"/>
    <numFmt numFmtId="175" formatCode="#,##0.00&quot; &quot;;&quot;(&quot;#,##0.00&quot;)&quot;;&quot;-&quot;#&quot; &quot;;&quot; &quot;@&quot; &quot;"/>
    <numFmt numFmtId="176" formatCode="#,##0.00&quot; &quot;;#,##0.00&quot; &quot;;&quot;-&quot;#&quot; &quot;;&quot; &quot;@&quot; &quot;"/>
    <numFmt numFmtId="177" formatCode="0.0"/>
    <numFmt numFmtId="178" formatCode="&quot;R$&quot;\ #,##0.00"/>
    <numFmt numFmtId="179" formatCode="0.00000%"/>
  </numFmts>
  <fonts count="40" x14ac:knownFonts="1">
    <font>
      <sz val="11"/>
      <color rgb="FF000000"/>
      <name val="Calibri"/>
      <family val="2"/>
    </font>
    <font>
      <sz val="11"/>
      <color rgb="FF000000"/>
      <name val="Calibri"/>
      <family val="2"/>
    </font>
    <font>
      <sz val="11"/>
      <color rgb="FFFFFFFF"/>
      <name val="Calibri"/>
      <family val="2"/>
    </font>
    <font>
      <b/>
      <sz val="11"/>
      <color rgb="FFFF3333"/>
      <name val="Calibri"/>
      <family val="2"/>
    </font>
    <font>
      <sz val="10"/>
      <color rgb="FF000000"/>
      <name val="Arial"/>
      <family val="2"/>
    </font>
    <font>
      <b/>
      <i/>
      <sz val="16"/>
      <color rgb="FF000000"/>
      <name val="Calibri"/>
      <family val="2"/>
    </font>
    <font>
      <b/>
      <i/>
      <u/>
      <sz val="11"/>
      <color rgb="FF000000"/>
      <name val="Calibri"/>
      <family val="2"/>
    </font>
    <font>
      <b/>
      <sz val="14"/>
      <color rgb="FF000000"/>
      <name val="Calibri"/>
      <family val="2"/>
    </font>
    <font>
      <sz val="14"/>
      <color rgb="FF000000"/>
      <name val="Century Gothic"/>
      <family val="2"/>
    </font>
    <font>
      <b/>
      <sz val="12"/>
      <color rgb="FF000000"/>
      <name val="Calibri"/>
      <family val="2"/>
    </font>
    <font>
      <sz val="12"/>
      <color rgb="FF000000"/>
      <name val="Calibri"/>
      <family val="2"/>
    </font>
    <font>
      <b/>
      <i/>
      <u/>
      <sz val="12"/>
      <color rgb="FF000000"/>
      <name val="Calibri"/>
      <family val="2"/>
    </font>
    <font>
      <sz val="14"/>
      <color rgb="FF000000"/>
      <name val="Calibri"/>
      <family val="2"/>
    </font>
    <font>
      <b/>
      <u/>
      <sz val="14"/>
      <color rgb="FF000000"/>
      <name val="Calibri"/>
      <family val="2"/>
    </font>
    <font>
      <b/>
      <sz val="14"/>
      <color rgb="FFFFFFFF"/>
      <name val="Calibri"/>
      <family val="2"/>
    </font>
    <font>
      <b/>
      <sz val="16"/>
      <color rgb="FFFFFFFF"/>
      <name val="Calibri"/>
      <family val="2"/>
    </font>
    <font>
      <b/>
      <sz val="16"/>
      <color rgb="FF000000"/>
      <name val="Calibri"/>
      <family val="2"/>
    </font>
    <font>
      <b/>
      <sz val="14"/>
      <color rgb="FFFF0000"/>
      <name val="Century Gothic"/>
      <family val="2"/>
    </font>
    <font>
      <b/>
      <sz val="18"/>
      <color rgb="FFFFFFFF"/>
      <name val="Times New Roman"/>
      <family val="1"/>
    </font>
    <font>
      <sz val="18"/>
      <color rgb="FFFFFFFF"/>
      <name val="Times New Roman"/>
      <family val="1"/>
    </font>
    <font>
      <b/>
      <sz val="14"/>
      <color rgb="FFFFFFFF"/>
      <name val="Times New Roman"/>
      <family val="1"/>
    </font>
    <font>
      <b/>
      <sz val="12"/>
      <color rgb="FF000000"/>
      <name val="Arial"/>
      <family val="2"/>
    </font>
    <font>
      <b/>
      <sz val="10"/>
      <color rgb="FF000000"/>
      <name val="Arial"/>
      <family val="2"/>
    </font>
    <font>
      <b/>
      <sz val="11"/>
      <color rgb="FF000000"/>
      <name val="Arial"/>
      <family val="2"/>
    </font>
    <font>
      <b/>
      <sz val="13"/>
      <color rgb="FFFFFFFF"/>
      <name val="Arial Black"/>
      <family val="2"/>
    </font>
    <font>
      <b/>
      <sz val="11"/>
      <color rgb="FFFF0000"/>
      <name val="Arial Black"/>
      <family val="2"/>
    </font>
    <font>
      <b/>
      <sz val="10"/>
      <color rgb="FFFF0000"/>
      <name val="Arial"/>
      <family val="2"/>
    </font>
    <font>
      <sz val="16"/>
      <color rgb="FF000000"/>
      <name val="Arial Black"/>
      <family val="2"/>
    </font>
    <font>
      <sz val="12"/>
      <color rgb="FF000000"/>
      <name val="Times New Roman"/>
      <family val="1"/>
    </font>
    <font>
      <b/>
      <sz val="12"/>
      <color rgb="FF000000"/>
      <name val="Times New Roman"/>
      <family val="1"/>
    </font>
    <font>
      <b/>
      <u/>
      <sz val="11"/>
      <color rgb="FF000000"/>
      <name val="Calibri"/>
      <family val="2"/>
    </font>
    <font>
      <u/>
      <sz val="10"/>
      <color rgb="FF000000"/>
      <name val="Times New Roman"/>
      <family val="1"/>
    </font>
    <font>
      <b/>
      <sz val="11"/>
      <color rgb="FF000000"/>
      <name val="Calibri"/>
      <family val="2"/>
    </font>
    <font>
      <b/>
      <sz val="16"/>
      <name val="Calibri"/>
      <family val="2"/>
    </font>
    <font>
      <sz val="18"/>
      <name val="Calibri"/>
      <family val="2"/>
    </font>
    <font>
      <b/>
      <sz val="14"/>
      <color theme="0"/>
      <name val="Arial Black"/>
      <family val="2"/>
    </font>
    <font>
      <b/>
      <sz val="16"/>
      <color rgb="FFFF0000"/>
      <name val="Arial Black"/>
      <family val="2"/>
    </font>
    <font>
      <b/>
      <sz val="11"/>
      <color theme="0"/>
      <name val="Arial Black"/>
      <family val="2"/>
    </font>
    <font>
      <b/>
      <sz val="13"/>
      <color rgb="FFFF0000"/>
      <name val="Arial Black"/>
      <family val="2"/>
    </font>
    <font>
      <sz val="12"/>
      <color rgb="FF000000"/>
      <name val="Century Gothic"/>
      <family val="2"/>
    </font>
  </fonts>
  <fills count="18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CCFFFF"/>
        <bgColor rgb="FFCCFFFF"/>
      </patternFill>
    </fill>
    <fill>
      <patternFill patternType="solid">
        <fgColor rgb="FFFFFF00"/>
        <bgColor rgb="FFFFFF00"/>
      </patternFill>
    </fill>
    <fill>
      <patternFill patternType="solid">
        <fgColor rgb="FF99FF99"/>
        <bgColor rgb="FF99FF99"/>
      </patternFill>
    </fill>
    <fill>
      <patternFill patternType="solid">
        <fgColor rgb="FF0000FF"/>
        <bgColor rgb="FF0000FF"/>
      </patternFill>
    </fill>
    <fill>
      <patternFill patternType="solid">
        <fgColor rgb="FF00B8FF"/>
        <bgColor rgb="FF00B8FF"/>
      </patternFill>
    </fill>
    <fill>
      <patternFill patternType="solid">
        <fgColor rgb="FF00B0F0"/>
        <bgColor rgb="FF00B0F0"/>
      </patternFill>
    </fill>
    <fill>
      <patternFill patternType="solid">
        <fgColor rgb="FFCCFF66"/>
        <bgColor rgb="FFCCFF66"/>
      </patternFill>
    </fill>
    <fill>
      <patternFill patternType="solid">
        <fgColor rgb="FFCCFFCC"/>
        <bgColor rgb="FFCCFFCC"/>
      </patternFill>
    </fill>
    <fill>
      <patternFill patternType="solid">
        <fgColor rgb="FFFF0000"/>
        <bgColor rgb="FFFF0000"/>
      </patternFill>
    </fill>
    <fill>
      <patternFill patternType="solid">
        <fgColor rgb="FF99FFFF"/>
        <bgColor rgb="FF99FFFF"/>
      </patternFill>
    </fill>
    <fill>
      <patternFill patternType="solid">
        <fgColor rgb="FFDDDDDD"/>
        <bgColor rgb="FFDDDDDD"/>
      </patternFill>
    </fill>
    <fill>
      <patternFill patternType="solid">
        <fgColor rgb="FFFFFF00"/>
        <bgColor rgb="FFCCFFFF"/>
      </patternFill>
    </fill>
    <fill>
      <patternFill patternType="solid">
        <fgColor rgb="FFFFFF0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/>
        <bgColor rgb="FFFF0000"/>
      </patternFill>
    </fill>
  </fills>
  <borders count="2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9">
    <xf numFmtId="0" fontId="0" fillId="0" borderId="0"/>
    <xf numFmtId="0" fontId="2" fillId="0" borderId="0" applyNumberFormat="0" applyBorder="0" applyAlignment="0" applyProtection="0"/>
    <xf numFmtId="173" fontId="3" fillId="2" borderId="0" applyBorder="0" applyAlignment="0" applyProtection="0"/>
    <xf numFmtId="0" fontId="1" fillId="0" borderId="0" applyNumberFormat="0" applyFont="0" applyBorder="0" applyAlignment="0" applyProtection="0"/>
    <xf numFmtId="0" fontId="2" fillId="0" borderId="0" applyNumberFormat="0" applyBorder="0" applyProtection="0"/>
    <xf numFmtId="173" fontId="3" fillId="2" borderId="0" applyBorder="0" applyProtection="0"/>
    <xf numFmtId="0" fontId="1" fillId="0" borderId="0" applyNumberFormat="0" applyFont="0" applyBorder="0" applyProtection="0"/>
    <xf numFmtId="173" fontId="3" fillId="2" borderId="0" applyBorder="0" applyAlignment="0" applyProtection="0"/>
    <xf numFmtId="0" fontId="1" fillId="0" borderId="0" applyNumberFormat="0" applyBorder="0" applyAlignment="0" applyProtection="0"/>
    <xf numFmtId="166" fontId="1" fillId="0" borderId="0" applyFont="0" applyBorder="0" applyProtection="0"/>
    <xf numFmtId="9" fontId="1" fillId="0" borderId="0" applyFont="0" applyBorder="0" applyProtection="0"/>
    <xf numFmtId="0" fontId="1" fillId="3" borderId="0" applyNumberFormat="0" applyFont="0" applyBorder="0" applyProtection="0"/>
    <xf numFmtId="172" fontId="4" fillId="0" borderId="0" applyBorder="0" applyProtection="0"/>
    <xf numFmtId="0" fontId="5" fillId="0" borderId="0" applyNumberFormat="0" applyBorder="0" applyProtection="0">
      <alignment horizontal="center"/>
    </xf>
    <xf numFmtId="0" fontId="5" fillId="0" borderId="0" applyNumberFormat="0" applyBorder="0" applyProtection="0">
      <alignment horizontal="center" textRotation="90"/>
    </xf>
    <xf numFmtId="172" fontId="4" fillId="0" borderId="0" applyBorder="0" applyProtection="0"/>
    <xf numFmtId="0" fontId="1" fillId="0" borderId="0" applyNumberFormat="0" applyFont="0" applyBorder="0" applyProtection="0"/>
    <xf numFmtId="0" fontId="4" fillId="0" borderId="0" applyNumberFormat="0" applyBorder="0" applyProtection="0"/>
    <xf numFmtId="0" fontId="6" fillId="0" borderId="0" applyNumberFormat="0" applyBorder="0" applyProtection="0"/>
    <xf numFmtId="167" fontId="6" fillId="0" borderId="0" applyBorder="0" applyProtection="0"/>
    <xf numFmtId="175" fontId="4" fillId="0" borderId="0" applyBorder="0" applyProtection="0"/>
    <xf numFmtId="176" fontId="1" fillId="0" borderId="0" applyFont="0" applyBorder="0" applyProtection="0"/>
    <xf numFmtId="176" fontId="1" fillId="0" borderId="0" applyFont="0" applyBorder="0" applyProtection="0"/>
    <xf numFmtId="176" fontId="1" fillId="0" borderId="0" applyFont="0" applyBorder="0" applyProtection="0"/>
    <xf numFmtId="176" fontId="1" fillId="0" borderId="0" applyFont="0" applyBorder="0" applyProtection="0"/>
    <xf numFmtId="176" fontId="1" fillId="0" borderId="0" applyFont="0" applyBorder="0" applyProtection="0"/>
    <xf numFmtId="176" fontId="1" fillId="0" borderId="0" applyFont="0" applyBorder="0" applyProtection="0"/>
    <xf numFmtId="176" fontId="1" fillId="0" borderId="0" applyFont="0" applyBorder="0" applyProtection="0"/>
    <xf numFmtId="9" fontId="1" fillId="0" borderId="0" applyFont="0" applyFill="0" applyBorder="0" applyAlignment="0" applyProtection="0"/>
  </cellStyleXfs>
  <cellXfs count="269">
    <xf numFmtId="0" fontId="0" fillId="0" borderId="0" xfId="0"/>
    <xf numFmtId="0" fontId="8" fillId="0" borderId="0" xfId="0" applyFont="1" applyAlignment="1">
      <alignment vertical="center"/>
    </xf>
    <xf numFmtId="0" fontId="10" fillId="0" borderId="1" xfId="0" applyFont="1" applyFill="1" applyBorder="1" applyAlignment="1">
      <alignment horizontal="left" vertical="center" wrapText="1"/>
    </xf>
    <xf numFmtId="0" fontId="7" fillId="0" borderId="0" xfId="0" applyFont="1" applyFill="1" applyAlignment="1">
      <alignment vertical="center"/>
    </xf>
    <xf numFmtId="1" fontId="7" fillId="0" borderId="0" xfId="0" applyNumberFormat="1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9" fontId="7" fillId="4" borderId="1" xfId="10" applyFont="1" applyFill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9" fontId="12" fillId="0" borderId="1" xfId="0" applyNumberFormat="1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 wrapText="1"/>
    </xf>
    <xf numFmtId="166" fontId="12" fillId="4" borderId="1" xfId="0" applyNumberFormat="1" applyFont="1" applyFill="1" applyBorder="1" applyAlignment="1">
      <alignment horizontal="center" vertical="center"/>
    </xf>
    <xf numFmtId="0" fontId="12" fillId="4" borderId="1" xfId="0" applyFont="1" applyFill="1" applyBorder="1" applyAlignment="1">
      <alignment horizontal="center" vertical="center"/>
    </xf>
    <xf numFmtId="166" fontId="12" fillId="0" borderId="1" xfId="0" applyNumberFormat="1" applyFont="1" applyBorder="1" applyAlignment="1">
      <alignment horizontal="center" vertical="center"/>
    </xf>
    <xf numFmtId="0" fontId="12" fillId="3" borderId="1" xfId="0" applyFont="1" applyFill="1" applyBorder="1" applyAlignment="1">
      <alignment horizontal="center" vertical="center"/>
    </xf>
    <xf numFmtId="166" fontId="12" fillId="4" borderId="1" xfId="9" applyFont="1" applyFill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174" fontId="12" fillId="0" borderId="0" xfId="0" applyNumberFormat="1" applyFont="1" applyAlignment="1">
      <alignment horizontal="center" vertical="center"/>
    </xf>
    <xf numFmtId="9" fontId="12" fillId="4" borderId="2" xfId="0" applyNumberFormat="1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12" fillId="2" borderId="1" xfId="0" applyFont="1" applyFill="1" applyBorder="1" applyAlignment="1">
      <alignment horizontal="center" vertical="center" wrapText="1"/>
    </xf>
    <xf numFmtId="10" fontId="12" fillId="2" borderId="1" xfId="10" applyNumberFormat="1" applyFont="1" applyFill="1" applyBorder="1" applyAlignment="1">
      <alignment horizontal="center" vertical="center" wrapText="1"/>
    </xf>
    <xf numFmtId="10" fontId="12" fillId="0" borderId="1" xfId="0" applyNumberFormat="1" applyFont="1" applyBorder="1" applyAlignment="1">
      <alignment horizontal="center" vertical="center"/>
    </xf>
    <xf numFmtId="10" fontId="12" fillId="4" borderId="1" xfId="0" applyNumberFormat="1" applyFont="1" applyFill="1" applyBorder="1" applyAlignment="1">
      <alignment horizontal="center" vertical="center"/>
    </xf>
    <xf numFmtId="10" fontId="12" fillId="0" borderId="1" xfId="10" applyNumberFormat="1" applyFont="1" applyFill="1" applyBorder="1" applyAlignment="1">
      <alignment horizontal="center" vertical="center"/>
    </xf>
    <xf numFmtId="168" fontId="12" fillId="4" borderId="1" xfId="0" applyNumberFormat="1" applyFont="1" applyFill="1" applyBorder="1" applyAlignment="1">
      <alignment horizontal="center" vertical="center"/>
    </xf>
    <xf numFmtId="168" fontId="12" fillId="0" borderId="1" xfId="10" applyNumberFormat="1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0" fontId="4" fillId="0" borderId="1" xfId="17" applyFont="1" applyFill="1" applyBorder="1" applyAlignment="1">
      <alignment horizontal="center" vertical="center" wrapText="1"/>
    </xf>
    <xf numFmtId="171" fontId="4" fillId="4" borderId="1" xfId="15" applyNumberFormat="1" applyFont="1" applyFill="1" applyBorder="1" applyAlignment="1">
      <alignment horizontal="center" vertical="center"/>
    </xf>
    <xf numFmtId="0" fontId="4" fillId="0" borderId="1" xfId="17" applyFont="1" applyFill="1" applyBorder="1" applyAlignment="1">
      <alignment horizontal="center" vertical="center"/>
    </xf>
    <xf numFmtId="165" fontId="12" fillId="2" borderId="1" xfId="0" applyNumberFormat="1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165" fontId="12" fillId="4" borderId="1" xfId="0" applyNumberFormat="1" applyFont="1" applyFill="1" applyBorder="1" applyAlignment="1">
      <alignment horizontal="center" vertical="center" wrapText="1"/>
    </xf>
    <xf numFmtId="165" fontId="7" fillId="2" borderId="1" xfId="0" applyNumberFormat="1" applyFont="1" applyFill="1" applyBorder="1" applyAlignment="1">
      <alignment horizontal="center" vertical="center" wrapText="1"/>
    </xf>
    <xf numFmtId="0" fontId="12" fillId="2" borderId="4" xfId="0" applyFont="1" applyFill="1" applyBorder="1" applyAlignment="1">
      <alignment horizontal="center" vertical="center" wrapText="1"/>
    </xf>
    <xf numFmtId="165" fontId="12" fillId="4" borderId="4" xfId="0" applyNumberFormat="1" applyFont="1" applyFill="1" applyBorder="1" applyAlignment="1">
      <alignment horizontal="center" vertical="center" wrapText="1"/>
    </xf>
    <xf numFmtId="0" fontId="12" fillId="4" borderId="4" xfId="0" applyFont="1" applyFill="1" applyBorder="1" applyAlignment="1">
      <alignment horizontal="center" vertical="center" wrapText="1"/>
    </xf>
    <xf numFmtId="165" fontId="12" fillId="4" borderId="5" xfId="0" applyNumberFormat="1" applyFont="1" applyFill="1" applyBorder="1" applyAlignment="1">
      <alignment horizontal="center" vertical="center" wrapText="1"/>
    </xf>
    <xf numFmtId="10" fontId="14" fillId="0" borderId="0" xfId="0" applyNumberFormat="1" applyFont="1" applyAlignment="1">
      <alignment horizontal="center" vertical="center"/>
    </xf>
    <xf numFmtId="0" fontId="12" fillId="5" borderId="1" xfId="0" applyFont="1" applyFill="1" applyBorder="1" applyAlignment="1">
      <alignment horizontal="center" vertical="center"/>
    </xf>
    <xf numFmtId="173" fontId="14" fillId="0" borderId="0" xfId="0" applyNumberFormat="1" applyFont="1" applyAlignment="1">
      <alignment horizontal="center" vertical="center"/>
    </xf>
    <xf numFmtId="10" fontId="12" fillId="4" borderId="1" xfId="10" applyNumberFormat="1" applyFont="1" applyFill="1" applyBorder="1" applyAlignment="1">
      <alignment horizontal="center" vertical="center"/>
    </xf>
    <xf numFmtId="0" fontId="8" fillId="0" borderId="0" xfId="0" applyFont="1" applyFill="1" applyAlignment="1">
      <alignment horizontal="center" vertical="center"/>
    </xf>
    <xf numFmtId="0" fontId="0" fillId="0" borderId="0" xfId="0" applyFill="1"/>
    <xf numFmtId="10" fontId="12" fillId="0" borderId="0" xfId="0" applyNumberFormat="1" applyFont="1" applyAlignment="1">
      <alignment horizontal="center" vertical="center"/>
    </xf>
    <xf numFmtId="9" fontId="12" fillId="0" borderId="0" xfId="0" applyNumberFormat="1" applyFont="1" applyAlignment="1">
      <alignment horizontal="center" vertical="center"/>
    </xf>
    <xf numFmtId="10" fontId="12" fillId="0" borderId="0" xfId="10" applyNumberFormat="1" applyFont="1" applyFill="1" applyAlignment="1">
      <alignment horizontal="center" vertical="center"/>
    </xf>
    <xf numFmtId="0" fontId="19" fillId="0" borderId="0" xfId="0" applyFont="1" applyFill="1" applyAlignment="1">
      <alignment horizontal="center"/>
    </xf>
    <xf numFmtId="0" fontId="12" fillId="0" borderId="0" xfId="0" applyFont="1"/>
    <xf numFmtId="0" fontId="9" fillId="7" borderId="1" xfId="0" applyFont="1" applyFill="1" applyBorder="1" applyAlignment="1">
      <alignment vertical="center"/>
    </xf>
    <xf numFmtId="0" fontId="9" fillId="0" borderId="1" xfId="0" applyFont="1" applyBorder="1" applyAlignment="1">
      <alignment horizontal="left" vertical="center"/>
    </xf>
    <xf numFmtId="164" fontId="9" fillId="0" borderId="1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horizontal="left" vertical="center"/>
    </xf>
    <xf numFmtId="0" fontId="10" fillId="2" borderId="1" xfId="0" applyFont="1" applyFill="1" applyBorder="1" applyAlignment="1">
      <alignment horizontal="center" vertical="center" wrapText="1"/>
    </xf>
    <xf numFmtId="0" fontId="10" fillId="0" borderId="0" xfId="0" applyFont="1"/>
    <xf numFmtId="0" fontId="9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vertical="center" wrapText="1"/>
    </xf>
    <xf numFmtId="0" fontId="10" fillId="0" borderId="1" xfId="0" applyFont="1" applyBorder="1" applyAlignment="1">
      <alignment horizontal="center" vertical="center"/>
    </xf>
    <xf numFmtId="0" fontId="10" fillId="2" borderId="1" xfId="0" applyFont="1" applyFill="1" applyBorder="1" applyAlignment="1">
      <alignment horizontal="left" vertical="center" wrapText="1"/>
    </xf>
    <xf numFmtId="165" fontId="10" fillId="2" borderId="1" xfId="9" applyNumberFormat="1" applyFont="1" applyFill="1" applyBorder="1" applyAlignment="1">
      <alignment vertical="center" wrapText="1"/>
    </xf>
    <xf numFmtId="9" fontId="10" fillId="2" borderId="1" xfId="0" applyNumberFormat="1" applyFont="1" applyFill="1" applyBorder="1" applyAlignment="1">
      <alignment horizontal="center" vertical="center" wrapText="1"/>
    </xf>
    <xf numFmtId="166" fontId="10" fillId="2" borderId="1" xfId="9" applyFont="1" applyFill="1" applyBorder="1" applyAlignment="1">
      <alignment vertical="center" wrapText="1"/>
    </xf>
    <xf numFmtId="0" fontId="10" fillId="4" borderId="1" xfId="0" applyFont="1" applyFill="1" applyBorder="1" applyAlignment="1">
      <alignment horizontal="center" vertical="center" wrapText="1"/>
    </xf>
    <xf numFmtId="166" fontId="10" fillId="4" borderId="1" xfId="9" applyFont="1" applyFill="1" applyBorder="1" applyAlignment="1">
      <alignment vertical="center" wrapText="1"/>
    </xf>
    <xf numFmtId="10" fontId="10" fillId="2" borderId="1" xfId="0" applyNumberFormat="1" applyFont="1" applyFill="1" applyBorder="1" applyAlignment="1">
      <alignment horizontal="center" vertical="center" wrapText="1"/>
    </xf>
    <xf numFmtId="10" fontId="9" fillId="2" borderId="1" xfId="0" applyNumberFormat="1" applyFont="1" applyFill="1" applyBorder="1" applyAlignment="1">
      <alignment horizontal="center" vertical="center" wrapText="1"/>
    </xf>
    <xf numFmtId="166" fontId="9" fillId="2" borderId="1" xfId="9" applyFont="1" applyFill="1" applyBorder="1" applyAlignment="1">
      <alignment vertical="center" wrapText="1"/>
    </xf>
    <xf numFmtId="0" fontId="9" fillId="0" borderId="1" xfId="0" applyFont="1" applyFill="1" applyBorder="1" applyAlignment="1">
      <alignment horizontal="center" vertical="center" wrapText="1"/>
    </xf>
    <xf numFmtId="167" fontId="9" fillId="0" borderId="1" xfId="0" applyNumberFormat="1" applyFont="1" applyFill="1" applyBorder="1" applyAlignment="1">
      <alignment horizontal="right" vertical="center" wrapText="1"/>
    </xf>
    <xf numFmtId="10" fontId="10" fillId="2" borderId="1" xfId="10" applyNumberFormat="1" applyFont="1" applyFill="1" applyBorder="1" applyAlignment="1">
      <alignment horizontal="center" vertical="center" wrapText="1"/>
    </xf>
    <xf numFmtId="167" fontId="9" fillId="0" borderId="2" xfId="0" applyNumberFormat="1" applyFont="1" applyFill="1" applyBorder="1" applyAlignment="1">
      <alignment horizontal="right" vertical="center"/>
    </xf>
    <xf numFmtId="0" fontId="9" fillId="0" borderId="1" xfId="0" applyFont="1" applyFill="1" applyBorder="1" applyAlignment="1">
      <alignment horizontal="left" vertical="center" wrapText="1"/>
    </xf>
    <xf numFmtId="10" fontId="9" fillId="0" borderId="1" xfId="10" applyNumberFormat="1" applyFont="1" applyFill="1" applyBorder="1" applyAlignment="1">
      <alignment horizontal="center" vertical="center" wrapText="1"/>
    </xf>
    <xf numFmtId="10" fontId="9" fillId="2" borderId="1" xfId="10" applyNumberFormat="1" applyFont="1" applyFill="1" applyBorder="1" applyAlignment="1">
      <alignment horizontal="center" vertical="center" wrapText="1"/>
    </xf>
    <xf numFmtId="167" fontId="9" fillId="0" borderId="1" xfId="0" applyNumberFormat="1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left" vertical="center" wrapText="1"/>
    </xf>
    <xf numFmtId="168" fontId="10" fillId="2" borderId="1" xfId="1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10" fontId="10" fillId="0" borderId="1" xfId="10" applyNumberFormat="1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left" vertical="center" wrapText="1"/>
    </xf>
    <xf numFmtId="10" fontId="10" fillId="4" borderId="1" xfId="10" applyNumberFormat="1" applyFont="1" applyFill="1" applyBorder="1" applyAlignment="1">
      <alignment horizontal="center" vertical="center" wrapText="1"/>
    </xf>
    <xf numFmtId="165" fontId="10" fillId="4" borderId="1" xfId="9" applyNumberFormat="1" applyFont="1" applyFill="1" applyBorder="1" applyAlignment="1">
      <alignment vertical="center" wrapText="1"/>
    </xf>
    <xf numFmtId="0" fontId="12" fillId="0" borderId="0" xfId="0" applyFont="1" applyFill="1"/>
    <xf numFmtId="10" fontId="9" fillId="0" borderId="1" xfId="0" applyNumberFormat="1" applyFont="1" applyFill="1" applyBorder="1" applyAlignment="1">
      <alignment vertical="center" wrapText="1"/>
    </xf>
    <xf numFmtId="10" fontId="9" fillId="2" borderId="11" xfId="0" applyNumberFormat="1" applyFont="1" applyFill="1" applyBorder="1" applyAlignment="1">
      <alignment horizontal="center" vertical="center" wrapText="1"/>
    </xf>
    <xf numFmtId="166" fontId="12" fillId="0" borderId="0" xfId="0" applyNumberFormat="1" applyFont="1"/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1" fontId="10" fillId="2" borderId="1" xfId="10" applyNumberFormat="1" applyFont="1" applyFill="1" applyBorder="1" applyAlignment="1">
      <alignment horizontal="center" vertical="center" wrapText="1"/>
    </xf>
    <xf numFmtId="9" fontId="10" fillId="0" borderId="1" xfId="0" applyNumberFormat="1" applyFont="1" applyFill="1" applyBorder="1" applyAlignment="1">
      <alignment horizontal="center" vertical="center"/>
    </xf>
    <xf numFmtId="10" fontId="10" fillId="0" borderId="1" xfId="10" applyNumberFormat="1" applyFont="1" applyFill="1" applyBorder="1" applyAlignment="1">
      <alignment horizontal="center" vertical="center"/>
    </xf>
    <xf numFmtId="10" fontId="10" fillId="0" borderId="1" xfId="0" applyNumberFormat="1" applyFont="1" applyBorder="1" applyAlignment="1">
      <alignment horizontal="center" vertical="center"/>
    </xf>
    <xf numFmtId="10" fontId="10" fillId="0" borderId="0" xfId="0" applyNumberFormat="1" applyFont="1"/>
    <xf numFmtId="10" fontId="12" fillId="0" borderId="0" xfId="0" applyNumberFormat="1" applyFont="1"/>
    <xf numFmtId="0" fontId="21" fillId="10" borderId="1" xfId="0" applyFont="1" applyFill="1" applyBorder="1" applyAlignment="1">
      <alignment horizontal="center" vertical="center" wrapText="1"/>
    </xf>
    <xf numFmtId="0" fontId="22" fillId="10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23" fillId="0" borderId="1" xfId="0" applyFont="1" applyBorder="1" applyAlignment="1">
      <alignment horizontal="center" vertical="center" wrapText="1"/>
    </xf>
    <xf numFmtId="167" fontId="21" fillId="9" borderId="1" xfId="12" applyNumberFormat="1" applyFont="1" applyFill="1" applyBorder="1" applyAlignment="1">
      <alignment horizontal="center" vertical="center"/>
    </xf>
    <xf numFmtId="0" fontId="23" fillId="0" borderId="0" xfId="0" applyFont="1" applyFill="1" applyAlignment="1">
      <alignment horizontal="center" vertical="center" wrapText="1"/>
    </xf>
    <xf numFmtId="167" fontId="23" fillId="0" borderId="0" xfId="12" applyNumberFormat="1" applyFont="1" applyFill="1" applyAlignment="1">
      <alignment horizontal="center" vertical="center"/>
    </xf>
    <xf numFmtId="0" fontId="22" fillId="0" borderId="0" xfId="0" applyFont="1" applyFill="1" applyAlignment="1">
      <alignment horizontal="center" vertical="center"/>
    </xf>
    <xf numFmtId="167" fontId="23" fillId="0" borderId="0" xfId="0" applyNumberFormat="1" applyFont="1" applyFill="1" applyAlignment="1">
      <alignment horizontal="center" vertical="center"/>
    </xf>
    <xf numFmtId="0" fontId="26" fillId="0" borderId="0" xfId="0" applyFont="1" applyAlignment="1">
      <alignment horizontal="center" vertical="center" wrapText="1"/>
    </xf>
    <xf numFmtId="0" fontId="24" fillId="0" borderId="0" xfId="0" applyFont="1" applyFill="1" applyAlignment="1">
      <alignment horizontal="center" vertical="center" wrapText="1"/>
    </xf>
    <xf numFmtId="167" fontId="24" fillId="0" borderId="0" xfId="0" applyNumberFormat="1" applyFont="1" applyFill="1" applyAlignment="1">
      <alignment horizontal="center" vertical="center" wrapText="1"/>
    </xf>
    <xf numFmtId="171" fontId="25" fillId="0" borderId="0" xfId="12" applyNumberFormat="1" applyFont="1" applyFill="1" applyAlignment="1">
      <alignment horizontal="center" vertical="center" wrapText="1"/>
    </xf>
    <xf numFmtId="167" fontId="21" fillId="0" borderId="0" xfId="0" applyNumberFormat="1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172" fontId="4" fillId="0" borderId="0" xfId="12" applyFont="1" applyFill="1" applyAlignment="1">
      <alignment horizontal="center" vertical="center"/>
    </xf>
    <xf numFmtId="0" fontId="28" fillId="0" borderId="0" xfId="0" applyFont="1" applyAlignment="1">
      <alignment horizontal="center" vertical="center"/>
    </xf>
    <xf numFmtId="0" fontId="28" fillId="0" borderId="0" xfId="0" applyFont="1" applyAlignment="1">
      <alignment vertical="center"/>
    </xf>
    <xf numFmtId="0" fontId="28" fillId="0" borderId="0" xfId="0" applyFont="1" applyAlignment="1">
      <alignment horizontal="center" vertical="center" wrapText="1"/>
    </xf>
    <xf numFmtId="0" fontId="28" fillId="0" borderId="1" xfId="0" applyFont="1" applyBorder="1" applyAlignment="1">
      <alignment horizontal="left" vertical="center"/>
    </xf>
    <xf numFmtId="0" fontId="28" fillId="0" borderId="1" xfId="0" applyFont="1" applyBorder="1" applyAlignment="1">
      <alignment horizontal="center" vertical="center"/>
    </xf>
    <xf numFmtId="0" fontId="29" fillId="13" borderId="1" xfId="0" applyFont="1" applyFill="1" applyBorder="1" applyAlignment="1">
      <alignment horizontal="center" vertical="center"/>
    </xf>
    <xf numFmtId="0" fontId="29" fillId="13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1" fontId="10" fillId="0" borderId="1" xfId="0" applyNumberFormat="1" applyFont="1" applyBorder="1" applyAlignment="1">
      <alignment horizontal="center" vertical="center"/>
    </xf>
    <xf numFmtId="166" fontId="10" fillId="0" borderId="1" xfId="0" applyNumberFormat="1" applyFont="1" applyBorder="1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center"/>
    </xf>
    <xf numFmtId="177" fontId="7" fillId="4" borderId="1" xfId="0" applyNumberFormat="1" applyFont="1" applyFill="1" applyBorder="1" applyAlignment="1">
      <alignment horizontal="center" vertical="center"/>
    </xf>
    <xf numFmtId="4" fontId="12" fillId="0" borderId="0" xfId="0" applyNumberFormat="1" applyFont="1"/>
    <xf numFmtId="0" fontId="15" fillId="0" borderId="0" xfId="0" applyFont="1" applyFill="1" applyAlignment="1">
      <alignment horizontal="center" vertical="center" wrapText="1"/>
    </xf>
    <xf numFmtId="0" fontId="15" fillId="0" borderId="0" xfId="0" applyFont="1" applyFill="1" applyAlignment="1">
      <alignment vertical="center" wrapText="1"/>
    </xf>
    <xf numFmtId="0" fontId="0" fillId="0" borderId="0" xfId="0" applyAlignment="1"/>
    <xf numFmtId="0" fontId="17" fillId="0" borderId="0" xfId="0" applyFont="1" applyBorder="1" applyAlignment="1">
      <alignment horizontal="center" vertical="center" wrapText="1"/>
    </xf>
    <xf numFmtId="1" fontId="21" fillId="0" borderId="1" xfId="0" applyNumberFormat="1" applyFont="1" applyBorder="1" applyAlignment="1">
      <alignment horizontal="center" vertical="center"/>
    </xf>
    <xf numFmtId="0" fontId="33" fillId="0" borderId="0" xfId="0" applyFont="1" applyFill="1" applyAlignment="1">
      <alignment vertical="center" wrapText="1"/>
    </xf>
    <xf numFmtId="169" fontId="9" fillId="0" borderId="1" xfId="0" applyNumberFormat="1" applyFont="1" applyFill="1" applyBorder="1" applyAlignment="1">
      <alignment horizontal="center" vertical="center" wrapText="1"/>
    </xf>
    <xf numFmtId="178" fontId="0" fillId="4" borderId="1" xfId="0" applyNumberFormat="1" applyFill="1" applyBorder="1" applyAlignment="1">
      <alignment horizontal="center" vertical="center"/>
    </xf>
    <xf numFmtId="166" fontId="12" fillId="4" borderId="1" xfId="9" applyFont="1" applyFill="1" applyBorder="1" applyAlignment="1">
      <alignment horizontal="center" vertical="center"/>
    </xf>
    <xf numFmtId="9" fontId="12" fillId="14" borderId="1" xfId="0" applyNumberFormat="1" applyFont="1" applyFill="1" applyBorder="1" applyAlignment="1">
      <alignment horizontal="center" vertical="center" wrapText="1"/>
    </xf>
    <xf numFmtId="166" fontId="12" fillId="4" borderId="7" xfId="0" applyNumberFormat="1" applyFont="1" applyFill="1" applyBorder="1" applyAlignment="1">
      <alignment horizontal="center" vertical="center"/>
    </xf>
    <xf numFmtId="166" fontId="12" fillId="4" borderId="11" xfId="0" applyNumberFormat="1" applyFont="1" applyFill="1" applyBorder="1" applyAlignment="1">
      <alignment horizontal="center" vertical="center"/>
    </xf>
    <xf numFmtId="9" fontId="12" fillId="15" borderId="1" xfId="0" applyNumberFormat="1" applyFont="1" applyFill="1" applyBorder="1" applyAlignment="1">
      <alignment horizontal="center" vertical="center"/>
    </xf>
    <xf numFmtId="166" fontId="12" fillId="15" borderId="1" xfId="0" applyNumberFormat="1" applyFont="1" applyFill="1" applyBorder="1" applyAlignment="1">
      <alignment horizontal="center" vertical="center"/>
    </xf>
    <xf numFmtId="9" fontId="12" fillId="4" borderId="1" xfId="28" applyFont="1" applyFill="1" applyBorder="1" applyAlignment="1">
      <alignment horizontal="center" vertical="center"/>
    </xf>
    <xf numFmtId="178" fontId="0" fillId="4" borderId="11" xfId="0" applyNumberForma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10" fontId="12" fillId="0" borderId="1" xfId="0" applyNumberFormat="1" applyFont="1" applyFill="1" applyBorder="1" applyAlignment="1">
      <alignment horizontal="center" vertical="center"/>
    </xf>
    <xf numFmtId="20" fontId="10" fillId="0" borderId="1" xfId="0" applyNumberFormat="1" applyFont="1" applyBorder="1" applyAlignment="1">
      <alignment horizontal="center" vertical="center"/>
    </xf>
    <xf numFmtId="165" fontId="10" fillId="2" borderId="1" xfId="9" applyNumberFormat="1" applyFont="1" applyFill="1" applyBorder="1" applyAlignment="1">
      <alignment horizontal="center" vertical="center" wrapText="1"/>
    </xf>
    <xf numFmtId="166" fontId="10" fillId="2" borderId="1" xfId="9" applyFont="1" applyFill="1" applyBorder="1" applyAlignment="1">
      <alignment horizontal="center" vertical="center" wrapText="1"/>
    </xf>
    <xf numFmtId="166" fontId="9" fillId="2" borderId="1" xfId="9" applyFont="1" applyFill="1" applyBorder="1" applyAlignment="1">
      <alignment horizontal="center" vertical="center" wrapText="1"/>
    </xf>
    <xf numFmtId="165" fontId="10" fillId="0" borderId="1" xfId="9" applyNumberFormat="1" applyFont="1" applyFill="1" applyBorder="1" applyAlignment="1">
      <alignment horizontal="center" vertical="center" wrapText="1"/>
    </xf>
    <xf numFmtId="166" fontId="9" fillId="9" borderId="1" xfId="9" applyFont="1" applyFill="1" applyBorder="1" applyAlignment="1">
      <alignment horizontal="center" vertical="center" wrapText="1"/>
    </xf>
    <xf numFmtId="0" fontId="35" fillId="16" borderId="17" xfId="0" applyFont="1" applyFill="1" applyBorder="1" applyAlignment="1">
      <alignment horizontal="center" vertical="center" wrapText="1"/>
    </xf>
    <xf numFmtId="0" fontId="35" fillId="16" borderId="21" xfId="0" applyFont="1" applyFill="1" applyBorder="1" applyAlignment="1">
      <alignment horizontal="center" vertical="center" wrapText="1"/>
    </xf>
    <xf numFmtId="0" fontId="35" fillId="16" borderId="18" xfId="0" applyFont="1" applyFill="1" applyBorder="1" applyAlignment="1">
      <alignment horizontal="center" vertical="center" wrapText="1"/>
    </xf>
    <xf numFmtId="0" fontId="35" fillId="16" borderId="19" xfId="0" applyFont="1" applyFill="1" applyBorder="1" applyAlignment="1">
      <alignment horizontal="center" vertical="center" wrapText="1"/>
    </xf>
    <xf numFmtId="0" fontId="35" fillId="16" borderId="22" xfId="0" applyFont="1" applyFill="1" applyBorder="1" applyAlignment="1">
      <alignment horizontal="center" vertical="center" wrapText="1"/>
    </xf>
    <xf numFmtId="0" fontId="35" fillId="16" borderId="20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/>
    </xf>
    <xf numFmtId="0" fontId="10" fillId="0" borderId="1" xfId="0" applyFont="1" applyFill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10" fillId="0" borderId="1" xfId="0" applyFont="1" applyFill="1" applyBorder="1" applyAlignment="1">
      <alignment horizontal="center" vertical="center" wrapText="1"/>
    </xf>
    <xf numFmtId="0" fontId="10" fillId="15" borderId="1" xfId="0" applyFont="1" applyFill="1" applyBorder="1" applyAlignment="1">
      <alignment horizontal="center" vertical="center"/>
    </xf>
    <xf numFmtId="1" fontId="10" fillId="15" borderId="1" xfId="0" applyNumberFormat="1" applyFont="1" applyFill="1" applyBorder="1" applyAlignment="1">
      <alignment horizontal="center" vertical="center"/>
    </xf>
    <xf numFmtId="164" fontId="10" fillId="0" borderId="1" xfId="0" applyNumberFormat="1" applyFont="1" applyFill="1" applyBorder="1" applyAlignment="1">
      <alignment horizontal="center" vertical="center"/>
    </xf>
    <xf numFmtId="20" fontId="10" fillId="0" borderId="1" xfId="0" applyNumberFormat="1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left" vertical="center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/>
    </xf>
    <xf numFmtId="1" fontId="11" fillId="3" borderId="1" xfId="0" applyNumberFormat="1" applyFont="1" applyFill="1" applyBorder="1" applyAlignment="1">
      <alignment horizontal="center" vertical="center"/>
    </xf>
    <xf numFmtId="0" fontId="0" fillId="0" borderId="0" xfId="0"/>
    <xf numFmtId="0" fontId="10" fillId="3" borderId="1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/>
    </xf>
    <xf numFmtId="170" fontId="10" fillId="15" borderId="1" xfId="0" applyNumberFormat="1" applyFont="1" applyFill="1" applyBorder="1" applyAlignment="1">
      <alignment horizontal="center" vertical="center"/>
    </xf>
    <xf numFmtId="166" fontId="10" fillId="15" borderId="1" xfId="9" applyFont="1" applyFill="1" applyBorder="1" applyAlignment="1">
      <alignment horizontal="center" vertical="center"/>
    </xf>
    <xf numFmtId="8" fontId="0" fillId="4" borderId="1" xfId="0" applyNumberFormat="1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0" fontId="36" fillId="0" borderId="17" xfId="0" applyFont="1" applyBorder="1" applyAlignment="1">
      <alignment horizontal="center" vertical="center" wrapText="1"/>
    </xf>
    <xf numFmtId="0" fontId="36" fillId="0" borderId="18" xfId="0" applyFont="1" applyBorder="1" applyAlignment="1">
      <alignment horizontal="center" vertical="center" wrapText="1"/>
    </xf>
    <xf numFmtId="0" fontId="36" fillId="0" borderId="19" xfId="0" applyFont="1" applyBorder="1" applyAlignment="1">
      <alignment horizontal="center" vertical="center" wrapText="1"/>
    </xf>
    <xf numFmtId="0" fontId="36" fillId="0" borderId="20" xfId="0" applyFont="1" applyBorder="1" applyAlignment="1">
      <alignment horizontal="center" vertical="center" wrapText="1"/>
    </xf>
    <xf numFmtId="0" fontId="7" fillId="3" borderId="13" xfId="0" applyFont="1" applyFill="1" applyBorder="1" applyAlignment="1">
      <alignment horizontal="center" vertical="center"/>
    </xf>
    <xf numFmtId="0" fontId="12" fillId="3" borderId="13" xfId="0" applyFont="1" applyFill="1" applyBorder="1" applyAlignment="1">
      <alignment horizontal="center" vertical="center" wrapText="1"/>
    </xf>
    <xf numFmtId="0" fontId="7" fillId="3" borderId="2" xfId="0" applyFont="1" applyFill="1" applyBorder="1" applyAlignment="1">
      <alignment horizontal="center" vertical="center"/>
    </xf>
    <xf numFmtId="165" fontId="12" fillId="0" borderId="2" xfId="0" applyNumberFormat="1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/>
    </xf>
    <xf numFmtId="0" fontId="13" fillId="3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12" fillId="3" borderId="1" xfId="0" applyFont="1" applyFill="1" applyBorder="1" applyAlignment="1">
      <alignment horizontal="center" vertical="center"/>
    </xf>
    <xf numFmtId="0" fontId="12" fillId="3" borderId="2" xfId="0" applyFont="1" applyFill="1" applyBorder="1" applyAlignment="1">
      <alignment horizontal="center" vertical="center"/>
    </xf>
    <xf numFmtId="178" fontId="0" fillId="4" borderId="1" xfId="0" applyNumberFormat="1" applyFill="1" applyBorder="1" applyAlignment="1">
      <alignment horizontal="center" vertical="center"/>
    </xf>
    <xf numFmtId="0" fontId="12" fillId="3" borderId="7" xfId="0" applyFont="1" applyFill="1" applyBorder="1" applyAlignment="1">
      <alignment horizontal="center" vertical="center" wrapText="1"/>
    </xf>
    <xf numFmtId="0" fontId="12" fillId="3" borderId="11" xfId="0" applyFont="1" applyFill="1" applyBorder="1" applyAlignment="1">
      <alignment horizontal="center" vertical="center" wrapText="1"/>
    </xf>
    <xf numFmtId="0" fontId="34" fillId="3" borderId="14" xfId="0" applyFont="1" applyFill="1" applyBorder="1" applyAlignment="1">
      <alignment horizontal="center" vertical="center" wrapText="1"/>
    </xf>
    <xf numFmtId="0" fontId="34" fillId="3" borderId="15" xfId="0" applyFont="1" applyFill="1" applyBorder="1" applyAlignment="1">
      <alignment horizontal="center" vertical="center" wrapText="1"/>
    </xf>
    <xf numFmtId="0" fontId="34" fillId="3" borderId="16" xfId="0" applyFont="1" applyFill="1" applyBorder="1" applyAlignment="1">
      <alignment horizontal="center" vertical="center" wrapText="1"/>
    </xf>
    <xf numFmtId="0" fontId="0" fillId="2" borderId="1" xfId="0" applyFill="1" applyBorder="1"/>
    <xf numFmtId="10" fontId="12" fillId="2" borderId="7" xfId="10" applyNumberFormat="1" applyFont="1" applyFill="1" applyBorder="1" applyAlignment="1">
      <alignment horizontal="center" vertical="center" wrapText="1"/>
    </xf>
    <xf numFmtId="10" fontId="12" fillId="2" borderId="3" xfId="10" applyNumberFormat="1" applyFont="1" applyFill="1" applyBorder="1" applyAlignment="1">
      <alignment horizontal="center" vertical="center" wrapText="1"/>
    </xf>
    <xf numFmtId="10" fontId="12" fillId="2" borderId="11" xfId="10" applyNumberFormat="1" applyFont="1" applyFill="1" applyBorder="1" applyAlignment="1">
      <alignment horizontal="center" vertical="center" wrapText="1"/>
    </xf>
    <xf numFmtId="9" fontId="12" fillId="2" borderId="1" xfId="1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0" fillId="4" borderId="1" xfId="0" applyFill="1" applyBorder="1"/>
    <xf numFmtId="0" fontId="7" fillId="3" borderId="7" xfId="0" applyFont="1" applyFill="1" applyBorder="1" applyAlignment="1">
      <alignment horizontal="center" vertical="center" wrapText="1"/>
    </xf>
    <xf numFmtId="0" fontId="7" fillId="3" borderId="3" xfId="0" applyFont="1" applyFill="1" applyBorder="1" applyAlignment="1">
      <alignment horizontal="center" vertical="center" wrapText="1"/>
    </xf>
    <xf numFmtId="0" fontId="7" fillId="3" borderId="11" xfId="0" applyFont="1" applyFill="1" applyBorder="1" applyAlignment="1">
      <alignment horizontal="center" vertical="center" wrapText="1"/>
    </xf>
    <xf numFmtId="179" fontId="7" fillId="4" borderId="7" xfId="0" applyNumberFormat="1" applyFont="1" applyFill="1" applyBorder="1" applyAlignment="1">
      <alignment horizontal="center" vertical="center"/>
    </xf>
    <xf numFmtId="179" fontId="7" fillId="4" borderId="11" xfId="0" applyNumberFormat="1" applyFont="1" applyFill="1" applyBorder="1" applyAlignment="1">
      <alignment horizontal="center" vertical="center"/>
    </xf>
    <xf numFmtId="0" fontId="0" fillId="0" borderId="3" xfId="0" applyFill="1" applyBorder="1"/>
    <xf numFmtId="0" fontId="13" fillId="3" borderId="7" xfId="0" applyFont="1" applyFill="1" applyBorder="1" applyAlignment="1">
      <alignment horizontal="center" vertical="center"/>
    </xf>
    <xf numFmtId="0" fontId="13" fillId="3" borderId="3" xfId="0" applyFont="1" applyFill="1" applyBorder="1" applyAlignment="1">
      <alignment horizontal="center" vertical="center"/>
    </xf>
    <xf numFmtId="0" fontId="13" fillId="3" borderId="11" xfId="0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center" vertical="center" wrapText="1"/>
    </xf>
    <xf numFmtId="167" fontId="12" fillId="0" borderId="1" xfId="0" applyNumberFormat="1" applyFont="1" applyFill="1" applyBorder="1" applyAlignment="1">
      <alignment horizontal="center" vertical="center"/>
    </xf>
    <xf numFmtId="10" fontId="12" fillId="0" borderId="1" xfId="0" applyNumberFormat="1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/>
    </xf>
    <xf numFmtId="0" fontId="37" fillId="16" borderId="17" xfId="0" applyFont="1" applyFill="1" applyBorder="1" applyAlignment="1">
      <alignment horizontal="center" vertical="center" wrapText="1"/>
    </xf>
    <xf numFmtId="0" fontId="37" fillId="16" borderId="21" xfId="0" applyFont="1" applyFill="1" applyBorder="1" applyAlignment="1">
      <alignment horizontal="center" vertical="center" wrapText="1"/>
    </xf>
    <xf numFmtId="0" fontId="37" fillId="16" borderId="18" xfId="0" applyFont="1" applyFill="1" applyBorder="1" applyAlignment="1">
      <alignment horizontal="center" vertical="center" wrapText="1"/>
    </xf>
    <xf numFmtId="0" fontId="37" fillId="16" borderId="19" xfId="0" applyFont="1" applyFill="1" applyBorder="1" applyAlignment="1">
      <alignment horizontal="center" vertical="center" wrapText="1"/>
    </xf>
    <xf numFmtId="0" fontId="37" fillId="16" borderId="22" xfId="0" applyFont="1" applyFill="1" applyBorder="1" applyAlignment="1">
      <alignment horizontal="center" vertical="center" wrapText="1"/>
    </xf>
    <xf numFmtId="0" fontId="37" fillId="16" borderId="20" xfId="0" applyFont="1" applyFill="1" applyBorder="1" applyAlignment="1">
      <alignment horizontal="center" vertical="center" wrapText="1"/>
    </xf>
    <xf numFmtId="0" fontId="18" fillId="6" borderId="0" xfId="0" applyFont="1" applyFill="1" applyAlignment="1">
      <alignment horizontal="center" vertical="center"/>
    </xf>
    <xf numFmtId="0" fontId="20" fillId="6" borderId="0" xfId="0" applyFont="1" applyFill="1" applyAlignment="1">
      <alignment horizontal="center" vertical="center"/>
    </xf>
    <xf numFmtId="0" fontId="0" fillId="0" borderId="6" xfId="0" applyFill="1" applyBorder="1"/>
    <xf numFmtId="0" fontId="9" fillId="7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left" vertical="center"/>
    </xf>
    <xf numFmtId="164" fontId="10" fillId="2" borderId="1" xfId="0" applyNumberFormat="1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170" fontId="10" fillId="15" borderId="1" xfId="0" applyNumberFormat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1" fontId="10" fillId="0" borderId="1" xfId="0" applyNumberFormat="1" applyFont="1" applyFill="1" applyBorder="1" applyAlignment="1">
      <alignment horizontal="center" vertical="center" wrapText="1"/>
    </xf>
    <xf numFmtId="0" fontId="9" fillId="8" borderId="1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left" vertical="center" wrapText="1"/>
    </xf>
    <xf numFmtId="0" fontId="9" fillId="7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7" borderId="7" xfId="0" applyFont="1" applyFill="1" applyBorder="1" applyAlignment="1">
      <alignment horizontal="center" vertical="center"/>
    </xf>
    <xf numFmtId="0" fontId="9" fillId="2" borderId="8" xfId="0" applyFont="1" applyFill="1" applyBorder="1" applyAlignment="1">
      <alignment horizontal="center" vertical="center" wrapText="1"/>
    </xf>
    <xf numFmtId="0" fontId="9" fillId="7" borderId="9" xfId="0" applyFont="1" applyFill="1" applyBorder="1" applyAlignment="1">
      <alignment horizontal="center" vertical="center"/>
    </xf>
    <xf numFmtId="0" fontId="9" fillId="0" borderId="10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10" fillId="4" borderId="1" xfId="0" applyFont="1" applyFill="1" applyBorder="1" applyAlignment="1">
      <alignment horizontal="left" vertical="center" wrapText="1"/>
    </xf>
    <xf numFmtId="0" fontId="9" fillId="0" borderId="11" xfId="0" applyFont="1" applyFill="1" applyBorder="1" applyAlignment="1">
      <alignment horizontal="center" vertical="center" wrapText="1"/>
    </xf>
    <xf numFmtId="10" fontId="9" fillId="2" borderId="1" xfId="0" applyNumberFormat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right" vertical="center" wrapText="1"/>
    </xf>
    <xf numFmtId="1" fontId="10" fillId="2" borderId="1" xfId="10" applyNumberFormat="1" applyFont="1" applyFill="1" applyBorder="1" applyAlignment="1">
      <alignment horizontal="center" vertical="center" wrapText="1"/>
    </xf>
    <xf numFmtId="10" fontId="10" fillId="2" borderId="1" xfId="10" applyNumberFormat="1" applyFont="1" applyFill="1" applyBorder="1" applyAlignment="1">
      <alignment horizontal="center" vertical="center" wrapText="1"/>
    </xf>
    <xf numFmtId="171" fontId="25" fillId="0" borderId="0" xfId="12" applyNumberFormat="1" applyFont="1" applyFill="1" applyBorder="1" applyAlignment="1">
      <alignment horizontal="center" vertical="center" wrapText="1"/>
    </xf>
    <xf numFmtId="171" fontId="25" fillId="0" borderId="12" xfId="12" applyNumberFormat="1" applyFont="1" applyFill="1" applyBorder="1" applyAlignment="1">
      <alignment horizontal="center" vertical="center" wrapText="1"/>
    </xf>
    <xf numFmtId="0" fontId="21" fillId="12" borderId="1" xfId="0" applyFont="1" applyFill="1" applyBorder="1" applyAlignment="1">
      <alignment horizontal="center" vertical="center" wrapText="1"/>
    </xf>
    <xf numFmtId="167" fontId="21" fillId="0" borderId="1" xfId="0" applyNumberFormat="1" applyFont="1" applyFill="1" applyBorder="1" applyAlignment="1">
      <alignment horizontal="center" vertical="center"/>
    </xf>
    <xf numFmtId="0" fontId="23" fillId="10" borderId="1" xfId="0" applyFont="1" applyFill="1" applyBorder="1" applyAlignment="1">
      <alignment horizontal="center" vertical="center" wrapText="1"/>
    </xf>
    <xf numFmtId="0" fontId="24" fillId="11" borderId="1" xfId="0" applyFont="1" applyFill="1" applyBorder="1" applyAlignment="1">
      <alignment horizontal="center" vertical="center" wrapText="1"/>
    </xf>
    <xf numFmtId="0" fontId="24" fillId="11" borderId="7" xfId="0" applyFont="1" applyFill="1" applyBorder="1" applyAlignment="1">
      <alignment horizontal="center" vertical="center" wrapText="1"/>
    </xf>
    <xf numFmtId="167" fontId="38" fillId="17" borderId="23" xfId="0" applyNumberFormat="1" applyFont="1" applyFill="1" applyBorder="1" applyAlignment="1">
      <alignment horizontal="center" vertical="center" wrapText="1"/>
    </xf>
    <xf numFmtId="167" fontId="38" fillId="17" borderId="24" xfId="0" applyNumberFormat="1" applyFont="1" applyFill="1" applyBorder="1" applyAlignment="1">
      <alignment horizontal="center" vertical="center" wrapText="1"/>
    </xf>
    <xf numFmtId="167" fontId="38" fillId="17" borderId="25" xfId="0" applyNumberFormat="1" applyFont="1" applyFill="1" applyBorder="1" applyAlignment="1">
      <alignment horizontal="center" vertical="center" wrapText="1"/>
    </xf>
    <xf numFmtId="0" fontId="30" fillId="0" borderId="0" xfId="0" applyFont="1" applyAlignment="1">
      <alignment horizontal="center" vertical="center"/>
    </xf>
    <xf numFmtId="0" fontId="27" fillId="0" borderId="0" xfId="0" applyFont="1" applyFill="1" applyAlignment="1">
      <alignment horizontal="center" vertical="center"/>
    </xf>
    <xf numFmtId="0" fontId="0" fillId="0" borderId="1" xfId="0" applyFill="1" applyBorder="1"/>
    <xf numFmtId="0" fontId="28" fillId="0" borderId="1" xfId="0" applyFont="1" applyFill="1" applyBorder="1" applyAlignment="1">
      <alignment horizontal="left" vertical="center"/>
    </xf>
    <xf numFmtId="0" fontId="29" fillId="13" borderId="1" xfId="0" applyFont="1" applyFill="1" applyBorder="1" applyAlignment="1">
      <alignment horizontal="center" vertical="center" wrapText="1"/>
    </xf>
    <xf numFmtId="167" fontId="10" fillId="0" borderId="1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32" fillId="0" borderId="0" xfId="0" applyFont="1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8" fillId="0" borderId="0" xfId="0" applyFont="1" applyAlignment="1">
      <alignment vertical="center" wrapText="1"/>
    </xf>
    <xf numFmtId="0" fontId="39" fillId="0" borderId="0" xfId="0" applyFont="1" applyAlignment="1">
      <alignment horizontal="center" vertical="center" wrapText="1"/>
    </xf>
    <xf numFmtId="0" fontId="39" fillId="0" borderId="0" xfId="0" applyFont="1" applyAlignment="1">
      <alignment vertical="center" wrapText="1"/>
    </xf>
  </cellXfs>
  <cellStyles count="29">
    <cellStyle name="cf1" xfId="1" xr:uid="{00000000-0005-0000-0000-000000000000}"/>
    <cellStyle name="cf2" xfId="2" xr:uid="{00000000-0005-0000-0000-000001000000}"/>
    <cellStyle name="cf3" xfId="3" xr:uid="{00000000-0005-0000-0000-000002000000}"/>
    <cellStyle name="cf4" xfId="4" xr:uid="{00000000-0005-0000-0000-000003000000}"/>
    <cellStyle name="cf5" xfId="5" xr:uid="{00000000-0005-0000-0000-000004000000}"/>
    <cellStyle name="cf6" xfId="6" xr:uid="{00000000-0005-0000-0000-000005000000}"/>
    <cellStyle name="cf7" xfId="7" xr:uid="{00000000-0005-0000-0000-000006000000}"/>
    <cellStyle name="cf8" xfId="8" xr:uid="{00000000-0005-0000-0000-000007000000}"/>
    <cellStyle name="Excel Built-in Currency" xfId="9" xr:uid="{00000000-0005-0000-0000-000008000000}"/>
    <cellStyle name="Excel Built-in Percent" xfId="10" xr:uid="{00000000-0005-0000-0000-000009000000}"/>
    <cellStyle name="Excel_BuiltIn_20% - Ênfase1" xfId="11" xr:uid="{00000000-0005-0000-0000-00000A000000}"/>
    <cellStyle name="Excel_BuiltIn_Currency 1" xfId="12" xr:uid="{00000000-0005-0000-0000-00000B000000}"/>
    <cellStyle name="Heading" xfId="13" xr:uid="{00000000-0005-0000-0000-00000C000000}"/>
    <cellStyle name="Heading1" xfId="14" xr:uid="{00000000-0005-0000-0000-00000D000000}"/>
    <cellStyle name="Moeda_Planilha teste - motorista e ajudante 2009" xfId="15" xr:uid="{00000000-0005-0000-0000-00000E000000}"/>
    <cellStyle name="Normal" xfId="0" builtinId="0" customBuiltin="1"/>
    <cellStyle name="Normal 2" xfId="16" xr:uid="{00000000-0005-0000-0000-000010000000}"/>
    <cellStyle name="Normal_Planilha teste - motorista e ajudante 2009" xfId="17" xr:uid="{00000000-0005-0000-0000-000011000000}"/>
    <cellStyle name="Porcentagem" xfId="28" builtinId="5"/>
    <cellStyle name="Result" xfId="18" xr:uid="{00000000-0005-0000-0000-000012000000}"/>
    <cellStyle name="Result2" xfId="19" xr:uid="{00000000-0005-0000-0000-000013000000}"/>
    <cellStyle name="Vírgula 2" xfId="20" xr:uid="{00000000-0005-0000-0000-000014000000}"/>
    <cellStyle name="Vírgula 3" xfId="21" xr:uid="{00000000-0005-0000-0000-000015000000}"/>
    <cellStyle name="Vírgula 3 2" xfId="22" xr:uid="{00000000-0005-0000-0000-000016000000}"/>
    <cellStyle name="Vírgula 4" xfId="23" xr:uid="{00000000-0005-0000-0000-000017000000}"/>
    <cellStyle name="Vírgula 4 2" xfId="24" xr:uid="{00000000-0005-0000-0000-000018000000}"/>
    <cellStyle name="Vírgula 5" xfId="25" xr:uid="{00000000-0005-0000-0000-000019000000}"/>
    <cellStyle name="Vírgula 5 2" xfId="26" xr:uid="{00000000-0005-0000-0000-00001A000000}"/>
    <cellStyle name="Vírgula 6" xfId="27" xr:uid="{00000000-0005-0000-0000-00001B000000}"/>
  </cellStyles>
  <dxfs count="32">
    <dxf>
      <font>
        <color rgb="FFFFFFFF"/>
      </font>
      <fill>
        <patternFill patternType="none"/>
      </fill>
    </dxf>
    <dxf>
      <font>
        <color rgb="FFFFFFFF"/>
      </font>
      <fill>
        <patternFill patternType="none"/>
      </fill>
    </dxf>
    <dxf>
      <font>
        <color rgb="FFFFFFFF"/>
      </font>
      <fill>
        <patternFill patternType="none"/>
      </fill>
    </dxf>
    <dxf>
      <font>
        <color rgb="FFFFFFFF"/>
      </font>
      <fill>
        <patternFill patternType="none"/>
      </fill>
    </dxf>
    <dxf>
      <font>
        <color rgb="FFFFFFFF"/>
      </font>
      <fill>
        <patternFill patternType="none"/>
      </fill>
    </dxf>
    <dxf>
      <font>
        <color rgb="FFFFFFFF"/>
      </font>
      <fill>
        <patternFill patternType="none"/>
      </fill>
    </dxf>
    <dxf>
      <font>
        <color rgb="FFFFFFFF"/>
      </font>
      <fill>
        <patternFill patternType="none"/>
      </fill>
    </dxf>
    <dxf>
      <font>
        <color rgb="FFFFFFFF"/>
      </font>
      <fill>
        <patternFill patternType="none"/>
      </fill>
    </dxf>
    <dxf>
      <font>
        <color rgb="FFFFFFFF"/>
      </font>
      <fill>
        <patternFill patternType="none"/>
      </fill>
    </dxf>
    <dxf>
      <font>
        <color rgb="FFFFFFFF"/>
      </font>
      <fill>
        <patternFill patternType="none"/>
      </fill>
    </dxf>
    <dxf>
      <font>
        <color rgb="FFFFFFFF"/>
      </font>
      <fill>
        <patternFill patternType="none"/>
      </fill>
    </dxf>
    <dxf>
      <font>
        <color rgb="FFFFFFFF"/>
      </font>
      <fill>
        <patternFill patternType="none"/>
      </fill>
    </dxf>
    <dxf>
      <font>
        <color rgb="FFFFFFFF"/>
      </font>
      <fill>
        <patternFill patternType="none"/>
      </fill>
    </dxf>
    <dxf>
      <font>
        <color rgb="FFFFFFFF"/>
      </font>
      <fill>
        <patternFill patternType="none"/>
      </fill>
    </dxf>
    <dxf>
      <font>
        <color rgb="FFFFFFFF"/>
      </font>
      <fill>
        <patternFill patternType="none"/>
      </fill>
    </dxf>
    <dxf>
      <font>
        <color rgb="FFFFFFFF"/>
      </font>
      <fill>
        <patternFill patternType="none"/>
      </fill>
    </dxf>
    <dxf>
      <font>
        <color rgb="FFFFFFFF"/>
      </font>
      <fill>
        <patternFill patternType="none"/>
      </fill>
    </dxf>
    <dxf>
      <font>
        <color rgb="FFFFFFFF"/>
      </font>
      <fill>
        <patternFill patternType="none"/>
      </fill>
    </dxf>
    <dxf>
      <font>
        <color rgb="FFFFFFFF"/>
      </font>
      <fill>
        <patternFill patternType="none"/>
      </fill>
    </dxf>
    <dxf>
      <font>
        <color rgb="FFFFFFFF"/>
      </font>
      <fill>
        <patternFill patternType="none"/>
      </fill>
    </dxf>
    <dxf>
      <font>
        <color rgb="FFFFFFFF"/>
      </font>
      <fill>
        <patternFill patternType="none"/>
      </fill>
    </dxf>
    <dxf>
      <font>
        <color rgb="FFFFFFFF"/>
      </font>
      <fill>
        <patternFill patternType="none"/>
      </fill>
    </dxf>
    <dxf>
      <font>
        <color rgb="FFFFFFFF"/>
      </font>
      <fill>
        <patternFill patternType="none"/>
      </fill>
    </dxf>
    <dxf>
      <font>
        <color rgb="FFFFFFFF"/>
      </font>
      <fill>
        <patternFill patternType="none"/>
      </fill>
    </dxf>
    <dxf>
      <font>
        <color rgb="FFFFFFFF"/>
      </font>
      <fill>
        <patternFill patternType="none"/>
      </fill>
    </dxf>
    <dxf>
      <font>
        <color rgb="FFFFFFFF"/>
      </font>
      <fill>
        <patternFill patternType="none"/>
      </fill>
    </dxf>
    <dxf>
      <font>
        <color rgb="FFFFFFFF"/>
      </font>
      <fill>
        <patternFill patternType="none"/>
      </fill>
    </dxf>
    <dxf>
      <font>
        <color rgb="FFFFFFFF"/>
      </font>
      <fill>
        <patternFill patternType="none"/>
      </fill>
    </dxf>
    <dxf>
      <font>
        <color rgb="FFFFFFFF"/>
      </font>
      <fill>
        <patternFill patternType="none"/>
      </fill>
    </dxf>
    <dxf>
      <font>
        <color rgb="FF000000"/>
      </font>
      <fill>
        <patternFill patternType="none"/>
      </fill>
    </dxf>
    <dxf>
      <font>
        <b/>
        <color rgb="FFFF3333"/>
      </font>
      <numFmt numFmtId="173" formatCode="&quot;VERDADEIRO&quot;;&quot;VERDADEIRO&quot;;&quot;FALSO&quot;"/>
      <fill>
        <patternFill patternType="solid">
          <fgColor rgb="FFFFFFFF"/>
          <bgColor rgb="FFFFFFFF"/>
        </patternFill>
      </fill>
    </dxf>
    <dxf>
      <font>
        <color rgb="FFFFFFFF"/>
      </font>
      <fill>
        <patternFill patternType="none"/>
      </fill>
    </dxf>
  </dxfs>
  <tableStyles count="0" defaultTableStyle="TableStyleMedium2" defaultPivotStyle="PivotStyleLight16"/>
  <colors>
    <mruColors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MF1048576"/>
  <sheetViews>
    <sheetView showGridLines="0" view="pageBreakPreview" zoomScaleNormal="100" zoomScaleSheetLayoutView="100" workbookViewId="0">
      <selection activeCell="L6" sqref="L6:N7"/>
    </sheetView>
  </sheetViews>
  <sheetFormatPr defaultRowHeight="42.6" customHeight="1" x14ac:dyDescent="0.25"/>
  <cols>
    <col min="1" max="2" width="16.5703125" style="1" customWidth="1"/>
    <col min="3" max="3" width="3" style="1" customWidth="1"/>
    <col min="4" max="4" width="6.28515625" style="1" customWidth="1"/>
    <col min="5" max="5" width="16.5703125" style="1" customWidth="1"/>
    <col min="6" max="6" width="4.85546875" style="1" customWidth="1"/>
    <col min="7" max="7" width="11.42578125" style="1" customWidth="1"/>
    <col min="8" max="8" width="9.7109375" style="1" customWidth="1"/>
    <col min="9" max="9" width="6.5703125" style="1" hidden="1" customWidth="1"/>
    <col min="10" max="10" width="5.140625" style="1" customWidth="1"/>
    <col min="11" max="1020" width="16.5703125" style="1" customWidth="1"/>
    <col min="1021" max="1023" width="16.5703125" customWidth="1"/>
    <col min="1024" max="1024" width="9.140625" customWidth="1"/>
  </cols>
  <sheetData>
    <row r="1" spans="1:14" ht="28.15" customHeight="1" x14ac:dyDescent="0.25">
      <c r="A1" s="159" t="s">
        <v>218</v>
      </c>
      <c r="B1" s="159"/>
      <c r="C1" s="159"/>
      <c r="D1" s="159"/>
      <c r="E1" s="159"/>
      <c r="F1" s="159"/>
      <c r="G1" s="159"/>
      <c r="H1" s="159"/>
      <c r="I1" s="159"/>
      <c r="J1" s="159"/>
    </row>
    <row r="2" spans="1:14" ht="42.6" customHeight="1" x14ac:dyDescent="0.25">
      <c r="A2" s="157" t="s">
        <v>0</v>
      </c>
      <c r="B2" s="157"/>
      <c r="C2" s="157"/>
      <c r="D2" s="160" t="s">
        <v>205</v>
      </c>
      <c r="E2" s="160"/>
      <c r="F2" s="160"/>
      <c r="G2" s="160"/>
      <c r="H2" s="160"/>
      <c r="I2" s="160"/>
      <c r="J2" s="160"/>
    </row>
    <row r="3" spans="1:14" ht="42.6" customHeight="1" x14ac:dyDescent="0.25">
      <c r="A3" s="157" t="s">
        <v>1</v>
      </c>
      <c r="B3" s="157"/>
      <c r="C3" s="157"/>
      <c r="D3" s="158" t="s">
        <v>2</v>
      </c>
      <c r="E3" s="158"/>
      <c r="F3" s="158"/>
      <c r="G3" s="158"/>
      <c r="H3" s="158"/>
      <c r="I3" s="158"/>
      <c r="J3" s="158"/>
    </row>
    <row r="4" spans="1:14" ht="42.6" customHeight="1" x14ac:dyDescent="0.25">
      <c r="A4" s="157" t="s">
        <v>3</v>
      </c>
      <c r="B4" s="157"/>
      <c r="C4" s="157"/>
      <c r="D4" s="158" t="s">
        <v>221</v>
      </c>
      <c r="E4" s="158"/>
      <c r="F4" s="158"/>
      <c r="G4" s="158"/>
      <c r="H4" s="158"/>
      <c r="I4" s="158"/>
      <c r="J4" s="158"/>
    </row>
    <row r="5" spans="1:14" ht="42.6" customHeight="1" x14ac:dyDescent="0.25">
      <c r="A5" s="157" t="s">
        <v>4</v>
      </c>
      <c r="B5" s="157"/>
      <c r="C5" s="157"/>
      <c r="D5" s="163">
        <v>44208</v>
      </c>
      <c r="E5" s="163"/>
      <c r="F5" s="163"/>
      <c r="G5" s="143" t="s">
        <v>5</v>
      </c>
      <c r="H5" s="164">
        <v>0.58333333333333337</v>
      </c>
      <c r="I5" s="158"/>
      <c r="J5" s="158"/>
    </row>
    <row r="6" spans="1:14" ht="42.6" customHeight="1" x14ac:dyDescent="0.25">
      <c r="A6" s="165" t="s">
        <v>6</v>
      </c>
      <c r="B6" s="165"/>
      <c r="C6" s="165"/>
      <c r="D6" s="165"/>
      <c r="E6" s="158" t="s">
        <v>7</v>
      </c>
      <c r="F6" s="158"/>
      <c r="G6" s="158"/>
      <c r="H6" s="158"/>
      <c r="I6" s="158"/>
      <c r="J6" s="158"/>
      <c r="L6" s="151" t="s">
        <v>222</v>
      </c>
      <c r="M6" s="152"/>
      <c r="N6" s="153"/>
    </row>
    <row r="7" spans="1:14" ht="42.6" customHeight="1" x14ac:dyDescent="0.25">
      <c r="A7" s="166" t="s">
        <v>8</v>
      </c>
      <c r="B7" s="166"/>
      <c r="C7" s="166"/>
      <c r="D7" s="166"/>
      <c r="E7" s="158">
        <v>12</v>
      </c>
      <c r="F7" s="158"/>
      <c r="G7" s="158"/>
      <c r="H7" s="158"/>
      <c r="I7" s="158"/>
      <c r="J7" s="158"/>
      <c r="L7" s="154"/>
      <c r="M7" s="155"/>
      <c r="N7" s="156"/>
    </row>
    <row r="8" spans="1:14" ht="42.6" customHeight="1" x14ac:dyDescent="0.25">
      <c r="A8" s="167" t="s">
        <v>9</v>
      </c>
      <c r="B8" s="167"/>
      <c r="C8" s="167"/>
      <c r="D8" s="167"/>
      <c r="E8" s="158" t="s">
        <v>10</v>
      </c>
      <c r="F8" s="158"/>
      <c r="G8" s="158"/>
      <c r="H8" s="158"/>
      <c r="I8" s="158"/>
      <c r="J8" s="158"/>
    </row>
    <row r="9" spans="1:14" ht="42.6" customHeight="1" x14ac:dyDescent="0.25">
      <c r="A9" s="167" t="s">
        <v>11</v>
      </c>
      <c r="B9" s="167"/>
      <c r="C9" s="167"/>
      <c r="D9" s="167"/>
      <c r="E9" s="167"/>
      <c r="F9" s="167"/>
      <c r="G9" s="167"/>
      <c r="H9" s="167"/>
      <c r="I9" s="167"/>
      <c r="J9" s="167"/>
    </row>
    <row r="10" spans="1:14" ht="42.6" customHeight="1" x14ac:dyDescent="0.25">
      <c r="A10" s="167" t="s">
        <v>12</v>
      </c>
      <c r="B10" s="167"/>
      <c r="C10" s="167"/>
      <c r="D10" s="167"/>
      <c r="E10" s="167"/>
      <c r="F10" s="167"/>
      <c r="G10" s="168" t="str">
        <f>E6</f>
        <v>São Paulo/SP</v>
      </c>
      <c r="H10" s="168"/>
      <c r="I10" s="168"/>
      <c r="J10" s="168"/>
      <c r="K10" s="3"/>
    </row>
    <row r="11" spans="1:14" ht="42.6" customHeight="1" x14ac:dyDescent="0.25">
      <c r="A11" s="161" t="s">
        <v>203</v>
      </c>
      <c r="B11" s="161"/>
      <c r="C11" s="161"/>
      <c r="D11" s="161"/>
      <c r="E11" s="161"/>
      <c r="F11" s="161"/>
      <c r="G11" s="162">
        <v>8</v>
      </c>
      <c r="H11" s="162"/>
      <c r="I11" s="162"/>
      <c r="J11" s="162"/>
      <c r="K11" s="4"/>
    </row>
    <row r="12" spans="1:14" ht="31.5" customHeight="1" x14ac:dyDescent="0.25">
      <c r="A12" s="170" t="s">
        <v>220</v>
      </c>
      <c r="B12" s="170"/>
      <c r="C12" s="170"/>
      <c r="D12" s="170"/>
      <c r="E12" s="174"/>
      <c r="F12" s="175"/>
      <c r="G12" s="175"/>
      <c r="H12" s="175"/>
      <c r="I12" s="175"/>
      <c r="J12" s="175"/>
      <c r="K12" s="169"/>
      <c r="L12" s="169"/>
    </row>
    <row r="13" spans="1:14" ht="42.6" customHeight="1" x14ac:dyDescent="0.25">
      <c r="A13" s="170" t="s">
        <v>13</v>
      </c>
      <c r="B13" s="170"/>
      <c r="C13" s="170"/>
      <c r="D13" s="170"/>
      <c r="E13" s="161"/>
      <c r="F13" s="161"/>
      <c r="G13" s="161"/>
      <c r="H13" s="161"/>
      <c r="I13" s="161"/>
      <c r="J13" s="161"/>
    </row>
    <row r="14" spans="1:14" ht="42.6" customHeight="1" x14ac:dyDescent="0.25">
      <c r="A14" s="171" t="s">
        <v>14</v>
      </c>
      <c r="B14" s="171"/>
      <c r="C14" s="171"/>
      <c r="D14" s="171"/>
      <c r="E14" s="172"/>
      <c r="F14" s="172"/>
      <c r="G14" s="172"/>
      <c r="H14" s="172"/>
      <c r="I14" s="172"/>
      <c r="J14" s="172"/>
    </row>
    <row r="15" spans="1:14" ht="42.6" customHeight="1" x14ac:dyDescent="0.25">
      <c r="A15" s="171" t="s">
        <v>15</v>
      </c>
      <c r="B15" s="171"/>
      <c r="C15" s="171"/>
      <c r="D15" s="171"/>
      <c r="E15" s="173">
        <v>1045</v>
      </c>
      <c r="F15" s="173"/>
      <c r="G15" s="173"/>
      <c r="H15" s="173"/>
      <c r="I15" s="173"/>
      <c r="J15" s="173"/>
    </row>
    <row r="16" spans="1:14" ht="42.6" customHeight="1" x14ac:dyDescent="0.25">
      <c r="A16" s="171" t="s">
        <v>206</v>
      </c>
      <c r="B16" s="171"/>
      <c r="C16" s="171"/>
      <c r="D16" s="171"/>
      <c r="E16" s="158" t="s">
        <v>204</v>
      </c>
      <c r="F16" s="158"/>
      <c r="G16" s="158"/>
      <c r="H16" s="158"/>
      <c r="I16" s="158"/>
      <c r="J16" s="158"/>
    </row>
    <row r="1048557" ht="12.75" customHeight="1" x14ac:dyDescent="0.25"/>
    <row r="1048558" ht="12.75" customHeight="1" x14ac:dyDescent="0.25"/>
    <row r="1048559" ht="12.75" customHeight="1" x14ac:dyDescent="0.25"/>
    <row r="1048560" ht="12.75" customHeight="1" x14ac:dyDescent="0.25"/>
    <row r="1048561" ht="12.75" customHeight="1" x14ac:dyDescent="0.25"/>
    <row r="1048562" ht="12.75" customHeight="1" x14ac:dyDescent="0.25"/>
    <row r="1048563" ht="12.75" customHeight="1" x14ac:dyDescent="0.25"/>
    <row r="1048564" ht="12.75" customHeight="1" x14ac:dyDescent="0.25"/>
    <row r="1048565" ht="12.75" customHeight="1" x14ac:dyDescent="0.25"/>
    <row r="1048566" ht="12.75" customHeight="1" x14ac:dyDescent="0.25"/>
    <row r="1048567" ht="12.75" customHeight="1" x14ac:dyDescent="0.25"/>
    <row r="1048568" ht="12.75" customHeight="1" x14ac:dyDescent="0.25"/>
    <row r="1048569" ht="12.75" customHeight="1" x14ac:dyDescent="0.25"/>
    <row r="1048570" ht="12.75" customHeight="1" x14ac:dyDescent="0.25"/>
    <row r="1048571" ht="12.75" customHeight="1" x14ac:dyDescent="0.25"/>
    <row r="1048572" ht="12.75" customHeight="1" x14ac:dyDescent="0.25"/>
    <row r="1048573" ht="12.75" customHeight="1" x14ac:dyDescent="0.25"/>
    <row r="1048574" ht="12.75" customHeight="1" x14ac:dyDescent="0.25"/>
    <row r="1048575" ht="12.75" customHeight="1" x14ac:dyDescent="0.25"/>
    <row r="1048576" ht="12.75" customHeight="1" x14ac:dyDescent="0.25"/>
  </sheetData>
  <mergeCells count="33">
    <mergeCell ref="A15:D15"/>
    <mergeCell ref="E15:J15"/>
    <mergeCell ref="A16:D16"/>
    <mergeCell ref="E16:J16"/>
    <mergeCell ref="A12:D12"/>
    <mergeCell ref="E12:J12"/>
    <mergeCell ref="K12:L12"/>
    <mergeCell ref="A13:D13"/>
    <mergeCell ref="E13:J13"/>
    <mergeCell ref="A14:D14"/>
    <mergeCell ref="E14:J14"/>
    <mergeCell ref="A11:F11"/>
    <mergeCell ref="G11:J11"/>
    <mergeCell ref="A5:C5"/>
    <mergeCell ref="D5:F5"/>
    <mergeCell ref="H5:J5"/>
    <mergeCell ref="A6:D6"/>
    <mergeCell ref="E6:J6"/>
    <mergeCell ref="A7:D7"/>
    <mergeCell ref="E7:J7"/>
    <mergeCell ref="A8:D8"/>
    <mergeCell ref="E8:J8"/>
    <mergeCell ref="A9:J9"/>
    <mergeCell ref="A10:F10"/>
    <mergeCell ref="G10:J10"/>
    <mergeCell ref="L6:N7"/>
    <mergeCell ref="A4:C4"/>
    <mergeCell ref="D4:J4"/>
    <mergeCell ref="A1:J1"/>
    <mergeCell ref="A2:C2"/>
    <mergeCell ref="D2:J2"/>
    <mergeCell ref="A3:C3"/>
    <mergeCell ref="D3:J3"/>
  </mergeCells>
  <conditionalFormatting sqref="G10:G11">
    <cfRule type="expression" dxfId="31" priority="1" stopIfTrue="1">
      <formula>G$10=0</formula>
    </cfRule>
  </conditionalFormatting>
  <printOptions horizontalCentered="1"/>
  <pageMargins left="0.39370078740157483" right="0.39370078740157483" top="1.5748031496062993" bottom="0.59055118110236227" header="0.98425196850393704" footer="0.39370078740157483"/>
  <pageSetup paperSize="9" fitToHeight="0" pageOrder="overThenDown" orientation="portrait" r:id="rId1"/>
  <headerFooter alignWithMargins="0">
    <oddHeader>&amp;C&amp;"Arial Black1,Bold"&amp;14&amp;A&amp;R&amp;Pde&amp;N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MG1048575"/>
  <sheetViews>
    <sheetView showGridLines="0" view="pageBreakPreview" topLeftCell="A52" zoomScale="60" zoomScaleNormal="60" workbookViewId="0">
      <selection activeCell="G61" sqref="G61:H62"/>
    </sheetView>
  </sheetViews>
  <sheetFormatPr defaultRowHeight="47.45" customHeight="1" x14ac:dyDescent="0.25"/>
  <cols>
    <col min="1" max="1" width="21.7109375" style="5" customWidth="1"/>
    <col min="2" max="2" width="21.85546875" style="5" customWidth="1"/>
    <col min="3" max="3" width="17.7109375" style="5" customWidth="1"/>
    <col min="4" max="4" width="21.7109375" style="5" customWidth="1"/>
    <col min="5" max="5" width="21.85546875" style="5" customWidth="1"/>
    <col min="6" max="6" width="13.42578125" style="5" customWidth="1"/>
    <col min="7" max="7" width="40.5703125" style="5" customWidth="1"/>
    <col min="8" max="8" width="16.28515625" style="5" customWidth="1"/>
    <col min="9" max="9" width="12.42578125" style="5" customWidth="1"/>
    <col min="10" max="10" width="9.5703125" style="5" customWidth="1"/>
    <col min="11" max="11" width="14.140625" style="5" customWidth="1"/>
    <col min="12" max="12" width="15.5703125" style="5" customWidth="1"/>
    <col min="13" max="13" width="15" style="5" customWidth="1"/>
    <col min="14" max="14" width="15.85546875" style="5" customWidth="1"/>
    <col min="15" max="15" width="12.28515625" style="5" customWidth="1"/>
    <col min="16" max="1020" width="9.28515625" style="5" customWidth="1"/>
    <col min="1021" max="1021" width="9.140625" style="5" customWidth="1"/>
    <col min="1022" max="1023" width="9.28515625" customWidth="1"/>
    <col min="1024" max="1024" width="9.140625" customWidth="1"/>
  </cols>
  <sheetData>
    <row r="1" spans="1:1021" ht="47.45" customHeight="1" x14ac:dyDescent="0.25">
      <c r="A1" s="180" t="s">
        <v>16</v>
      </c>
      <c r="B1" s="180"/>
      <c r="C1" s="180"/>
      <c r="D1" s="180"/>
      <c r="E1" s="180"/>
      <c r="F1" s="180"/>
      <c r="G1" s="180"/>
      <c r="H1" s="180"/>
      <c r="I1" s="180"/>
      <c r="J1" s="180"/>
      <c r="K1" s="180"/>
      <c r="L1" s="180"/>
      <c r="AMF1"/>
      <c r="AMG1"/>
    </row>
    <row r="2" spans="1:1021" ht="47.45" customHeight="1" x14ac:dyDescent="0.25">
      <c r="A2" s="182" t="s">
        <v>17</v>
      </c>
      <c r="B2" s="182"/>
      <c r="C2" s="182"/>
      <c r="D2" s="183">
        <f>Dados_da_UNIDADE!E12</f>
        <v>0</v>
      </c>
      <c r="E2" s="183"/>
      <c r="F2" s="183"/>
      <c r="G2" s="183"/>
      <c r="H2" s="183"/>
      <c r="I2" s="183"/>
    </row>
    <row r="3" spans="1:1021" ht="47.45" customHeight="1" x14ac:dyDescent="0.25">
      <c r="AMG3"/>
    </row>
    <row r="4" spans="1:1021" ht="47.45" customHeight="1" x14ac:dyDescent="0.25">
      <c r="A4" s="180" t="s">
        <v>18</v>
      </c>
      <c r="B4" s="180"/>
      <c r="C4" s="180"/>
      <c r="D4" s="180"/>
      <c r="E4" s="180"/>
      <c r="F4" s="180"/>
      <c r="G4" s="180"/>
      <c r="H4" s="180"/>
      <c r="I4" s="180"/>
      <c r="J4" s="180"/>
      <c r="K4" s="180"/>
      <c r="L4" s="180"/>
      <c r="AMF4"/>
      <c r="AMG4"/>
    </row>
    <row r="5" spans="1:1021" ht="47.45" customHeight="1" x14ac:dyDescent="0.25">
      <c r="A5" s="182" t="s">
        <v>19</v>
      </c>
      <c r="B5" s="182"/>
      <c r="C5" s="182"/>
      <c r="D5" s="182"/>
      <c r="E5" s="182"/>
    </row>
    <row r="6" spans="1:1021" ht="47.45" customHeight="1" x14ac:dyDescent="0.25">
      <c r="A6" s="6" t="s">
        <v>20</v>
      </c>
      <c r="B6" s="7"/>
      <c r="C6" s="184" t="s">
        <v>21</v>
      </c>
      <c r="D6" s="184"/>
      <c r="E6" s="125"/>
      <c r="AMG6"/>
    </row>
    <row r="7" spans="1:1021" ht="47.45" customHeight="1" x14ac:dyDescent="0.25">
      <c r="AMG7"/>
    </row>
    <row r="8" spans="1:1021" ht="47.45" customHeight="1" x14ac:dyDescent="0.25">
      <c r="A8" s="185" t="s">
        <v>22</v>
      </c>
      <c r="B8" s="185"/>
      <c r="C8" s="185"/>
      <c r="D8" s="185"/>
      <c r="E8" s="185"/>
      <c r="G8" s="151" t="s">
        <v>222</v>
      </c>
      <c r="H8" s="152"/>
      <c r="I8" s="153"/>
    </row>
    <row r="9" spans="1:1021" ht="47.45" customHeight="1" x14ac:dyDescent="0.25">
      <c r="A9" s="186" t="s">
        <v>23</v>
      </c>
      <c r="B9" s="186"/>
      <c r="C9" s="186"/>
      <c r="D9" s="186"/>
      <c r="E9" s="186"/>
      <c r="G9" s="154"/>
      <c r="H9" s="155"/>
      <c r="I9" s="156"/>
      <c r="AMD9"/>
      <c r="AME9"/>
      <c r="AMF9"/>
      <c r="AMG9"/>
    </row>
    <row r="10" spans="1:1021" ht="47.45" customHeight="1" x14ac:dyDescent="0.25">
      <c r="A10" s="187" t="s">
        <v>203</v>
      </c>
      <c r="B10" s="187"/>
      <c r="C10" s="187"/>
      <c r="D10" s="8">
        <v>21.725999999999999</v>
      </c>
      <c r="E10" s="8" t="s">
        <v>24</v>
      </c>
      <c r="H10" s="129"/>
      <c r="I10" s="129"/>
    </row>
    <row r="11" spans="1:1021" ht="47.45" customHeight="1" x14ac:dyDescent="0.25">
      <c r="A11" s="9">
        <v>0.06</v>
      </c>
      <c r="B11" s="8" t="s">
        <v>25</v>
      </c>
      <c r="C11" s="8" t="s">
        <v>26</v>
      </c>
      <c r="D11" s="10" t="s">
        <v>27</v>
      </c>
      <c r="E11" s="10" t="s">
        <v>28</v>
      </c>
      <c r="H11" s="129"/>
      <c r="I11" s="129"/>
    </row>
    <row r="12" spans="1:1021" ht="47.45" customHeight="1" x14ac:dyDescent="0.25">
      <c r="A12" s="8">
        <f>Dados_da_UNIDADE!E7</f>
        <v>12</v>
      </c>
      <c r="B12" s="11"/>
      <c r="C12" s="12">
        <v>4</v>
      </c>
      <c r="D12" s="13">
        <f>0.06*D2</f>
        <v>0</v>
      </c>
      <c r="E12" s="13">
        <f>(B12*C12*D10)-D12</f>
        <v>0</v>
      </c>
      <c r="H12" s="129"/>
      <c r="I12" s="129"/>
    </row>
    <row r="13" spans="1:1021" ht="47.45" customHeight="1" x14ac:dyDescent="0.25">
      <c r="H13" s="129"/>
      <c r="I13" s="129"/>
      <c r="AMG13"/>
    </row>
    <row r="14" spans="1:1021" ht="47.45" customHeight="1" x14ac:dyDescent="0.25">
      <c r="AMG14"/>
    </row>
    <row r="15" spans="1:1021" ht="47.45" customHeight="1" x14ac:dyDescent="0.25">
      <c r="A15" s="188" t="s">
        <v>29</v>
      </c>
      <c r="B15" s="188"/>
      <c r="C15" s="188"/>
      <c r="D15" s="188"/>
      <c r="E15" s="15"/>
      <c r="F15" s="188" t="s">
        <v>30</v>
      </c>
      <c r="G15" s="188"/>
      <c r="H15" s="139">
        <v>0</v>
      </c>
      <c r="I15" s="140">
        <f>E15*H15</f>
        <v>0</v>
      </c>
      <c r="J15" s="181" t="s">
        <v>28</v>
      </c>
      <c r="K15" s="181"/>
      <c r="L15" s="11">
        <f>E15-I15</f>
        <v>0</v>
      </c>
    </row>
    <row r="16" spans="1:1021" ht="47.45" customHeight="1" x14ac:dyDescent="0.25">
      <c r="A16" s="16"/>
      <c r="B16" s="17"/>
      <c r="C16" s="16"/>
      <c r="AMG16"/>
    </row>
    <row r="17" spans="1:1021" ht="47.45" customHeight="1" x14ac:dyDescent="0.25">
      <c r="A17" s="188" t="s">
        <v>31</v>
      </c>
      <c r="B17" s="188"/>
      <c r="C17" s="188"/>
      <c r="D17" s="188"/>
      <c r="E17" s="134"/>
      <c r="F17" s="191" t="s">
        <v>32</v>
      </c>
      <c r="G17" s="192"/>
      <c r="H17" s="136">
        <v>0.2</v>
      </c>
      <c r="I17" s="137">
        <f>E17*H17</f>
        <v>0</v>
      </c>
      <c r="J17" s="181" t="s">
        <v>28</v>
      </c>
      <c r="K17" s="181"/>
      <c r="L17" s="138">
        <f>E17-I17</f>
        <v>0</v>
      </c>
      <c r="AMF17"/>
      <c r="AMG17"/>
    </row>
    <row r="18" spans="1:1021" ht="47.45" customHeight="1" x14ac:dyDescent="0.25">
      <c r="AMG18"/>
    </row>
    <row r="19" spans="1:1021" ht="47.45" customHeight="1" x14ac:dyDescent="0.25">
      <c r="A19" s="193" t="s">
        <v>219</v>
      </c>
      <c r="B19" s="194"/>
      <c r="C19" s="194"/>
      <c r="D19" s="195"/>
      <c r="E19" s="142">
        <v>0</v>
      </c>
      <c r="F19" s="191" t="s">
        <v>33</v>
      </c>
      <c r="G19" s="192"/>
      <c r="H19" s="141">
        <v>0</v>
      </c>
      <c r="I19" s="135">
        <f>H19*E19</f>
        <v>0</v>
      </c>
      <c r="J19" s="181" t="s">
        <v>34</v>
      </c>
      <c r="K19" s="181"/>
      <c r="L19" s="11">
        <f>E19-I19</f>
        <v>0</v>
      </c>
      <c r="AME19"/>
      <c r="AMF19"/>
      <c r="AMG19"/>
    </row>
    <row r="20" spans="1:1021" ht="47.45" customHeight="1" x14ac:dyDescent="0.25">
      <c r="AMG20"/>
    </row>
    <row r="21" spans="1:1021" ht="47.45" customHeight="1" x14ac:dyDescent="0.25">
      <c r="A21" s="188" t="s">
        <v>35</v>
      </c>
      <c r="B21" s="188"/>
      <c r="C21" s="188"/>
      <c r="D21" s="188"/>
      <c r="E21" s="190"/>
      <c r="F21" s="190"/>
      <c r="G21" s="190"/>
      <c r="AME21"/>
      <c r="AMF21"/>
      <c r="AMG21"/>
    </row>
    <row r="22" spans="1:1021" ht="47.45" customHeight="1" x14ac:dyDescent="0.25">
      <c r="AMG22"/>
    </row>
    <row r="23" spans="1:1021" ht="47.45" customHeight="1" x14ac:dyDescent="0.25">
      <c r="A23" s="180" t="s">
        <v>36</v>
      </c>
      <c r="B23" s="180"/>
      <c r="C23" s="180"/>
      <c r="D23" s="180"/>
      <c r="E23" s="180"/>
      <c r="F23" s="180"/>
      <c r="G23" s="180"/>
      <c r="H23" s="180"/>
      <c r="I23" s="180"/>
      <c r="J23" s="180"/>
      <c r="K23" s="180"/>
      <c r="L23" s="180"/>
      <c r="AMF23"/>
      <c r="AMG23"/>
    </row>
    <row r="24" spans="1:1021" ht="47.45" customHeight="1" x14ac:dyDescent="0.25">
      <c r="A24" s="189" t="s">
        <v>37</v>
      </c>
      <c r="B24" s="189"/>
      <c r="C24" s="189"/>
      <c r="D24" s="189"/>
      <c r="E24" s="18"/>
      <c r="AMG24"/>
    </row>
    <row r="25" spans="1:1021" ht="47.45" customHeight="1" x14ac:dyDescent="0.25">
      <c r="AMG25"/>
    </row>
    <row r="26" spans="1:1021" ht="47.45" customHeight="1" x14ac:dyDescent="0.25">
      <c r="A26" s="180" t="s">
        <v>38</v>
      </c>
      <c r="B26" s="180"/>
      <c r="C26" s="180"/>
      <c r="D26" s="180"/>
      <c r="E26" s="180"/>
      <c r="F26" s="180"/>
      <c r="G26" s="180"/>
      <c r="H26" s="180"/>
      <c r="I26" s="180"/>
      <c r="J26" s="180"/>
      <c r="K26" s="180"/>
      <c r="L26" s="180"/>
      <c r="AMF26"/>
      <c r="AMG26"/>
    </row>
    <row r="27" spans="1:1021" ht="47.45" customHeight="1" x14ac:dyDescent="0.25">
      <c r="AMG27"/>
    </row>
    <row r="28" spans="1:1021" ht="50.25" customHeight="1" x14ac:dyDescent="0.25">
      <c r="A28" s="19" t="s">
        <v>39</v>
      </c>
      <c r="B28" s="19" t="s">
        <v>40</v>
      </c>
      <c r="C28" s="196"/>
      <c r="D28" s="196"/>
      <c r="E28" s="20" t="s">
        <v>41</v>
      </c>
      <c r="F28" s="20" t="s">
        <v>42</v>
      </c>
      <c r="G28" s="21" t="s">
        <v>43</v>
      </c>
      <c r="I28"/>
    </row>
    <row r="29" spans="1:1021" ht="47.45" customHeight="1" x14ac:dyDescent="0.25">
      <c r="A29" s="22" t="s">
        <v>44</v>
      </c>
      <c r="B29" s="22" t="s">
        <v>45</v>
      </c>
      <c r="C29" s="23" t="s">
        <v>46</v>
      </c>
      <c r="D29" s="197" t="s">
        <v>47</v>
      </c>
      <c r="E29" s="198"/>
      <c r="F29" s="199"/>
      <c r="G29" s="24">
        <v>0.121</v>
      </c>
    </row>
    <row r="30" spans="1:1021" ht="47.45" customHeight="1" x14ac:dyDescent="0.25">
      <c r="A30" s="22" t="s">
        <v>48</v>
      </c>
      <c r="B30" s="22" t="s">
        <v>40</v>
      </c>
      <c r="C30" s="200" t="s">
        <v>49</v>
      </c>
      <c r="D30" s="200"/>
      <c r="E30" s="12">
        <v>2.96</v>
      </c>
      <c r="F30" s="25">
        <v>0.2</v>
      </c>
      <c r="G30" s="26">
        <f>E30/360*F30</f>
        <v>1.6444444444444447E-3</v>
      </c>
      <c r="I30" s="128"/>
      <c r="J30" s="128"/>
      <c r="K30" s="128"/>
      <c r="L30" s="128"/>
      <c r="M30" s="132"/>
    </row>
    <row r="31" spans="1:1021" ht="47.45" customHeight="1" x14ac:dyDescent="0.25">
      <c r="A31" s="22" t="s">
        <v>50</v>
      </c>
      <c r="B31" s="22" t="s">
        <v>51</v>
      </c>
      <c r="C31" s="200" t="s">
        <v>49</v>
      </c>
      <c r="D31" s="200"/>
      <c r="E31" s="12">
        <v>5</v>
      </c>
      <c r="F31" s="27">
        <v>8.7500000000000008E-3</v>
      </c>
      <c r="G31" s="28">
        <f>E31/360*F31/12</f>
        <v>1.0127314814814816E-5</v>
      </c>
      <c r="I31" s="128"/>
      <c r="J31" s="128"/>
      <c r="K31" s="128"/>
      <c r="L31" s="128"/>
      <c r="M31" s="128"/>
    </row>
    <row r="32" spans="1:1021" ht="56.25" x14ac:dyDescent="0.25">
      <c r="A32" s="22" t="s">
        <v>52</v>
      </c>
      <c r="B32" s="22" t="s">
        <v>53</v>
      </c>
      <c r="C32" s="200" t="s">
        <v>49</v>
      </c>
      <c r="D32" s="200"/>
      <c r="E32" s="12">
        <v>15</v>
      </c>
      <c r="F32" s="25">
        <v>7.7999999999999996E-3</v>
      </c>
      <c r="G32" s="28">
        <f>E32/360*F32/12</f>
        <v>2.7083333333333332E-5</v>
      </c>
      <c r="I32" s="128"/>
      <c r="J32" s="128"/>
      <c r="K32" s="128"/>
      <c r="L32" s="128"/>
      <c r="M32" s="128"/>
    </row>
    <row r="33" spans="1:11" ht="47.45" customHeight="1" x14ac:dyDescent="0.25">
      <c r="A33" s="22" t="s">
        <v>54</v>
      </c>
      <c r="B33" s="22" t="s">
        <v>55</v>
      </c>
      <c r="C33" s="200" t="s">
        <v>56</v>
      </c>
      <c r="D33" s="200"/>
      <c r="E33" s="12">
        <v>120</v>
      </c>
      <c r="F33" s="25">
        <v>0.01</v>
      </c>
      <c r="G33" s="26">
        <f>E33/360*F33*0.121</f>
        <v>4.0333333333333329E-4</v>
      </c>
    </row>
    <row r="34" spans="1:11" ht="47.45" customHeight="1" x14ac:dyDescent="0.25">
      <c r="A34" s="29" t="s">
        <v>57</v>
      </c>
      <c r="B34" s="29" t="s">
        <v>58</v>
      </c>
      <c r="C34" s="200" t="s">
        <v>49</v>
      </c>
      <c r="D34" s="200"/>
      <c r="E34" s="12">
        <v>5.96</v>
      </c>
      <c r="F34" s="25">
        <v>0.2</v>
      </c>
      <c r="G34" s="26">
        <f>E34/360*F34</f>
        <v>3.3111111111111115E-3</v>
      </c>
    </row>
    <row r="35" spans="1:11" ht="47.45" customHeight="1" x14ac:dyDescent="0.25">
      <c r="A35" s="22" t="s">
        <v>59</v>
      </c>
      <c r="B35" s="22" t="s">
        <v>60</v>
      </c>
      <c r="C35" s="202"/>
      <c r="D35" s="202"/>
      <c r="E35" s="12"/>
      <c r="F35" s="12"/>
      <c r="G35" s="12"/>
    </row>
    <row r="37" spans="1:11" ht="47.45" customHeight="1" x14ac:dyDescent="0.25">
      <c r="A37" s="203" t="s">
        <v>61</v>
      </c>
      <c r="B37" s="204"/>
      <c r="C37" s="204"/>
      <c r="D37" s="204"/>
      <c r="E37" s="205"/>
    </row>
    <row r="38" spans="1:11" ht="47.45" customHeight="1" x14ac:dyDescent="0.25">
      <c r="A38" s="203" t="s">
        <v>62</v>
      </c>
      <c r="B38" s="204"/>
      <c r="C38" s="204"/>
      <c r="D38" s="204"/>
      <c r="E38" s="205"/>
    </row>
    <row r="39" spans="1:11" ht="47.45" customHeight="1" x14ac:dyDescent="0.25">
      <c r="A39" s="201" t="s">
        <v>63</v>
      </c>
      <c r="B39" s="201" t="s">
        <v>64</v>
      </c>
      <c r="C39" s="201" t="s">
        <v>65</v>
      </c>
      <c r="D39" s="201" t="s">
        <v>66</v>
      </c>
      <c r="E39" s="201" t="s">
        <v>67</v>
      </c>
    </row>
    <row r="40" spans="1:11" ht="47.45" customHeight="1" x14ac:dyDescent="0.25">
      <c r="A40" s="201"/>
      <c r="B40" s="201"/>
      <c r="C40" s="201"/>
      <c r="D40" s="201"/>
      <c r="E40" s="201"/>
    </row>
    <row r="41" spans="1:11" ht="47.45" customHeight="1" x14ac:dyDescent="0.25">
      <c r="A41" s="30" t="s">
        <v>207</v>
      </c>
      <c r="B41" s="31"/>
      <c r="C41" s="32">
        <v>6</v>
      </c>
      <c r="D41" s="32">
        <v>2</v>
      </c>
      <c r="E41" s="33">
        <f t="shared" ref="E41:E48" si="0">ROUND(B41*D41/C41,2)</f>
        <v>0</v>
      </c>
      <c r="G41" s="151" t="s">
        <v>222</v>
      </c>
      <c r="H41" s="152"/>
      <c r="I41" s="153"/>
    </row>
    <row r="42" spans="1:11" ht="47.25" customHeight="1" x14ac:dyDescent="0.25">
      <c r="A42" s="30" t="s">
        <v>208</v>
      </c>
      <c r="B42" s="31"/>
      <c r="C42" s="32">
        <v>6</v>
      </c>
      <c r="D42" s="32">
        <v>2</v>
      </c>
      <c r="E42" s="33">
        <f t="shared" si="0"/>
        <v>0</v>
      </c>
      <c r="G42" s="154"/>
      <c r="H42" s="155"/>
      <c r="I42" s="156"/>
    </row>
    <row r="43" spans="1:11" ht="47.45" customHeight="1" x14ac:dyDescent="0.25">
      <c r="A43" s="30" t="s">
        <v>209</v>
      </c>
      <c r="B43" s="31"/>
      <c r="C43" s="32">
        <v>6</v>
      </c>
      <c r="D43" s="32">
        <v>2</v>
      </c>
      <c r="E43" s="33">
        <f t="shared" si="0"/>
        <v>0</v>
      </c>
    </row>
    <row r="44" spans="1:11" ht="48.2" customHeight="1" x14ac:dyDescent="0.25">
      <c r="A44" s="30" t="s">
        <v>210</v>
      </c>
      <c r="B44" s="31"/>
      <c r="C44" s="32">
        <v>6</v>
      </c>
      <c r="D44" s="32">
        <v>1</v>
      </c>
      <c r="E44" s="33">
        <f t="shared" si="0"/>
        <v>0</v>
      </c>
      <c r="G44" s="267" t="s">
        <v>224</v>
      </c>
      <c r="H44" s="267"/>
      <c r="I44" s="267"/>
      <c r="J44" s="268"/>
      <c r="K44" s="266"/>
    </row>
    <row r="45" spans="1:11" ht="47.45" customHeight="1" x14ac:dyDescent="0.25">
      <c r="A45" s="30" t="s">
        <v>211</v>
      </c>
      <c r="B45" s="31"/>
      <c r="C45" s="32">
        <v>6</v>
      </c>
      <c r="D45" s="32">
        <v>1</v>
      </c>
      <c r="E45" s="33">
        <f t="shared" si="0"/>
        <v>0</v>
      </c>
      <c r="G45" s="267"/>
      <c r="H45" s="267"/>
      <c r="I45" s="267"/>
      <c r="J45" s="268"/>
      <c r="K45" s="266"/>
    </row>
    <row r="46" spans="1:11" ht="47.45" customHeight="1" x14ac:dyDescent="0.25">
      <c r="A46" s="30" t="s">
        <v>212</v>
      </c>
      <c r="B46" s="31"/>
      <c r="C46" s="32">
        <v>6</v>
      </c>
      <c r="D46" s="32">
        <v>1</v>
      </c>
      <c r="E46" s="33">
        <f t="shared" si="0"/>
        <v>0</v>
      </c>
      <c r="G46" s="267"/>
      <c r="H46" s="267"/>
      <c r="I46" s="267"/>
      <c r="J46" s="268"/>
      <c r="K46" s="266"/>
    </row>
    <row r="47" spans="1:11" ht="47.45" customHeight="1" x14ac:dyDescent="0.25">
      <c r="A47" s="30" t="s">
        <v>213</v>
      </c>
      <c r="B47" s="31"/>
      <c r="C47" s="32">
        <v>6</v>
      </c>
      <c r="D47" s="32">
        <v>2</v>
      </c>
      <c r="E47" s="33">
        <f t="shared" si="0"/>
        <v>0</v>
      </c>
      <c r="G47" s="268"/>
      <c r="H47" s="268"/>
      <c r="I47" s="268"/>
      <c r="J47" s="268"/>
      <c r="K47" s="266"/>
    </row>
    <row r="48" spans="1:11" ht="47.45" customHeight="1" x14ac:dyDescent="0.25">
      <c r="A48" s="30" t="s">
        <v>215</v>
      </c>
      <c r="B48" s="31"/>
      <c r="C48" s="32">
        <v>6</v>
      </c>
      <c r="D48" s="32">
        <v>4</v>
      </c>
      <c r="E48" s="33">
        <f t="shared" si="0"/>
        <v>0</v>
      </c>
      <c r="G48" s="266"/>
      <c r="H48" s="266"/>
      <c r="I48" s="266"/>
      <c r="J48" s="266"/>
      <c r="K48" s="266"/>
    </row>
    <row r="49" spans="1:8" ht="47.45" customHeight="1" x14ac:dyDescent="0.25">
      <c r="A49" s="34"/>
      <c r="B49" s="35"/>
      <c r="C49" s="34"/>
      <c r="D49" s="34"/>
      <c r="E49" s="35"/>
    </row>
    <row r="50" spans="1:8" ht="47.45" customHeight="1" x14ac:dyDescent="0.25">
      <c r="A50" s="201" t="s">
        <v>68</v>
      </c>
      <c r="B50" s="201"/>
      <c r="C50" s="201"/>
      <c r="D50" s="201"/>
      <c r="E50" s="36">
        <f>SUM(E41:E49)</f>
        <v>0</v>
      </c>
    </row>
    <row r="51" spans="1:8" ht="47.45" customHeight="1" x14ac:dyDescent="0.25">
      <c r="A51" s="208"/>
      <c r="B51" s="208"/>
      <c r="C51" s="208"/>
      <c r="D51" s="208"/>
      <c r="E51" s="208"/>
    </row>
    <row r="52" spans="1:8" ht="47.45" customHeight="1" x14ac:dyDescent="0.25">
      <c r="A52" s="203" t="s">
        <v>69</v>
      </c>
      <c r="B52" s="204"/>
      <c r="C52" s="204"/>
      <c r="D52" s="204"/>
      <c r="E52" s="205"/>
    </row>
    <row r="53" spans="1:8" ht="47.45" customHeight="1" x14ac:dyDescent="0.25">
      <c r="A53" s="201" t="s">
        <v>70</v>
      </c>
      <c r="B53" s="201" t="s">
        <v>64</v>
      </c>
      <c r="C53" s="201" t="s">
        <v>65</v>
      </c>
      <c r="D53" s="201" t="s">
        <v>66</v>
      </c>
      <c r="E53" s="201" t="s">
        <v>67</v>
      </c>
    </row>
    <row r="54" spans="1:8" ht="47.45" customHeight="1" x14ac:dyDescent="0.25">
      <c r="A54" s="201"/>
      <c r="B54" s="201"/>
      <c r="C54" s="201"/>
      <c r="D54" s="201"/>
      <c r="E54" s="201"/>
    </row>
    <row r="55" spans="1:8" ht="47.45" customHeight="1" x14ac:dyDescent="0.25">
      <c r="A55" s="37"/>
      <c r="B55" s="38"/>
      <c r="C55" s="39"/>
      <c r="D55" s="39"/>
      <c r="E55" s="40"/>
      <c r="G55" s="127"/>
    </row>
    <row r="56" spans="1:8" ht="47.45" customHeight="1" x14ac:dyDescent="0.25">
      <c r="A56" s="37"/>
      <c r="B56" s="38"/>
      <c r="C56" s="39"/>
      <c r="D56" s="39"/>
      <c r="E56" s="40"/>
    </row>
    <row r="57" spans="1:8" ht="47.45" customHeight="1" x14ac:dyDescent="0.25">
      <c r="A57" s="201" t="s">
        <v>71</v>
      </c>
      <c r="B57" s="201"/>
      <c r="C57" s="201"/>
      <c r="D57" s="201"/>
      <c r="E57" s="36">
        <f>SUM(E55:E56)</f>
        <v>0</v>
      </c>
      <c r="G57"/>
    </row>
    <row r="58" spans="1:8" ht="47.45" customHeight="1" x14ac:dyDescent="0.25">
      <c r="A58" s="208"/>
      <c r="B58" s="208"/>
      <c r="C58" s="208"/>
      <c r="D58" s="208"/>
      <c r="E58" s="208"/>
    </row>
    <row r="59" spans="1:8" ht="48.2" customHeight="1" x14ac:dyDescent="0.25">
      <c r="A59" s="209" t="s">
        <v>72</v>
      </c>
      <c r="B59" s="210"/>
      <c r="C59" s="210"/>
      <c r="D59" s="210"/>
      <c r="E59" s="211"/>
    </row>
    <row r="60" spans="1:8" ht="47.45" customHeight="1" x14ac:dyDescent="0.25">
      <c r="A60" s="212" t="s">
        <v>73</v>
      </c>
      <c r="B60" s="212"/>
      <c r="C60" s="212"/>
      <c r="D60" s="41"/>
      <c r="E60" s="41"/>
      <c r="G60" s="130"/>
    </row>
    <row r="61" spans="1:8" ht="47.25" customHeight="1" x14ac:dyDescent="0.25">
      <c r="A61" s="42" t="s">
        <v>214</v>
      </c>
      <c r="B61" s="213">
        <v>3000000</v>
      </c>
      <c r="C61" s="213"/>
      <c r="D61" s="43"/>
      <c r="E61" s="41"/>
      <c r="G61" s="176" t="s">
        <v>223</v>
      </c>
      <c r="H61" s="177"/>
    </row>
    <row r="62" spans="1:8" ht="47.45" customHeight="1" x14ac:dyDescent="0.25">
      <c r="A62" s="188" t="s">
        <v>74</v>
      </c>
      <c r="B62" s="188"/>
      <c r="C62" s="188"/>
      <c r="D62" s="206">
        <v>7.8912999999999997E-2</v>
      </c>
      <c r="E62" s="207"/>
      <c r="G62" s="178"/>
      <c r="H62" s="179"/>
    </row>
    <row r="63" spans="1:8" ht="47.45" customHeight="1" x14ac:dyDescent="0.25">
      <c r="A63" s="188" t="s">
        <v>75</v>
      </c>
      <c r="B63" s="188"/>
      <c r="C63" s="188"/>
      <c r="D63" s="206">
        <v>7.8912999999999997E-2</v>
      </c>
      <c r="E63" s="207"/>
    </row>
    <row r="64" spans="1:8" ht="47.45" customHeight="1" x14ac:dyDescent="0.25">
      <c r="A64" s="188" t="s">
        <v>76</v>
      </c>
      <c r="B64" s="188"/>
      <c r="C64" s="14" t="s">
        <v>77</v>
      </c>
      <c r="D64" s="144">
        <f>IF(A61="REAL",0.0165,IF(A61="Presumido",0.0065,E61))</f>
        <v>6.4999999999999997E-3</v>
      </c>
      <c r="E64" s="214">
        <f>D64+D65</f>
        <v>3.6499999999999998E-2</v>
      </c>
    </row>
    <row r="65" spans="1:13" ht="71.849999999999994" customHeight="1" x14ac:dyDescent="0.25">
      <c r="A65" s="188"/>
      <c r="B65" s="188"/>
      <c r="C65" s="14" t="s">
        <v>78</v>
      </c>
      <c r="D65" s="26">
        <f>IF(A61="REAL",0.076,IF(A61="Presumido",0.03,E61))</f>
        <v>0.03</v>
      </c>
      <c r="E65" s="214"/>
      <c r="F65" s="45"/>
      <c r="G65" s="45"/>
      <c r="H65" s="45"/>
    </row>
    <row r="66" spans="1:13" ht="47.45" customHeight="1" x14ac:dyDescent="0.25">
      <c r="A66" s="215" t="s">
        <v>7</v>
      </c>
      <c r="B66" s="215"/>
      <c r="C66" s="8" t="s">
        <v>79</v>
      </c>
      <c r="D66" s="44">
        <v>0.02</v>
      </c>
      <c r="E66" s="144">
        <f>D66+$E$64</f>
        <v>5.6499999999999995E-2</v>
      </c>
    </row>
    <row r="67" spans="1:13" ht="47.45" customHeight="1" x14ac:dyDescent="0.25">
      <c r="A67" s="46"/>
    </row>
    <row r="68" spans="1:13" ht="47.45" customHeight="1" x14ac:dyDescent="0.25">
      <c r="G68"/>
      <c r="M68" s="47"/>
    </row>
    <row r="69" spans="1:13" ht="47.45" customHeight="1" x14ac:dyDescent="0.25">
      <c r="M69" s="47"/>
    </row>
    <row r="70" spans="1:13" ht="47.45" customHeight="1" x14ac:dyDescent="0.25">
      <c r="M70" s="47"/>
    </row>
    <row r="71" spans="1:13" ht="47.45" customHeight="1" x14ac:dyDescent="0.25">
      <c r="M71" s="48"/>
    </row>
    <row r="72" spans="1:13" ht="47.45" customHeight="1" x14ac:dyDescent="0.25">
      <c r="M72" s="48"/>
    </row>
    <row r="73" spans="1:13" ht="47.45" customHeight="1" x14ac:dyDescent="0.25">
      <c r="G73" s="16"/>
    </row>
    <row r="74" spans="1:13" ht="47.45" customHeight="1" x14ac:dyDescent="0.25">
      <c r="G74" s="49"/>
    </row>
    <row r="75" spans="1:13" ht="47.45" customHeight="1" x14ac:dyDescent="0.25">
      <c r="F75" s="47"/>
      <c r="G75" s="16"/>
    </row>
    <row r="1048533" ht="12.75" customHeight="1" x14ac:dyDescent="0.25"/>
    <row r="1048534" ht="12.75" customHeight="1" x14ac:dyDescent="0.25"/>
    <row r="1048535" ht="12.75" customHeight="1" x14ac:dyDescent="0.25"/>
    <row r="1048536" ht="12.75" customHeight="1" x14ac:dyDescent="0.25"/>
    <row r="1048537" ht="12.75" customHeight="1" x14ac:dyDescent="0.25"/>
    <row r="1048538" ht="12.75" customHeight="1" x14ac:dyDescent="0.25"/>
    <row r="1048539" ht="12.75" customHeight="1" x14ac:dyDescent="0.25"/>
    <row r="1048540" ht="12.75" customHeight="1" x14ac:dyDescent="0.25"/>
    <row r="1048544" ht="12.75" customHeight="1" x14ac:dyDescent="0.25"/>
    <row r="1048545" ht="12.75" customHeight="1" x14ac:dyDescent="0.25"/>
    <row r="1048546" ht="12.75" customHeight="1" x14ac:dyDescent="0.25"/>
    <row r="1048547" ht="12.75" customHeight="1" x14ac:dyDescent="0.25"/>
    <row r="1048548" ht="12.75" customHeight="1" x14ac:dyDescent="0.25"/>
    <row r="1048549" ht="12.75" customHeight="1" x14ac:dyDescent="0.25"/>
    <row r="1048550" ht="12.75" customHeight="1" x14ac:dyDescent="0.25"/>
    <row r="1048551" ht="12.75" customHeight="1" x14ac:dyDescent="0.25"/>
    <row r="1048552" ht="12.75" customHeight="1" x14ac:dyDescent="0.25"/>
    <row r="1048553" ht="12.75" customHeight="1" x14ac:dyDescent="0.25"/>
    <row r="1048554" ht="12.75" customHeight="1" x14ac:dyDescent="0.25"/>
    <row r="1048555" ht="12.75" customHeight="1" x14ac:dyDescent="0.25"/>
    <row r="1048556" ht="12.75" customHeight="1" x14ac:dyDescent="0.25"/>
    <row r="1048557" ht="12.75" customHeight="1" x14ac:dyDescent="0.25"/>
    <row r="1048558" ht="12.75" customHeight="1" x14ac:dyDescent="0.25"/>
    <row r="1048559" ht="12.75" customHeight="1" x14ac:dyDescent="0.25"/>
    <row r="1048560" ht="12.75" customHeight="1" x14ac:dyDescent="0.25"/>
    <row r="1048561" ht="12.75" customHeight="1" x14ac:dyDescent="0.25"/>
    <row r="1048562" ht="12.75" customHeight="1" x14ac:dyDescent="0.25"/>
    <row r="1048563" ht="12.75" customHeight="1" x14ac:dyDescent="0.25"/>
    <row r="1048564" ht="12.75" customHeight="1" x14ac:dyDescent="0.25"/>
    <row r="1048565" ht="12.75" customHeight="1" x14ac:dyDescent="0.25"/>
    <row r="1048566" ht="12.75" customHeight="1" x14ac:dyDescent="0.25"/>
    <row r="1048567" ht="12.75" customHeight="1" x14ac:dyDescent="0.25"/>
    <row r="1048568" ht="12.75" customHeight="1" x14ac:dyDescent="0.25"/>
    <row r="1048569" ht="12.75" customHeight="1" x14ac:dyDescent="0.25"/>
    <row r="1048570" ht="12.75" customHeight="1" x14ac:dyDescent="0.25"/>
    <row r="1048571" ht="12.75" customHeight="1" x14ac:dyDescent="0.25"/>
    <row r="1048572" ht="12.75" customHeight="1" x14ac:dyDescent="0.25"/>
    <row r="1048573" ht="12.75" customHeight="1" x14ac:dyDescent="0.25"/>
    <row r="1048574" ht="12.75" customHeight="1" x14ac:dyDescent="0.25"/>
    <row r="1048575" ht="12.75" customHeight="1" x14ac:dyDescent="0.25"/>
  </sheetData>
  <mergeCells count="62">
    <mergeCell ref="A64:B65"/>
    <mergeCell ref="E64:E65"/>
    <mergeCell ref="A66:B66"/>
    <mergeCell ref="G44:I46"/>
    <mergeCell ref="A59:E59"/>
    <mergeCell ref="A60:C60"/>
    <mergeCell ref="B61:C61"/>
    <mergeCell ref="A63:C63"/>
    <mergeCell ref="D63:E63"/>
    <mergeCell ref="C34:D34"/>
    <mergeCell ref="C35:D35"/>
    <mergeCell ref="A37:E37"/>
    <mergeCell ref="A38:E38"/>
    <mergeCell ref="A62:C62"/>
    <mergeCell ref="D62:E62"/>
    <mergeCell ref="A50:D50"/>
    <mergeCell ref="A51:E51"/>
    <mergeCell ref="A52:E52"/>
    <mergeCell ref="A53:A54"/>
    <mergeCell ref="B53:B54"/>
    <mergeCell ref="C53:C54"/>
    <mergeCell ref="D53:D54"/>
    <mergeCell ref="E53:E54"/>
    <mergeCell ref="A57:D57"/>
    <mergeCell ref="A58:E58"/>
    <mergeCell ref="A1:L1"/>
    <mergeCell ref="A4:L4"/>
    <mergeCell ref="A17:D17"/>
    <mergeCell ref="A21:D21"/>
    <mergeCell ref="E21:G21"/>
    <mergeCell ref="F17:G17"/>
    <mergeCell ref="J17:K17"/>
    <mergeCell ref="A19:D19"/>
    <mergeCell ref="F19:G19"/>
    <mergeCell ref="J19:K19"/>
    <mergeCell ref="A9:E9"/>
    <mergeCell ref="A10:C10"/>
    <mergeCell ref="A15:D15"/>
    <mergeCell ref="F15:G15"/>
    <mergeCell ref="A24:D24"/>
    <mergeCell ref="G8:I9"/>
    <mergeCell ref="A2:C2"/>
    <mergeCell ref="D2:I2"/>
    <mergeCell ref="A5:E5"/>
    <mergeCell ref="C6:D6"/>
    <mergeCell ref="A8:E8"/>
    <mergeCell ref="G41:I42"/>
    <mergeCell ref="G61:H62"/>
    <mergeCell ref="A23:L23"/>
    <mergeCell ref="A26:L26"/>
    <mergeCell ref="J15:K15"/>
    <mergeCell ref="C28:D28"/>
    <mergeCell ref="D29:F29"/>
    <mergeCell ref="C30:D30"/>
    <mergeCell ref="C31:D31"/>
    <mergeCell ref="C32:D32"/>
    <mergeCell ref="A39:A40"/>
    <mergeCell ref="B39:B40"/>
    <mergeCell ref="C39:C40"/>
    <mergeCell ref="D39:D40"/>
    <mergeCell ref="E39:E40"/>
    <mergeCell ref="C33:D33"/>
  </mergeCells>
  <conditionalFormatting sqref="D61">
    <cfRule type="cellIs" dxfId="30" priority="2" stopIfTrue="1" operator="equal">
      <formula>"Incorreto"</formula>
    </cfRule>
  </conditionalFormatting>
  <conditionalFormatting sqref="A61">
    <cfRule type="cellIs" dxfId="29" priority="3" stopIfTrue="1" operator="equal">
      <formula>"SIMPLES"</formula>
    </cfRule>
  </conditionalFormatting>
  <dataValidations count="3">
    <dataValidation type="list" allowBlank="1" showInputMessage="1" showErrorMessage="1" sqref="A61" xr:uid="{00000000-0002-0000-0100-000000000000}">
      <formula1>"REAL,PRESUMIDO,SIMPLES"</formula1>
    </dataValidation>
    <dataValidation errorStyle="warning" allowBlank="1" showInputMessage="1" showErrorMessage="1" errorTitle="OK" error="Atingiu o valor desejado." sqref="B6 E6 B12:C12 H19 E21 E24 E30:F34 B49:D49 B55:D56" xr:uid="{00000000-0002-0000-0100-000001000000}"/>
    <dataValidation allowBlank="1" showInputMessage="1" showErrorMessage="1" errorTitle="Atenção!!!" error="Exclusivamente para os regimes do lucro real e lucro presumido!" sqref="D66" xr:uid="{00000000-0002-0000-0100-000002000000}"/>
  </dataValidations>
  <printOptions horizontalCentered="1"/>
  <pageMargins left="0.39370078740157483" right="0.39370078740157483" top="1.5748031496062993" bottom="0.59055118110236227" header="0.98425196850393704" footer="0.39370078740157483"/>
  <pageSetup paperSize="9" scale="42" fitToHeight="0" pageOrder="overThenDown" orientation="portrait" r:id="rId1"/>
  <headerFooter alignWithMargins="0">
    <oddHeader>&amp;C&amp;"Arial Black1,Bold"&amp;14&amp;A&amp;R&amp;Pde&amp;N</oddHeader>
  </headerFooter>
  <rowBreaks count="1" manualBreakCount="1">
    <brk id="35" max="11" man="1"/>
  </rowBreaks>
  <colBreaks count="1" manualBreakCount="1">
    <brk id="12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AMF1048576"/>
  <sheetViews>
    <sheetView showGridLines="0" view="pageBreakPreview" zoomScale="90" zoomScaleNormal="100" zoomScaleSheetLayoutView="90" workbookViewId="0">
      <selection activeCell="F10" sqref="F10:H11"/>
    </sheetView>
  </sheetViews>
  <sheetFormatPr defaultRowHeight="18" customHeight="1" x14ac:dyDescent="0.3"/>
  <cols>
    <col min="1" max="1" width="15.140625" style="51" customWidth="1"/>
    <col min="2" max="2" width="49.42578125" style="51" customWidth="1"/>
    <col min="3" max="3" width="14.7109375" style="51" customWidth="1"/>
    <col min="4" max="4" width="30.7109375" style="51" customWidth="1"/>
    <col min="5" max="5" width="9.42578125" style="51" customWidth="1"/>
    <col min="6" max="6" width="15.5703125" style="51" customWidth="1"/>
    <col min="7" max="1020" width="9.42578125" style="51" customWidth="1"/>
    <col min="1021" max="1023" width="9.42578125" customWidth="1"/>
    <col min="1024" max="1024" width="9.140625" customWidth="1"/>
  </cols>
  <sheetData>
    <row r="1" spans="1:8" ht="23.25" x14ac:dyDescent="0.35">
      <c r="A1" s="222" t="s">
        <v>80</v>
      </c>
      <c r="B1" s="222"/>
      <c r="C1" s="222"/>
      <c r="D1" s="222"/>
      <c r="E1" s="50"/>
      <c r="F1" s="50"/>
      <c r="G1" s="50"/>
      <c r="H1" s="50"/>
    </row>
    <row r="2" spans="1:8" ht="18.75" x14ac:dyDescent="0.3">
      <c r="A2" s="223" t="s">
        <v>81</v>
      </c>
      <c r="B2" s="223"/>
      <c r="C2" s="223"/>
      <c r="D2" s="223"/>
    </row>
    <row r="3" spans="1:8" ht="20.100000000000001" customHeight="1" x14ac:dyDescent="0.3">
      <c r="A3" s="224"/>
      <c r="B3" s="224"/>
      <c r="C3" s="224"/>
      <c r="D3" s="224"/>
    </row>
    <row r="4" spans="1:8" ht="30.6" customHeight="1" x14ac:dyDescent="0.3">
      <c r="A4" s="52" t="s">
        <v>82</v>
      </c>
      <c r="B4" s="225" t="s">
        <v>83</v>
      </c>
      <c r="C4" s="225"/>
      <c r="D4" s="225"/>
    </row>
    <row r="5" spans="1:8" ht="30.6" customHeight="1" x14ac:dyDescent="0.3">
      <c r="A5" s="226" t="s">
        <v>84</v>
      </c>
      <c r="B5" s="226"/>
      <c r="C5" s="158" t="str">
        <f>Dados_da_UNIDADE!D3</f>
        <v>19841.720008/2020-74</v>
      </c>
      <c r="D5" s="158"/>
    </row>
    <row r="6" spans="1:8" ht="30.6" customHeight="1" x14ac:dyDescent="0.3">
      <c r="A6" s="226" t="s">
        <v>85</v>
      </c>
      <c r="B6" s="226"/>
      <c r="C6" s="158" t="str">
        <f>Dados_da_UNIDADE!D4</f>
        <v>Pregão Eletrônico DERAT nº 01/2021</v>
      </c>
      <c r="D6" s="158"/>
    </row>
    <row r="7" spans="1:8" ht="30.6" customHeight="1" x14ac:dyDescent="0.3">
      <c r="A7" s="53" t="s">
        <v>86</v>
      </c>
      <c r="B7" s="54" t="str">
        <f>Dados_da_UNIDADE!E16</f>
        <v>4122-05</v>
      </c>
      <c r="C7" s="55" t="s">
        <v>87</v>
      </c>
      <c r="D7" s="145">
        <f>Dados_da_UNIDADE!H5</f>
        <v>0.58333333333333337</v>
      </c>
    </row>
    <row r="8" spans="1:8" ht="30.6" customHeight="1" x14ac:dyDescent="0.3">
      <c r="A8" s="56" t="s">
        <v>44</v>
      </c>
      <c r="B8" s="56" t="s">
        <v>88</v>
      </c>
      <c r="C8" s="227">
        <f>Dados_da_UNIDADE!D5</f>
        <v>44208</v>
      </c>
      <c r="D8" s="227"/>
    </row>
    <row r="9" spans="1:8" ht="30.6" customHeight="1" x14ac:dyDescent="0.3">
      <c r="A9" s="56" t="s">
        <v>48</v>
      </c>
      <c r="B9" s="56" t="s">
        <v>89</v>
      </c>
      <c r="C9" s="228" t="str">
        <f>Dados_da_UNIDADE!E6</f>
        <v>São Paulo/SP</v>
      </c>
      <c r="D9" s="228"/>
    </row>
    <row r="10" spans="1:8" ht="30.6" customHeight="1" x14ac:dyDescent="0.3">
      <c r="A10" s="56" t="s">
        <v>50</v>
      </c>
      <c r="B10" s="56" t="s">
        <v>90</v>
      </c>
      <c r="C10" s="229"/>
      <c r="D10" s="229"/>
      <c r="F10" s="216" t="s">
        <v>222</v>
      </c>
      <c r="G10" s="217"/>
      <c r="H10" s="218"/>
    </row>
    <row r="11" spans="1:8" ht="30.6" customHeight="1" x14ac:dyDescent="0.3">
      <c r="A11" s="56" t="s">
        <v>52</v>
      </c>
      <c r="B11" s="56" t="s">
        <v>8</v>
      </c>
      <c r="C11" s="228">
        <f>Dados_da_UNIDADE!E7</f>
        <v>12</v>
      </c>
      <c r="D11" s="228"/>
      <c r="F11" s="219"/>
      <c r="G11" s="220"/>
      <c r="H11" s="221"/>
    </row>
    <row r="12" spans="1:8" ht="20.100000000000001" customHeight="1" x14ac:dyDescent="0.3">
      <c r="A12" s="57"/>
      <c r="B12" s="57"/>
      <c r="C12" s="57"/>
      <c r="D12" s="57"/>
    </row>
    <row r="13" spans="1:8" ht="30.6" customHeight="1" x14ac:dyDescent="0.3">
      <c r="A13" s="225" t="s">
        <v>91</v>
      </c>
      <c r="B13" s="225"/>
      <c r="C13" s="225"/>
      <c r="D13" s="225"/>
    </row>
    <row r="14" spans="1:8" ht="30.6" customHeight="1" x14ac:dyDescent="0.3">
      <c r="A14" s="230" t="s">
        <v>92</v>
      </c>
      <c r="B14" s="230" t="s">
        <v>93</v>
      </c>
      <c r="C14" s="230" t="s">
        <v>94</v>
      </c>
      <c r="D14" s="230"/>
    </row>
    <row r="15" spans="1:8" ht="30.6" customHeight="1" x14ac:dyDescent="0.3">
      <c r="A15" s="230"/>
      <c r="B15" s="230"/>
      <c r="C15" s="230"/>
      <c r="D15" s="230"/>
    </row>
    <row r="16" spans="1:8" ht="30.6" customHeight="1" x14ac:dyDescent="0.3">
      <c r="A16" s="59" t="str">
        <f>Dados_da_UNIDADE!A11</f>
        <v>Mensageiro</v>
      </c>
      <c r="B16" s="60" t="s">
        <v>95</v>
      </c>
      <c r="C16" s="231">
        <f>Dados_da_UNIDADE!G11</f>
        <v>8</v>
      </c>
      <c r="D16" s="231"/>
    </row>
    <row r="17" spans="1:4" ht="30.6" customHeight="1" x14ac:dyDescent="0.3">
      <c r="A17" s="158" t="s">
        <v>96</v>
      </c>
      <c r="B17" s="158"/>
      <c r="C17" s="158">
        <f>SUM(C16:C16)</f>
        <v>8</v>
      </c>
      <c r="D17" s="158"/>
    </row>
    <row r="18" spans="1:4" ht="20.100000000000001" customHeight="1" x14ac:dyDescent="0.3">
      <c r="A18" s="208"/>
      <c r="B18" s="208"/>
      <c r="C18" s="208"/>
      <c r="D18" s="208"/>
    </row>
    <row r="19" spans="1:4" ht="30.6" customHeight="1" x14ac:dyDescent="0.3">
      <c r="A19" s="232" t="s">
        <v>97</v>
      </c>
      <c r="B19" s="232"/>
      <c r="C19" s="232"/>
      <c r="D19" s="232"/>
    </row>
    <row r="20" spans="1:4" ht="30.6" customHeight="1" x14ac:dyDescent="0.3">
      <c r="A20" s="58">
        <v>1</v>
      </c>
      <c r="B20" s="58" t="s">
        <v>98</v>
      </c>
      <c r="C20" s="58" t="s">
        <v>43</v>
      </c>
      <c r="D20" s="58" t="str">
        <f>Dados_da_UNIDADE!E6</f>
        <v>São Paulo/SP</v>
      </c>
    </row>
    <row r="21" spans="1:4" ht="30.6" customHeight="1" x14ac:dyDescent="0.3">
      <c r="A21" s="56" t="s">
        <v>44</v>
      </c>
      <c r="B21" s="233" t="s">
        <v>99</v>
      </c>
      <c r="C21" s="233"/>
      <c r="D21" s="62">
        <f>Licitante!D2</f>
        <v>0</v>
      </c>
    </row>
    <row r="22" spans="1:4" ht="30.6" customHeight="1" x14ac:dyDescent="0.3">
      <c r="A22" s="56" t="s">
        <v>48</v>
      </c>
      <c r="B22" s="61" t="s">
        <v>100</v>
      </c>
      <c r="C22" s="63">
        <v>0</v>
      </c>
      <c r="D22" s="64">
        <f>ROUND(D21*C22,2)</f>
        <v>0</v>
      </c>
    </row>
    <row r="23" spans="1:4" ht="30.6" customHeight="1" x14ac:dyDescent="0.3">
      <c r="A23" s="56" t="s">
        <v>50</v>
      </c>
      <c r="B23" s="61" t="s">
        <v>101</v>
      </c>
      <c r="C23" s="56"/>
      <c r="D23" s="64"/>
    </row>
    <row r="24" spans="1:4" ht="30.6" customHeight="1" x14ac:dyDescent="0.3">
      <c r="A24" s="56" t="s">
        <v>52</v>
      </c>
      <c r="B24" s="61" t="s">
        <v>102</v>
      </c>
      <c r="C24" s="56"/>
      <c r="D24" s="64"/>
    </row>
    <row r="25" spans="1:4" ht="30.6" customHeight="1" x14ac:dyDescent="0.3">
      <c r="A25" s="56" t="s">
        <v>54</v>
      </c>
      <c r="B25" s="61" t="s">
        <v>103</v>
      </c>
      <c r="C25" s="56"/>
      <c r="D25" s="64"/>
    </row>
    <row r="26" spans="1:4" ht="30.6" customHeight="1" x14ac:dyDescent="0.3">
      <c r="A26" s="56" t="s">
        <v>57</v>
      </c>
      <c r="B26" s="61" t="s">
        <v>104</v>
      </c>
      <c r="C26" s="56"/>
      <c r="D26" s="64"/>
    </row>
    <row r="27" spans="1:4" ht="30.6" customHeight="1" x14ac:dyDescent="0.3">
      <c r="A27" s="56" t="s">
        <v>59</v>
      </c>
      <c r="B27" s="61" t="s">
        <v>60</v>
      </c>
      <c r="C27" s="65"/>
      <c r="D27" s="66"/>
    </row>
    <row r="28" spans="1:4" ht="30.6" customHeight="1" x14ac:dyDescent="0.3">
      <c r="A28" s="230" t="s">
        <v>96</v>
      </c>
      <c r="B28" s="230"/>
      <c r="C28" s="58"/>
      <c r="D28" s="64">
        <f>SUM(D21:D27)</f>
        <v>0</v>
      </c>
    </row>
    <row r="29" spans="1:4" ht="30.6" customHeight="1" x14ac:dyDescent="0.3">
      <c r="A29" s="225" t="s">
        <v>105</v>
      </c>
      <c r="B29" s="225"/>
      <c r="C29" s="225"/>
      <c r="D29" s="225"/>
    </row>
    <row r="30" spans="1:4" ht="30.6" customHeight="1" x14ac:dyDescent="0.3">
      <c r="A30" s="232" t="s">
        <v>106</v>
      </c>
      <c r="B30" s="232"/>
      <c r="C30" s="232"/>
      <c r="D30" s="232"/>
    </row>
    <row r="31" spans="1:4" ht="30.6" customHeight="1" x14ac:dyDescent="0.3">
      <c r="A31" s="58" t="s">
        <v>107</v>
      </c>
      <c r="B31" s="58" t="s">
        <v>108</v>
      </c>
      <c r="C31" s="58" t="s">
        <v>109</v>
      </c>
      <c r="D31" s="58" t="s">
        <v>110</v>
      </c>
    </row>
    <row r="32" spans="1:4" ht="30.6" customHeight="1" x14ac:dyDescent="0.3">
      <c r="A32" s="56" t="s">
        <v>44</v>
      </c>
      <c r="B32" s="61" t="s">
        <v>111</v>
      </c>
      <c r="C32" s="67">
        <v>8.3299999999999999E-2</v>
      </c>
      <c r="D32" s="146">
        <f>C32*D28</f>
        <v>0</v>
      </c>
    </row>
    <row r="33" spans="1:4" ht="30.6" customHeight="1" x14ac:dyDescent="0.3">
      <c r="A33" s="56" t="s">
        <v>48</v>
      </c>
      <c r="B33" s="61" t="s">
        <v>112</v>
      </c>
      <c r="C33" s="67">
        <v>3.0300000000000001E-2</v>
      </c>
      <c r="D33" s="147">
        <f>D28*C33</f>
        <v>0</v>
      </c>
    </row>
    <row r="34" spans="1:4" ht="30.6" customHeight="1" x14ac:dyDescent="0.3">
      <c r="A34" s="230" t="s">
        <v>96</v>
      </c>
      <c r="B34" s="230"/>
      <c r="C34" s="68">
        <f>C32+C33</f>
        <v>0.11360000000000001</v>
      </c>
      <c r="D34" s="148">
        <f>D32+D33</f>
        <v>0</v>
      </c>
    </row>
    <row r="35" spans="1:4" ht="30.6" customHeight="1" x14ac:dyDescent="0.3">
      <c r="A35" s="234" t="s">
        <v>113</v>
      </c>
      <c r="B35" s="234"/>
      <c r="C35" s="234"/>
      <c r="D35" s="234"/>
    </row>
    <row r="36" spans="1:4" ht="30.6" customHeight="1" x14ac:dyDescent="0.3">
      <c r="A36" s="235" t="s">
        <v>97</v>
      </c>
      <c r="B36" s="235"/>
      <c r="C36" s="235"/>
      <c r="D36" s="71">
        <f>D28</f>
        <v>0</v>
      </c>
    </row>
    <row r="37" spans="1:4" ht="30.6" customHeight="1" x14ac:dyDescent="0.3">
      <c r="A37" s="235" t="s">
        <v>114</v>
      </c>
      <c r="B37" s="235"/>
      <c r="C37" s="235"/>
      <c r="D37" s="71">
        <f>D34</f>
        <v>0</v>
      </c>
    </row>
    <row r="38" spans="1:4" ht="30.6" customHeight="1" x14ac:dyDescent="0.3">
      <c r="A38" s="235" t="s">
        <v>115</v>
      </c>
      <c r="B38" s="235"/>
      <c r="C38" s="235"/>
      <c r="D38" s="71">
        <f>D36+D37</f>
        <v>0</v>
      </c>
    </row>
    <row r="39" spans="1:4" ht="30.6" customHeight="1" x14ac:dyDescent="0.3">
      <c r="A39" s="58" t="s">
        <v>116</v>
      </c>
      <c r="B39" s="58" t="s">
        <v>117</v>
      </c>
      <c r="C39" s="58" t="s">
        <v>118</v>
      </c>
      <c r="D39" s="58" t="s">
        <v>119</v>
      </c>
    </row>
    <row r="40" spans="1:4" ht="30.6" customHeight="1" x14ac:dyDescent="0.3">
      <c r="A40" s="56" t="s">
        <v>44</v>
      </c>
      <c r="B40" s="61" t="s">
        <v>120</v>
      </c>
      <c r="C40" s="67">
        <v>0.2</v>
      </c>
      <c r="D40" s="62">
        <f t="shared" ref="D40:D48" si="0">$D$38*C40</f>
        <v>0</v>
      </c>
    </row>
    <row r="41" spans="1:4" ht="30.6" customHeight="1" x14ac:dyDescent="0.3">
      <c r="A41" s="56" t="s">
        <v>48</v>
      </c>
      <c r="B41" s="61" t="s">
        <v>121</v>
      </c>
      <c r="C41" s="67">
        <f>IF(Licitante!A62="simples",0,0.025)</f>
        <v>2.5000000000000001E-2</v>
      </c>
      <c r="D41" s="62">
        <f t="shared" si="0"/>
        <v>0</v>
      </c>
    </row>
    <row r="42" spans="1:4" ht="30.6" customHeight="1" x14ac:dyDescent="0.3">
      <c r="A42" s="56" t="s">
        <v>50</v>
      </c>
      <c r="B42" s="61" t="s">
        <v>122</v>
      </c>
      <c r="C42" s="72">
        <f>Licitante!B6*Licitante!E6</f>
        <v>0</v>
      </c>
      <c r="D42" s="62">
        <f t="shared" si="0"/>
        <v>0</v>
      </c>
    </row>
    <row r="43" spans="1:4" ht="30.6" customHeight="1" x14ac:dyDescent="0.3">
      <c r="A43" s="56" t="s">
        <v>52</v>
      </c>
      <c r="B43" s="61" t="s">
        <v>123</v>
      </c>
      <c r="C43" s="67">
        <f>IF(Licitante!A64="simples",0,0.015)</f>
        <v>1.4999999999999999E-2</v>
      </c>
      <c r="D43" s="62">
        <f t="shared" si="0"/>
        <v>0</v>
      </c>
    </row>
    <row r="44" spans="1:4" ht="30.6" customHeight="1" x14ac:dyDescent="0.3">
      <c r="A44" s="56" t="s">
        <v>54</v>
      </c>
      <c r="B44" s="61" t="s">
        <v>124</v>
      </c>
      <c r="C44" s="67">
        <f>IF(Licitante!A65="simples",0,0.01)</f>
        <v>0.01</v>
      </c>
      <c r="D44" s="62">
        <f t="shared" si="0"/>
        <v>0</v>
      </c>
    </row>
    <row r="45" spans="1:4" ht="30.6" customHeight="1" x14ac:dyDescent="0.3">
      <c r="A45" s="56" t="s">
        <v>57</v>
      </c>
      <c r="B45" s="61" t="s">
        <v>125</v>
      </c>
      <c r="C45" s="67">
        <f>IF(Licitante!A66="simples",0,0.006)</f>
        <v>6.0000000000000001E-3</v>
      </c>
      <c r="D45" s="62">
        <f t="shared" si="0"/>
        <v>0</v>
      </c>
    </row>
    <row r="46" spans="1:4" ht="30.6" customHeight="1" x14ac:dyDescent="0.3">
      <c r="A46" s="56" t="s">
        <v>59</v>
      </c>
      <c r="B46" s="61" t="s">
        <v>126</v>
      </c>
      <c r="C46" s="67">
        <f>IF(Licitante!A67="simples",0,0.002)</f>
        <v>2E-3</v>
      </c>
      <c r="D46" s="62">
        <f t="shared" si="0"/>
        <v>0</v>
      </c>
    </row>
    <row r="47" spans="1:4" ht="30.6" customHeight="1" x14ac:dyDescent="0.3">
      <c r="A47" s="56" t="s">
        <v>127</v>
      </c>
      <c r="B47" s="61" t="s">
        <v>128</v>
      </c>
      <c r="C47" s="67">
        <v>0.08</v>
      </c>
      <c r="D47" s="62">
        <f t="shared" si="0"/>
        <v>0</v>
      </c>
    </row>
    <row r="48" spans="1:4" ht="30.6" customHeight="1" x14ac:dyDescent="0.3">
      <c r="A48" s="230" t="s">
        <v>96</v>
      </c>
      <c r="B48" s="230"/>
      <c r="C48" s="68">
        <f>SUM(C40:C47)</f>
        <v>0.33800000000000002</v>
      </c>
      <c r="D48" s="62">
        <f t="shared" si="0"/>
        <v>0</v>
      </c>
    </row>
    <row r="49" spans="1:4" ht="30.6" customHeight="1" x14ac:dyDescent="0.3">
      <c r="A49" s="225" t="s">
        <v>129</v>
      </c>
      <c r="B49" s="225"/>
      <c r="C49" s="225"/>
      <c r="D49" s="225"/>
    </row>
    <row r="50" spans="1:4" ht="30.6" customHeight="1" x14ac:dyDescent="0.3">
      <c r="A50" s="58" t="s">
        <v>130</v>
      </c>
      <c r="B50" s="230" t="s">
        <v>131</v>
      </c>
      <c r="C50" s="230"/>
      <c r="D50" s="230"/>
    </row>
    <row r="51" spans="1:4" ht="30.6" customHeight="1" x14ac:dyDescent="0.3">
      <c r="A51" s="56" t="s">
        <v>44</v>
      </c>
      <c r="B51" s="233" t="s">
        <v>132</v>
      </c>
      <c r="C51" s="233"/>
      <c r="D51" s="62">
        <f>Licitante!E12</f>
        <v>0</v>
      </c>
    </row>
    <row r="52" spans="1:4" ht="30.6" customHeight="1" x14ac:dyDescent="0.3">
      <c r="A52" s="56" t="s">
        <v>48</v>
      </c>
      <c r="B52" s="233" t="s">
        <v>133</v>
      </c>
      <c r="C52" s="233"/>
      <c r="D52" s="62">
        <f>Licitante!L17*21.726</f>
        <v>0</v>
      </c>
    </row>
    <row r="53" spans="1:4" ht="30.6" customHeight="1" x14ac:dyDescent="0.3">
      <c r="A53" s="56" t="s">
        <v>50</v>
      </c>
      <c r="B53" s="233" t="s">
        <v>134</v>
      </c>
      <c r="C53" s="233"/>
      <c r="D53" s="62">
        <f>Licitante!L19</f>
        <v>0</v>
      </c>
    </row>
    <row r="54" spans="1:4" ht="30.6" customHeight="1" x14ac:dyDescent="0.3">
      <c r="A54" s="56" t="s">
        <v>52</v>
      </c>
      <c r="B54" s="233" t="s">
        <v>135</v>
      </c>
      <c r="C54" s="233"/>
      <c r="D54" s="62">
        <f>Licitante!L15</f>
        <v>0</v>
      </c>
    </row>
    <row r="55" spans="1:4" ht="30.6" customHeight="1" x14ac:dyDescent="0.3">
      <c r="A55" s="56" t="s">
        <v>54</v>
      </c>
      <c r="B55" s="233" t="s">
        <v>35</v>
      </c>
      <c r="C55" s="233"/>
      <c r="D55" s="62">
        <f>Licitante!E21</f>
        <v>0</v>
      </c>
    </row>
    <row r="56" spans="1:4" ht="30.6" customHeight="1" x14ac:dyDescent="0.3">
      <c r="A56" s="56" t="s">
        <v>57</v>
      </c>
      <c r="B56" s="233" t="s">
        <v>60</v>
      </c>
      <c r="C56" s="233"/>
      <c r="D56" s="62"/>
    </row>
    <row r="57" spans="1:4" ht="30.6" customHeight="1" x14ac:dyDescent="0.3">
      <c r="A57" s="230" t="s">
        <v>96</v>
      </c>
      <c r="B57" s="230"/>
      <c r="C57" s="230"/>
      <c r="D57" s="69">
        <f>SUM(D51:D56)</f>
        <v>0</v>
      </c>
    </row>
    <row r="58" spans="1:4" ht="30.6" customHeight="1" x14ac:dyDescent="0.3">
      <c r="A58" s="225" t="s">
        <v>136</v>
      </c>
      <c r="B58" s="225"/>
      <c r="C58" s="225"/>
      <c r="D58" s="225"/>
    </row>
    <row r="59" spans="1:4" ht="30.6" customHeight="1" x14ac:dyDescent="0.3">
      <c r="A59" s="58">
        <v>2</v>
      </c>
      <c r="B59" s="58" t="s">
        <v>137</v>
      </c>
      <c r="C59" s="58" t="s">
        <v>43</v>
      </c>
      <c r="D59" s="58" t="str">
        <f>Dados_da_UNIDADE!E6</f>
        <v>São Paulo/SP</v>
      </c>
    </row>
    <row r="60" spans="1:4" ht="30.6" customHeight="1" x14ac:dyDescent="0.3">
      <c r="A60" s="56" t="s">
        <v>107</v>
      </c>
      <c r="B60" s="56" t="s">
        <v>138</v>
      </c>
      <c r="C60" s="67">
        <f>C34</f>
        <v>0.11360000000000001</v>
      </c>
      <c r="D60" s="62">
        <f>D34</f>
        <v>0</v>
      </c>
    </row>
    <row r="61" spans="1:4" ht="30.6" customHeight="1" x14ac:dyDescent="0.3">
      <c r="A61" s="56" t="s">
        <v>116</v>
      </c>
      <c r="B61" s="56" t="s">
        <v>117</v>
      </c>
      <c r="C61" s="67">
        <f>C48</f>
        <v>0.33800000000000002</v>
      </c>
      <c r="D61" s="62">
        <f>D48</f>
        <v>0</v>
      </c>
    </row>
    <row r="62" spans="1:4" ht="30.6" customHeight="1" x14ac:dyDescent="0.3">
      <c r="A62" s="56" t="s">
        <v>130</v>
      </c>
      <c r="B62" s="228" t="s">
        <v>131</v>
      </c>
      <c r="C62" s="228"/>
      <c r="D62" s="62">
        <f>D57</f>
        <v>0</v>
      </c>
    </row>
    <row r="63" spans="1:4" ht="30.6" customHeight="1" x14ac:dyDescent="0.3">
      <c r="A63" s="230" t="s">
        <v>96</v>
      </c>
      <c r="B63" s="230"/>
      <c r="C63" s="68">
        <f>C60+C61</f>
        <v>0.4516</v>
      </c>
      <c r="D63" s="69">
        <f>SUM(D60:D62)</f>
        <v>0</v>
      </c>
    </row>
    <row r="64" spans="1:4" ht="30.6" customHeight="1" x14ac:dyDescent="0.3">
      <c r="A64" s="236" t="s">
        <v>36</v>
      </c>
      <c r="B64" s="236"/>
      <c r="C64" s="236"/>
      <c r="D64" s="236"/>
    </row>
    <row r="65" spans="1:4" ht="30.6" customHeight="1" x14ac:dyDescent="0.3">
      <c r="A65" s="235" t="s">
        <v>97</v>
      </c>
      <c r="B65" s="235"/>
      <c r="C65" s="235"/>
      <c r="D65" s="73">
        <f>D36</f>
        <v>0</v>
      </c>
    </row>
    <row r="66" spans="1:4" ht="30.6" customHeight="1" x14ac:dyDescent="0.3">
      <c r="A66" s="235" t="s">
        <v>114</v>
      </c>
      <c r="B66" s="235"/>
      <c r="C66" s="235"/>
      <c r="D66" s="73">
        <f>D37</f>
        <v>0</v>
      </c>
    </row>
    <row r="67" spans="1:4" ht="30.6" customHeight="1" x14ac:dyDescent="0.3">
      <c r="A67" s="235" t="s">
        <v>115</v>
      </c>
      <c r="B67" s="235"/>
      <c r="C67" s="235"/>
      <c r="D67" s="73">
        <f>D38</f>
        <v>0</v>
      </c>
    </row>
    <row r="68" spans="1:4" ht="30.6" customHeight="1" x14ac:dyDescent="0.3">
      <c r="A68" s="58">
        <v>3</v>
      </c>
      <c r="B68" s="58" t="s">
        <v>139</v>
      </c>
      <c r="C68" s="58" t="s">
        <v>43</v>
      </c>
      <c r="D68" s="58" t="str">
        <f>Dados_da_UNIDADE!E6</f>
        <v>São Paulo/SP</v>
      </c>
    </row>
    <row r="69" spans="1:4" ht="30.6" customHeight="1" x14ac:dyDescent="0.3">
      <c r="A69" s="56" t="s">
        <v>44</v>
      </c>
      <c r="B69" s="61" t="s">
        <v>140</v>
      </c>
      <c r="C69" s="72">
        <f>Mod_3_e_4!E3</f>
        <v>0</v>
      </c>
      <c r="D69" s="62">
        <f>$D$67*C69</f>
        <v>0</v>
      </c>
    </row>
    <row r="70" spans="1:4" ht="30.6" customHeight="1" x14ac:dyDescent="0.3">
      <c r="A70" s="56" t="s">
        <v>48</v>
      </c>
      <c r="B70" s="61" t="s">
        <v>141</v>
      </c>
      <c r="C70" s="72">
        <f>Mod_3_e_4!E4</f>
        <v>0</v>
      </c>
      <c r="D70" s="62">
        <f>$D$67*C70</f>
        <v>0</v>
      </c>
    </row>
    <row r="71" spans="1:4" ht="30.6" customHeight="1" x14ac:dyDescent="0.3">
      <c r="A71" s="56" t="s">
        <v>50</v>
      </c>
      <c r="B71" s="61" t="s">
        <v>142</v>
      </c>
      <c r="C71" s="72">
        <f>Mod_3_e_4!E6</f>
        <v>1.9444444444444445E-2</v>
      </c>
      <c r="D71" s="62">
        <f>$D$67*C71</f>
        <v>0</v>
      </c>
    </row>
    <row r="72" spans="1:4" ht="30.6" customHeight="1" x14ac:dyDescent="0.3">
      <c r="A72" s="56" t="s">
        <v>52</v>
      </c>
      <c r="B72" s="61" t="s">
        <v>143</v>
      </c>
      <c r="C72" s="72">
        <f>Mod_3_e_4!E7</f>
        <v>6.5722222222222224E-3</v>
      </c>
      <c r="D72" s="62">
        <f>$D$67*C72</f>
        <v>0</v>
      </c>
    </row>
    <row r="73" spans="1:4" ht="30.6" customHeight="1" x14ac:dyDescent="0.3">
      <c r="A73" s="70" t="s">
        <v>54</v>
      </c>
      <c r="B73" s="74" t="s">
        <v>144</v>
      </c>
      <c r="C73" s="75">
        <v>0.04</v>
      </c>
      <c r="D73" s="62">
        <f>$D$67*C73</f>
        <v>0</v>
      </c>
    </row>
    <row r="74" spans="1:4" ht="30.6" customHeight="1" thickBot="1" x14ac:dyDescent="0.35">
      <c r="A74" s="237" t="s">
        <v>96</v>
      </c>
      <c r="B74" s="237"/>
      <c r="C74" s="76">
        <f>SUM(C69:C73)</f>
        <v>6.6016666666666668E-2</v>
      </c>
      <c r="D74" s="69">
        <f>SUM(D69:D73)</f>
        <v>0</v>
      </c>
    </row>
    <row r="75" spans="1:4" ht="30.6" customHeight="1" thickBot="1" x14ac:dyDescent="0.35">
      <c r="A75" s="238" t="s">
        <v>145</v>
      </c>
      <c r="B75" s="238"/>
      <c r="C75" s="238"/>
      <c r="D75" s="238"/>
    </row>
    <row r="76" spans="1:4" ht="30.6" customHeight="1" x14ac:dyDescent="0.3">
      <c r="A76" s="239" t="s">
        <v>16</v>
      </c>
      <c r="B76" s="239"/>
      <c r="C76" s="239"/>
      <c r="D76" s="77">
        <f>D28</f>
        <v>0</v>
      </c>
    </row>
    <row r="77" spans="1:4" ht="30.6" customHeight="1" x14ac:dyDescent="0.3">
      <c r="A77" s="240" t="s">
        <v>114</v>
      </c>
      <c r="B77" s="240"/>
      <c r="C77" s="240"/>
      <c r="D77" s="77">
        <f>D34</f>
        <v>0</v>
      </c>
    </row>
    <row r="78" spans="1:4" ht="30.6" customHeight="1" x14ac:dyDescent="0.3">
      <c r="A78" s="240" t="s">
        <v>115</v>
      </c>
      <c r="B78" s="240"/>
      <c r="C78" s="240"/>
      <c r="D78" s="77">
        <f>SUM(D76:D77)</f>
        <v>0</v>
      </c>
    </row>
    <row r="79" spans="1:4" ht="30.6" customHeight="1" x14ac:dyDescent="0.3">
      <c r="A79" s="225" t="s">
        <v>146</v>
      </c>
      <c r="B79" s="225"/>
      <c r="C79" s="225"/>
      <c r="D79" s="225"/>
    </row>
    <row r="80" spans="1:4" ht="30.6" customHeight="1" x14ac:dyDescent="0.3">
      <c r="A80" s="58" t="s">
        <v>147</v>
      </c>
      <c r="B80" s="78" t="s">
        <v>40</v>
      </c>
      <c r="C80" s="58" t="s">
        <v>43</v>
      </c>
      <c r="D80" s="58" t="str">
        <f>Dados_da_UNIDADE!E6</f>
        <v>São Paulo/SP</v>
      </c>
    </row>
    <row r="81" spans="1:6" ht="30.6" customHeight="1" x14ac:dyDescent="0.3">
      <c r="A81" s="56" t="s">
        <v>44</v>
      </c>
      <c r="B81" s="61" t="s">
        <v>45</v>
      </c>
      <c r="C81" s="72">
        <v>0.121</v>
      </c>
      <c r="D81" s="62">
        <f t="shared" ref="D81:D89" si="1">$D$78*C81</f>
        <v>0</v>
      </c>
    </row>
    <row r="82" spans="1:6" ht="30.6" customHeight="1" x14ac:dyDescent="0.3">
      <c r="A82" s="56" t="s">
        <v>48</v>
      </c>
      <c r="B82" s="61" t="s">
        <v>40</v>
      </c>
      <c r="C82" s="72">
        <f>Licitante!G30</f>
        <v>1.6444444444444447E-3</v>
      </c>
      <c r="D82" s="62">
        <f t="shared" si="1"/>
        <v>0</v>
      </c>
    </row>
    <row r="83" spans="1:6" ht="30.6" customHeight="1" x14ac:dyDescent="0.3">
      <c r="A83" s="56" t="s">
        <v>50</v>
      </c>
      <c r="B83" s="61" t="s">
        <v>51</v>
      </c>
      <c r="C83" s="79">
        <f>Licitante!G31</f>
        <v>1.0127314814814816E-5</v>
      </c>
      <c r="D83" s="62">
        <f t="shared" si="1"/>
        <v>0</v>
      </c>
    </row>
    <row r="84" spans="1:6" ht="30.6" customHeight="1" x14ac:dyDescent="0.3">
      <c r="A84" s="56" t="s">
        <v>52</v>
      </c>
      <c r="B84" s="61" t="s">
        <v>53</v>
      </c>
      <c r="C84" s="79">
        <f>Licitante!G32</f>
        <v>2.7083333333333332E-5</v>
      </c>
      <c r="D84" s="62">
        <f t="shared" si="1"/>
        <v>0</v>
      </c>
    </row>
    <row r="85" spans="1:6" ht="30.6" customHeight="1" x14ac:dyDescent="0.3">
      <c r="A85" s="56" t="s">
        <v>54</v>
      </c>
      <c r="B85" s="61" t="s">
        <v>55</v>
      </c>
      <c r="C85" s="72">
        <f>Licitante!G33</f>
        <v>4.0333333333333329E-4</v>
      </c>
      <c r="D85" s="62">
        <f t="shared" si="1"/>
        <v>0</v>
      </c>
    </row>
    <row r="86" spans="1:6" ht="30.6" customHeight="1" x14ac:dyDescent="0.3">
      <c r="A86" s="80" t="s">
        <v>57</v>
      </c>
      <c r="B86" s="2" t="s">
        <v>58</v>
      </c>
      <c r="C86" s="81">
        <f>Licitante!G34</f>
        <v>3.3111111111111115E-3</v>
      </c>
      <c r="D86" s="62">
        <f t="shared" si="1"/>
        <v>0</v>
      </c>
    </row>
    <row r="87" spans="1:6" ht="30.6" customHeight="1" x14ac:dyDescent="0.3">
      <c r="A87" s="80" t="s">
        <v>59</v>
      </c>
      <c r="B87" s="2" t="s">
        <v>148</v>
      </c>
      <c r="C87" s="81">
        <f>SUM(C81:C86)*C48</f>
        <v>4.2721881643518519E-2</v>
      </c>
      <c r="D87" s="62">
        <f t="shared" si="1"/>
        <v>0</v>
      </c>
    </row>
    <row r="88" spans="1:6" ht="30.6" customHeight="1" x14ac:dyDescent="0.3">
      <c r="A88" s="56" t="s">
        <v>127</v>
      </c>
      <c r="B88" s="82" t="s">
        <v>60</v>
      </c>
      <c r="C88" s="83"/>
      <c r="D88" s="84">
        <f t="shared" si="1"/>
        <v>0</v>
      </c>
    </row>
    <row r="89" spans="1:6" ht="30.6" customHeight="1" x14ac:dyDescent="0.3">
      <c r="A89" s="230" t="s">
        <v>96</v>
      </c>
      <c r="B89" s="230"/>
      <c r="C89" s="76">
        <f>SUM(C81:C88)</f>
        <v>0.16911798118055554</v>
      </c>
      <c r="D89" s="62">
        <f t="shared" si="1"/>
        <v>0</v>
      </c>
    </row>
    <row r="90" spans="1:6" ht="30.6" customHeight="1" x14ac:dyDescent="0.3">
      <c r="A90" s="225" t="s">
        <v>149</v>
      </c>
      <c r="B90" s="225"/>
      <c r="C90" s="225"/>
      <c r="D90" s="225"/>
    </row>
    <row r="91" spans="1:6" ht="30.6" customHeight="1" x14ac:dyDescent="0.3">
      <c r="A91" s="58">
        <v>4</v>
      </c>
      <c r="B91" s="58" t="s">
        <v>150</v>
      </c>
      <c r="C91" s="58" t="s">
        <v>43</v>
      </c>
      <c r="D91" s="58" t="str">
        <f>Dados_da_UNIDADE!E6</f>
        <v>São Paulo/SP</v>
      </c>
    </row>
    <row r="92" spans="1:6" ht="30.6" customHeight="1" x14ac:dyDescent="0.3">
      <c r="A92" s="56" t="s">
        <v>147</v>
      </c>
      <c r="B92" s="61" t="s">
        <v>40</v>
      </c>
      <c r="C92" s="67">
        <f>C89</f>
        <v>0.16911798118055554</v>
      </c>
      <c r="D92" s="62">
        <f>D89</f>
        <v>0</v>
      </c>
    </row>
    <row r="93" spans="1:6" ht="30.6" customHeight="1" x14ac:dyDescent="0.3">
      <c r="A93" s="230" t="s">
        <v>96</v>
      </c>
      <c r="B93" s="230"/>
      <c r="C93" s="68">
        <f>C92</f>
        <v>0.16911798118055554</v>
      </c>
      <c r="D93" s="69">
        <f>SUM(D92:D92)</f>
        <v>0</v>
      </c>
    </row>
    <row r="94" spans="1:6" ht="30.6" customHeight="1" x14ac:dyDescent="0.3">
      <c r="A94" s="225" t="s">
        <v>151</v>
      </c>
      <c r="B94" s="225"/>
      <c r="C94" s="225"/>
      <c r="D94" s="225"/>
      <c r="F94" s="85"/>
    </row>
    <row r="95" spans="1:6" ht="30.6" customHeight="1" x14ac:dyDescent="0.3">
      <c r="A95" s="58">
        <v>5</v>
      </c>
      <c r="B95" s="230" t="s">
        <v>152</v>
      </c>
      <c r="C95" s="230"/>
      <c r="D95" s="58" t="str">
        <f>Dados_da_UNIDADE!E6</f>
        <v>São Paulo/SP</v>
      </c>
    </row>
    <row r="96" spans="1:6" ht="30.6" customHeight="1" x14ac:dyDescent="0.3">
      <c r="A96" s="56" t="s">
        <v>44</v>
      </c>
      <c r="B96" s="233" t="s">
        <v>153</v>
      </c>
      <c r="C96" s="233"/>
      <c r="D96" s="62">
        <f>Licitante!E50</f>
        <v>0</v>
      </c>
    </row>
    <row r="97" spans="1:6" ht="30.6" customHeight="1" x14ac:dyDescent="0.3">
      <c r="A97" s="56" t="s">
        <v>48</v>
      </c>
      <c r="B97" s="233" t="s">
        <v>154</v>
      </c>
      <c r="C97" s="233"/>
      <c r="D97" s="62">
        <f>Licitante!E57</f>
        <v>0</v>
      </c>
    </row>
    <row r="98" spans="1:6" ht="30.6" customHeight="1" x14ac:dyDescent="0.3">
      <c r="A98" s="56" t="s">
        <v>50</v>
      </c>
      <c r="B98" s="241" t="s">
        <v>60</v>
      </c>
      <c r="C98" s="241"/>
      <c r="D98" s="84"/>
    </row>
    <row r="99" spans="1:6" ht="30.6" customHeight="1" x14ac:dyDescent="0.3">
      <c r="A99" s="230" t="s">
        <v>96</v>
      </c>
      <c r="B99" s="230"/>
      <c r="C99" s="230"/>
      <c r="D99" s="69">
        <f>SUM(D96:D98)</f>
        <v>0</v>
      </c>
    </row>
    <row r="100" spans="1:6" ht="30.6" customHeight="1" x14ac:dyDescent="0.3">
      <c r="A100" s="242" t="s">
        <v>155</v>
      </c>
      <c r="B100" s="242"/>
      <c r="C100" s="86">
        <f>C63+C74+C89</f>
        <v>0.68673464784722216</v>
      </c>
      <c r="D100" s="69">
        <f>D99+D93+D74+D63+D28</f>
        <v>0</v>
      </c>
    </row>
    <row r="101" spans="1:6" ht="30.6" customHeight="1" x14ac:dyDescent="0.3">
      <c r="A101" s="225" t="s">
        <v>156</v>
      </c>
      <c r="B101" s="225"/>
      <c r="C101" s="225"/>
      <c r="D101" s="225"/>
    </row>
    <row r="102" spans="1:6" ht="30.6" customHeight="1" x14ac:dyDescent="0.3">
      <c r="A102" s="58">
        <v>6</v>
      </c>
      <c r="B102" s="78" t="s">
        <v>157</v>
      </c>
      <c r="C102" s="58" t="s">
        <v>118</v>
      </c>
      <c r="D102" s="58" t="str">
        <f>Dados_da_UNIDADE!E6</f>
        <v>São Paulo/SP</v>
      </c>
    </row>
    <row r="103" spans="1:6" ht="30.6" customHeight="1" x14ac:dyDescent="0.3">
      <c r="A103" s="56" t="s">
        <v>44</v>
      </c>
      <c r="B103" s="61" t="s">
        <v>158</v>
      </c>
      <c r="C103" s="133">
        <f>Licitante!D62</f>
        <v>7.8912999999999997E-2</v>
      </c>
      <c r="D103" s="146">
        <f>D100*C103</f>
        <v>0</v>
      </c>
    </row>
    <row r="104" spans="1:6" ht="30.6" customHeight="1" x14ac:dyDescent="0.3">
      <c r="A104" s="56" t="s">
        <v>48</v>
      </c>
      <c r="B104" s="61" t="s">
        <v>75</v>
      </c>
      <c r="C104" s="133">
        <f>Licitante!D63</f>
        <v>7.8912999999999997E-2</v>
      </c>
      <c r="D104" s="146">
        <f>(D100+D103)*C104</f>
        <v>0</v>
      </c>
    </row>
    <row r="105" spans="1:6" ht="30.6" customHeight="1" x14ac:dyDescent="0.3">
      <c r="A105" s="56" t="s">
        <v>50</v>
      </c>
      <c r="B105" s="61" t="s">
        <v>159</v>
      </c>
      <c r="C105" s="68">
        <f>Licitante!D64+Licitante!D65</f>
        <v>3.6499999999999998E-2</v>
      </c>
      <c r="D105" s="149">
        <f>C105*D108</f>
        <v>0</v>
      </c>
    </row>
    <row r="106" spans="1:6" ht="30.6" customHeight="1" x14ac:dyDescent="0.3">
      <c r="A106" s="59"/>
      <c r="B106" s="61"/>
      <c r="C106" s="243" t="s">
        <v>160</v>
      </c>
      <c r="D106" s="243"/>
    </row>
    <row r="107" spans="1:6" ht="30.6" customHeight="1" x14ac:dyDescent="0.3">
      <c r="A107" s="56" t="s">
        <v>79</v>
      </c>
      <c r="B107" s="67">
        <f>Licitante!D66</f>
        <v>0.02</v>
      </c>
      <c r="C107" s="87">
        <f>B107+C105</f>
        <v>5.6499999999999995E-2</v>
      </c>
      <c r="D107" s="146">
        <f>D108*C107</f>
        <v>0</v>
      </c>
      <c r="F107" s="88"/>
    </row>
    <row r="108" spans="1:6" ht="30.6" customHeight="1" x14ac:dyDescent="0.3">
      <c r="A108" s="244" t="s">
        <v>161</v>
      </c>
      <c r="B108" s="244"/>
      <c r="C108" s="244"/>
      <c r="D108" s="148">
        <f>ROUND((D100+D103+D104)/(1-C107),2)</f>
        <v>0</v>
      </c>
    </row>
    <row r="109" spans="1:6" ht="20.100000000000001" customHeight="1" x14ac:dyDescent="0.3">
      <c r="A109" s="57"/>
      <c r="B109" s="57"/>
      <c r="C109" s="57"/>
      <c r="D109" s="57"/>
    </row>
    <row r="110" spans="1:6" ht="30.6" customHeight="1" x14ac:dyDescent="0.3">
      <c r="A110" s="225" t="s">
        <v>162</v>
      </c>
      <c r="B110" s="225"/>
      <c r="C110" s="225"/>
      <c r="D110" s="225"/>
    </row>
    <row r="111" spans="1:6" ht="30.6" customHeight="1" x14ac:dyDescent="0.3">
      <c r="A111" s="56"/>
      <c r="B111" s="58" t="s">
        <v>163</v>
      </c>
      <c r="C111" s="58" t="s">
        <v>164</v>
      </c>
      <c r="D111" s="58" t="str">
        <f>Dados_da_UNIDADE!E6</f>
        <v>São Paulo/SP</v>
      </c>
    </row>
    <row r="112" spans="1:6" ht="30.6" customHeight="1" x14ac:dyDescent="0.3">
      <c r="A112" s="58" t="s">
        <v>44</v>
      </c>
      <c r="B112" s="228" t="s">
        <v>97</v>
      </c>
      <c r="C112" s="228"/>
      <c r="D112" s="146">
        <f>D28</f>
        <v>0</v>
      </c>
    </row>
    <row r="113" spans="1:4" ht="30.6" customHeight="1" x14ac:dyDescent="0.3">
      <c r="A113" s="58" t="s">
        <v>48</v>
      </c>
      <c r="B113" s="228" t="s">
        <v>165</v>
      </c>
      <c r="C113" s="228"/>
      <c r="D113" s="146">
        <f>D63</f>
        <v>0</v>
      </c>
    </row>
    <row r="114" spans="1:4" ht="30.6" customHeight="1" x14ac:dyDescent="0.3">
      <c r="A114" s="58" t="s">
        <v>50</v>
      </c>
      <c r="B114" s="228" t="s">
        <v>36</v>
      </c>
      <c r="C114" s="228"/>
      <c r="D114" s="146">
        <f>D74</f>
        <v>0</v>
      </c>
    </row>
    <row r="115" spans="1:4" ht="30.6" customHeight="1" x14ac:dyDescent="0.3">
      <c r="A115" s="58" t="s">
        <v>52</v>
      </c>
      <c r="B115" s="228" t="s">
        <v>145</v>
      </c>
      <c r="C115" s="228"/>
      <c r="D115" s="146">
        <f>D93</f>
        <v>0</v>
      </c>
    </row>
    <row r="116" spans="1:4" ht="30.6" customHeight="1" x14ac:dyDescent="0.3">
      <c r="A116" s="58" t="s">
        <v>54</v>
      </c>
      <c r="B116" s="228" t="s">
        <v>151</v>
      </c>
      <c r="C116" s="228"/>
      <c r="D116" s="146">
        <f>D99</f>
        <v>0</v>
      </c>
    </row>
    <row r="117" spans="1:4" ht="30.6" customHeight="1" x14ac:dyDescent="0.3">
      <c r="A117" s="230" t="s">
        <v>166</v>
      </c>
      <c r="B117" s="230"/>
      <c r="C117" s="230"/>
      <c r="D117" s="146">
        <f>SUM(D112:D116)</f>
        <v>0</v>
      </c>
    </row>
    <row r="118" spans="1:4" ht="30.6" customHeight="1" x14ac:dyDescent="0.3">
      <c r="A118" s="58" t="s">
        <v>57</v>
      </c>
      <c r="B118" s="228" t="s">
        <v>156</v>
      </c>
      <c r="C118" s="228"/>
      <c r="D118" s="146">
        <f>D103+D104+D107</f>
        <v>0</v>
      </c>
    </row>
    <row r="119" spans="1:4" ht="30.6" customHeight="1" x14ac:dyDescent="0.3">
      <c r="A119" s="230" t="s">
        <v>167</v>
      </c>
      <c r="B119" s="230"/>
      <c r="C119" s="230"/>
      <c r="D119" s="150">
        <f>ROUND(SUM(D117:D118),2)</f>
        <v>0</v>
      </c>
    </row>
    <row r="121" spans="1:4" ht="18" customHeight="1" x14ac:dyDescent="0.3">
      <c r="D121" s="126"/>
    </row>
    <row r="1048567" ht="12.75" customHeight="1" x14ac:dyDescent="0.3"/>
    <row r="1048568" ht="12.75" customHeight="1" x14ac:dyDescent="0.3"/>
    <row r="1048569" ht="12.75" customHeight="1" x14ac:dyDescent="0.3"/>
    <row r="1048570" ht="12.75" customHeight="1" x14ac:dyDescent="0.3"/>
    <row r="1048571" ht="12.75" customHeight="1" x14ac:dyDescent="0.3"/>
    <row r="1048572" ht="12.75" customHeight="1" x14ac:dyDescent="0.3"/>
    <row r="1048573" ht="12.75" customHeight="1" x14ac:dyDescent="0.3"/>
    <row r="1048574" ht="12.75" customHeight="1" x14ac:dyDescent="0.3"/>
    <row r="1048575" ht="12.75" customHeight="1" x14ac:dyDescent="0.3"/>
    <row r="1048576" ht="12.75" customHeight="1" x14ac:dyDescent="0.3"/>
  </sheetData>
  <mergeCells count="76">
    <mergeCell ref="B118:C118"/>
    <mergeCell ref="A119:C119"/>
    <mergeCell ref="B112:C112"/>
    <mergeCell ref="B113:C113"/>
    <mergeCell ref="B114:C114"/>
    <mergeCell ref="B115:C115"/>
    <mergeCell ref="B116:C116"/>
    <mergeCell ref="A117:C117"/>
    <mergeCell ref="A110:D110"/>
    <mergeCell ref="A93:B93"/>
    <mergeCell ref="A94:D94"/>
    <mergeCell ref="B95:C95"/>
    <mergeCell ref="B96:C96"/>
    <mergeCell ref="B97:C97"/>
    <mergeCell ref="B98:C98"/>
    <mergeCell ref="A99:C99"/>
    <mergeCell ref="A100:B100"/>
    <mergeCell ref="A101:D101"/>
    <mergeCell ref="C106:D106"/>
    <mergeCell ref="A108:C108"/>
    <mergeCell ref="A90:D90"/>
    <mergeCell ref="A64:D64"/>
    <mergeCell ref="A65:C65"/>
    <mergeCell ref="A66:C66"/>
    <mergeCell ref="A67:C67"/>
    <mergeCell ref="A74:B74"/>
    <mergeCell ref="A75:D75"/>
    <mergeCell ref="A76:C76"/>
    <mergeCell ref="A77:C77"/>
    <mergeCell ref="A78:C78"/>
    <mergeCell ref="A79:D79"/>
    <mergeCell ref="A89:B89"/>
    <mergeCell ref="A63:B63"/>
    <mergeCell ref="A49:D49"/>
    <mergeCell ref="B50:D50"/>
    <mergeCell ref="B51:C51"/>
    <mergeCell ref="B52:C52"/>
    <mergeCell ref="B53:C53"/>
    <mergeCell ref="B54:C54"/>
    <mergeCell ref="B55:C55"/>
    <mergeCell ref="B56:C56"/>
    <mergeCell ref="A57:C57"/>
    <mergeCell ref="A58:D58"/>
    <mergeCell ref="B62:C62"/>
    <mergeCell ref="A48:B48"/>
    <mergeCell ref="A18:D18"/>
    <mergeCell ref="A19:D19"/>
    <mergeCell ref="B21:C21"/>
    <mergeCell ref="A28:B28"/>
    <mergeCell ref="A29:D29"/>
    <mergeCell ref="A30:D30"/>
    <mergeCell ref="A34:B34"/>
    <mergeCell ref="A35:D35"/>
    <mergeCell ref="A36:C36"/>
    <mergeCell ref="A37:C37"/>
    <mergeCell ref="A38:C38"/>
    <mergeCell ref="A17:B17"/>
    <mergeCell ref="C17:D17"/>
    <mergeCell ref="A6:B6"/>
    <mergeCell ref="C6:D6"/>
    <mergeCell ref="C8:D8"/>
    <mergeCell ref="C9:D9"/>
    <mergeCell ref="C10:D10"/>
    <mergeCell ref="C11:D11"/>
    <mergeCell ref="A13:D13"/>
    <mergeCell ref="A14:A15"/>
    <mergeCell ref="B14:B15"/>
    <mergeCell ref="C14:D15"/>
    <mergeCell ref="C16:D16"/>
    <mergeCell ref="F10:H11"/>
    <mergeCell ref="A1:D1"/>
    <mergeCell ref="A2:D2"/>
    <mergeCell ref="A3:D3"/>
    <mergeCell ref="B4:D4"/>
    <mergeCell ref="A5:B5"/>
    <mergeCell ref="C5:D5"/>
  </mergeCells>
  <conditionalFormatting sqref="D100">
    <cfRule type="expression" dxfId="28" priority="27" stopIfTrue="1">
      <formula>D$20=0</formula>
    </cfRule>
  </conditionalFormatting>
  <conditionalFormatting sqref="D102">
    <cfRule type="expression" dxfId="27" priority="28" stopIfTrue="1">
      <formula>D$20=0</formula>
    </cfRule>
  </conditionalFormatting>
  <conditionalFormatting sqref="D103:D105">
    <cfRule type="expression" dxfId="26" priority="29" stopIfTrue="1">
      <formula>D$20=0</formula>
    </cfRule>
  </conditionalFormatting>
  <conditionalFormatting sqref="D107">
    <cfRule type="expression" dxfId="25" priority="8" stopIfTrue="1">
      <formula>D$20=0</formula>
    </cfRule>
  </conditionalFormatting>
  <conditionalFormatting sqref="D108">
    <cfRule type="expression" dxfId="24" priority="9" stopIfTrue="1">
      <formula>D$20=0</formula>
    </cfRule>
  </conditionalFormatting>
  <conditionalFormatting sqref="D111">
    <cfRule type="expression" dxfId="23" priority="10" stopIfTrue="1">
      <formula>D$20=0</formula>
    </cfRule>
  </conditionalFormatting>
  <conditionalFormatting sqref="D112:D118">
    <cfRule type="expression" dxfId="22" priority="11" stopIfTrue="1">
      <formula>D$20=0</formula>
    </cfRule>
  </conditionalFormatting>
  <conditionalFormatting sqref="D119">
    <cfRule type="expression" dxfId="21" priority="12" stopIfTrue="1">
      <formula>D$20=0</formula>
    </cfRule>
  </conditionalFormatting>
  <conditionalFormatting sqref="D20:D23 D27:D28">
    <cfRule type="expression" dxfId="20" priority="4" stopIfTrue="1">
      <formula>D$20=0</formula>
    </cfRule>
  </conditionalFormatting>
  <conditionalFormatting sqref="D24:D26">
    <cfRule type="expression" dxfId="19" priority="5" stopIfTrue="1">
      <formula>D$20=0</formula>
    </cfRule>
  </conditionalFormatting>
  <conditionalFormatting sqref="D31:D34">
    <cfRule type="expression" dxfId="18" priority="6" stopIfTrue="1">
      <formula>D$20=0</formula>
    </cfRule>
  </conditionalFormatting>
  <conditionalFormatting sqref="D39:D40">
    <cfRule type="expression" dxfId="17" priority="7" stopIfTrue="1">
      <formula>D$20=0</formula>
    </cfRule>
  </conditionalFormatting>
  <conditionalFormatting sqref="D51:D56">
    <cfRule type="expression" dxfId="16" priority="13" stopIfTrue="1">
      <formula>D$20=0</formula>
    </cfRule>
  </conditionalFormatting>
  <conditionalFormatting sqref="D57">
    <cfRule type="expression" dxfId="15" priority="14" stopIfTrue="1">
      <formula>D$20=0</formula>
    </cfRule>
  </conditionalFormatting>
  <conditionalFormatting sqref="D59">
    <cfRule type="expression" dxfId="14" priority="15" stopIfTrue="1">
      <formula>D$20=0</formula>
    </cfRule>
  </conditionalFormatting>
  <conditionalFormatting sqref="D60:D61">
    <cfRule type="expression" dxfId="13" priority="16" stopIfTrue="1">
      <formula>D$20=0</formula>
    </cfRule>
  </conditionalFormatting>
  <conditionalFormatting sqref="D62">
    <cfRule type="expression" dxfId="12" priority="17" stopIfTrue="1">
      <formula>D$20=0</formula>
    </cfRule>
  </conditionalFormatting>
  <conditionalFormatting sqref="D63">
    <cfRule type="expression" dxfId="11" priority="18" stopIfTrue="1">
      <formula>D$20=0</formula>
    </cfRule>
  </conditionalFormatting>
  <conditionalFormatting sqref="D68">
    <cfRule type="expression" dxfId="10" priority="19" stopIfTrue="1">
      <formula>D$20=0</formula>
    </cfRule>
  </conditionalFormatting>
  <conditionalFormatting sqref="D69">
    <cfRule type="expression" dxfId="9" priority="20" stopIfTrue="1">
      <formula>D$20=0</formula>
    </cfRule>
  </conditionalFormatting>
  <conditionalFormatting sqref="D74">
    <cfRule type="expression" dxfId="8" priority="21" stopIfTrue="1">
      <formula>D$20=0</formula>
    </cfRule>
  </conditionalFormatting>
  <conditionalFormatting sqref="D80">
    <cfRule type="expression" dxfId="7" priority="22" stopIfTrue="1">
      <formula>D$20=0</formula>
    </cfRule>
  </conditionalFormatting>
  <conditionalFormatting sqref="D81">
    <cfRule type="expression" dxfId="6" priority="23" stopIfTrue="1">
      <formula>D$20=0</formula>
    </cfRule>
  </conditionalFormatting>
  <conditionalFormatting sqref="D91">
    <cfRule type="expression" dxfId="5" priority="24" stopIfTrue="1">
      <formula>D$20=0</formula>
    </cfRule>
  </conditionalFormatting>
  <conditionalFormatting sqref="D92">
    <cfRule type="expression" dxfId="4" priority="25" stopIfTrue="1">
      <formula>D$20=0</formula>
    </cfRule>
  </conditionalFormatting>
  <conditionalFormatting sqref="D93">
    <cfRule type="expression" dxfId="3" priority="26" stopIfTrue="1">
      <formula>D$20=0</formula>
    </cfRule>
  </conditionalFormatting>
  <conditionalFormatting sqref="D95">
    <cfRule type="expression" dxfId="2" priority="30" stopIfTrue="1">
      <formula>D$20=0</formula>
    </cfRule>
  </conditionalFormatting>
  <conditionalFormatting sqref="D96:D98">
    <cfRule type="expression" dxfId="1" priority="31" stopIfTrue="1">
      <formula>D$20=0</formula>
    </cfRule>
  </conditionalFormatting>
  <conditionalFormatting sqref="D99">
    <cfRule type="expression" dxfId="0" priority="32" stopIfTrue="1">
      <formula>D$20=0</formula>
    </cfRule>
  </conditionalFormatting>
  <printOptions horizontalCentered="1" verticalCentered="1"/>
  <pageMargins left="0.23622047244094491" right="0.23622047244094491" top="0.15748031496062992" bottom="0.15748031496062992" header="0.19685039370078741" footer="0"/>
  <pageSetup paperSize="9" scale="90" fitToHeight="0" pageOrder="overThenDown" orientation="portrait" r:id="rId1"/>
  <headerFooter alignWithMargins="0">
    <oddHeader>&amp;C&amp;14&amp;A</oddHeader>
  </headerFooter>
  <rowBreaks count="4" manualBreakCount="4">
    <brk id="28" max="7" man="1"/>
    <brk id="57" max="7" man="1"/>
    <brk id="78" max="7" man="1"/>
    <brk id="100" max="7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AMJ8"/>
  <sheetViews>
    <sheetView showGridLines="0" view="pageBreakPreview" zoomScale="60" zoomScaleNormal="100" workbookViewId="0">
      <selection sqref="A1:J1"/>
    </sheetView>
  </sheetViews>
  <sheetFormatPr defaultRowHeight="51" customHeight="1" x14ac:dyDescent="0.3"/>
  <cols>
    <col min="1" max="1" width="8" style="51" customWidth="1"/>
    <col min="2" max="2" width="35.140625" style="51" customWidth="1"/>
    <col min="3" max="3" width="19.28515625" style="51" customWidth="1"/>
    <col min="4" max="4" width="15.5703125" style="51" customWidth="1"/>
    <col min="5" max="1024" width="25.28515625" style="51" customWidth="1"/>
    <col min="1025" max="1025" width="9.140625" customWidth="1"/>
  </cols>
  <sheetData>
    <row r="1" spans="1:7" ht="51" customHeight="1" x14ac:dyDescent="0.3">
      <c r="A1" s="230" t="s">
        <v>168</v>
      </c>
      <c r="B1" s="230"/>
      <c r="C1" s="230"/>
      <c r="D1" s="230"/>
      <c r="E1" s="230"/>
      <c r="F1" s="57"/>
    </row>
    <row r="2" spans="1:7" ht="51" customHeight="1" x14ac:dyDescent="0.3">
      <c r="A2" s="58" t="s">
        <v>70</v>
      </c>
      <c r="B2" s="58" t="s">
        <v>169</v>
      </c>
      <c r="C2" s="58" t="s">
        <v>170</v>
      </c>
      <c r="D2" s="89" t="s">
        <v>42</v>
      </c>
      <c r="E2" s="90" t="s">
        <v>43</v>
      </c>
      <c r="F2" s="57"/>
    </row>
    <row r="3" spans="1:7" ht="51" customHeight="1" x14ac:dyDescent="0.3">
      <c r="A3" s="56" t="s">
        <v>44</v>
      </c>
      <c r="B3" s="61" t="s">
        <v>140</v>
      </c>
      <c r="C3" s="91">
        <v>30</v>
      </c>
      <c r="D3" s="92">
        <f>Licitante!E24</f>
        <v>0</v>
      </c>
      <c r="E3" s="93">
        <f>C3/360*D3</f>
        <v>0</v>
      </c>
      <c r="F3" s="57"/>
    </row>
    <row r="4" spans="1:7" ht="51" customHeight="1" x14ac:dyDescent="0.3">
      <c r="A4" s="56" t="s">
        <v>48</v>
      </c>
      <c r="B4" s="61" t="s">
        <v>141</v>
      </c>
      <c r="C4" s="246">
        <v>0.01</v>
      </c>
      <c r="D4" s="246"/>
      <c r="E4" s="94">
        <f>0.08*E3</f>
        <v>0</v>
      </c>
      <c r="F4" s="57"/>
    </row>
    <row r="5" spans="1:7" ht="51" customHeight="1" x14ac:dyDescent="0.3">
      <c r="A5" s="56" t="s">
        <v>50</v>
      </c>
      <c r="B5" s="61" t="s">
        <v>217</v>
      </c>
      <c r="C5" s="245" t="s">
        <v>171</v>
      </c>
      <c r="D5" s="245"/>
      <c r="E5" s="94">
        <f>0.4*0.08*E3</f>
        <v>0</v>
      </c>
      <c r="F5" s="57"/>
    </row>
    <row r="6" spans="1:7" ht="51" customHeight="1" x14ac:dyDescent="0.3">
      <c r="A6" s="56" t="s">
        <v>52</v>
      </c>
      <c r="B6" s="61" t="s">
        <v>142</v>
      </c>
      <c r="C6" s="245" t="s">
        <v>172</v>
      </c>
      <c r="D6" s="245"/>
      <c r="E6" s="93">
        <f>7/30/12</f>
        <v>1.9444444444444445E-2</v>
      </c>
      <c r="F6" s="57"/>
    </row>
    <row r="7" spans="1:7" ht="51" customHeight="1" x14ac:dyDescent="0.3">
      <c r="A7" s="56" t="s">
        <v>54</v>
      </c>
      <c r="B7" s="61" t="s">
        <v>143</v>
      </c>
      <c r="C7" s="245" t="s">
        <v>173</v>
      </c>
      <c r="D7" s="245"/>
      <c r="E7" s="93">
        <f>Mensageiro!C48*E6</f>
        <v>6.5722222222222224E-3</v>
      </c>
      <c r="F7" s="95"/>
      <c r="G7" s="96"/>
    </row>
    <row r="8" spans="1:7" ht="51" customHeight="1" x14ac:dyDescent="0.3">
      <c r="A8" s="56" t="s">
        <v>57</v>
      </c>
      <c r="B8" s="61" t="s">
        <v>216</v>
      </c>
      <c r="C8" s="245" t="s">
        <v>174</v>
      </c>
      <c r="D8" s="245"/>
      <c r="E8" s="94">
        <f>0.4*0.08*E6</f>
        <v>6.2222222222222225E-4</v>
      </c>
      <c r="F8" s="57"/>
    </row>
  </sheetData>
  <mergeCells count="6">
    <mergeCell ref="C8:D8"/>
    <mergeCell ref="A1:E1"/>
    <mergeCell ref="C4:D4"/>
    <mergeCell ref="C5:D5"/>
    <mergeCell ref="C6:D6"/>
    <mergeCell ref="C7:D7"/>
  </mergeCells>
  <printOptions horizontalCentered="1"/>
  <pageMargins left="0.39370078740157483" right="0.39370078740157483" top="1.5748031496062993" bottom="0.59055118110236227" header="0.98425196850393704" footer="0.39370078740157483"/>
  <pageSetup paperSize="9" scale="92" fitToHeight="0" pageOrder="overThenDown" orientation="portrait" r:id="rId1"/>
  <headerFooter alignWithMargins="0">
    <oddHeader>&amp;C&amp;"Arial Black1,Bold"&amp;14&amp;A&amp;R&amp;Pde&amp;N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IS7"/>
  <sheetViews>
    <sheetView showGridLines="0" tabSelected="1" view="pageBreakPreview" zoomScale="110" zoomScaleNormal="100" zoomScaleSheetLayoutView="110" workbookViewId="0">
      <selection activeCell="D4" sqref="D4:F4"/>
    </sheetView>
  </sheetViews>
  <sheetFormatPr defaultRowHeight="12.75" customHeight="1" x14ac:dyDescent="0.25"/>
  <cols>
    <col min="1" max="1" width="21.28515625" style="111" customWidth="1"/>
    <col min="2" max="2" width="18.42578125" style="111" bestFit="1" customWidth="1"/>
    <col min="3" max="3" width="17.28515625" style="111" customWidth="1"/>
    <col min="4" max="4" width="14.7109375" style="112" customWidth="1"/>
    <col min="5" max="5" width="9.42578125" customWidth="1"/>
    <col min="6" max="6" width="7" customWidth="1"/>
    <col min="7" max="7" width="12.28515625" customWidth="1"/>
    <col min="8" max="1024" width="9.7109375" customWidth="1"/>
    <col min="1025" max="1025" width="9.140625" customWidth="1"/>
  </cols>
  <sheetData>
    <row r="1" spans="1:253" ht="25.5" x14ac:dyDescent="0.25">
      <c r="A1" s="97" t="s">
        <v>175</v>
      </c>
      <c r="B1" s="98" t="s">
        <v>176</v>
      </c>
      <c r="C1" s="97" t="s">
        <v>177</v>
      </c>
      <c r="D1" s="251" t="s">
        <v>178</v>
      </c>
      <c r="E1" s="251"/>
      <c r="F1" s="251"/>
      <c r="G1" s="99"/>
      <c r="H1" s="99"/>
      <c r="I1" s="99"/>
      <c r="J1" s="99"/>
      <c r="K1" s="99"/>
      <c r="L1" s="99"/>
      <c r="M1" s="99"/>
      <c r="N1" s="99"/>
      <c r="O1" s="99"/>
      <c r="P1" s="99"/>
      <c r="Q1" s="99"/>
      <c r="R1" s="99"/>
      <c r="S1" s="99"/>
      <c r="T1" s="99"/>
      <c r="U1" s="99"/>
      <c r="V1" s="99"/>
      <c r="W1" s="99"/>
      <c r="X1" s="99"/>
      <c r="Y1" s="99"/>
      <c r="Z1" s="99"/>
      <c r="AA1" s="99"/>
      <c r="AB1" s="99"/>
      <c r="AC1" s="99"/>
      <c r="AD1" s="99"/>
      <c r="AE1" s="99"/>
      <c r="AF1" s="99"/>
      <c r="AG1" s="99"/>
      <c r="AH1" s="99"/>
      <c r="AI1" s="99"/>
      <c r="AJ1" s="99"/>
      <c r="AK1" s="99"/>
      <c r="AL1" s="99"/>
      <c r="AM1" s="99"/>
      <c r="AN1" s="99"/>
      <c r="AO1" s="99"/>
      <c r="AP1" s="99"/>
      <c r="AQ1" s="99"/>
      <c r="AR1" s="99"/>
      <c r="AS1" s="99"/>
      <c r="AT1" s="99"/>
      <c r="AU1" s="99"/>
      <c r="AV1" s="99"/>
      <c r="AW1" s="99"/>
      <c r="AX1" s="99"/>
      <c r="AY1" s="99"/>
      <c r="AZ1" s="99"/>
      <c r="BA1" s="99"/>
      <c r="BB1" s="99"/>
      <c r="BC1" s="99"/>
      <c r="BD1" s="99"/>
      <c r="BE1" s="99"/>
      <c r="BF1" s="99"/>
      <c r="BG1" s="99"/>
      <c r="BH1" s="99"/>
      <c r="BI1" s="99"/>
      <c r="BJ1" s="99"/>
      <c r="BK1" s="99"/>
      <c r="BL1" s="99"/>
      <c r="BM1" s="99"/>
      <c r="BN1" s="99"/>
      <c r="BO1" s="99"/>
      <c r="BP1" s="99"/>
      <c r="BQ1" s="99"/>
      <c r="BR1" s="99"/>
      <c r="BS1" s="99"/>
      <c r="BT1" s="99"/>
      <c r="BU1" s="99"/>
      <c r="BV1" s="99"/>
      <c r="BW1" s="99"/>
      <c r="BX1" s="99"/>
      <c r="BY1" s="99"/>
      <c r="BZ1" s="99"/>
      <c r="CA1" s="99"/>
      <c r="CB1" s="99"/>
      <c r="CC1" s="99"/>
      <c r="CD1" s="99"/>
      <c r="CE1" s="99"/>
      <c r="CF1" s="99"/>
      <c r="CG1" s="99"/>
      <c r="CH1" s="99"/>
      <c r="CI1" s="99"/>
      <c r="CJ1" s="99"/>
      <c r="CK1" s="99"/>
      <c r="CL1" s="99"/>
      <c r="CM1" s="99"/>
      <c r="CN1" s="99"/>
      <c r="CO1" s="99"/>
      <c r="CP1" s="99"/>
      <c r="CQ1" s="99"/>
      <c r="CR1" s="99"/>
      <c r="CS1" s="99"/>
      <c r="CT1" s="99"/>
      <c r="CU1" s="99"/>
      <c r="CV1" s="99"/>
      <c r="CW1" s="99"/>
      <c r="CX1" s="99"/>
      <c r="CY1" s="99"/>
      <c r="CZ1" s="99"/>
      <c r="DA1" s="99"/>
      <c r="DB1" s="99"/>
      <c r="DC1" s="99"/>
      <c r="DD1" s="99"/>
      <c r="DE1" s="99"/>
      <c r="DF1" s="99"/>
      <c r="DG1" s="99"/>
      <c r="DH1" s="99"/>
      <c r="DI1" s="99"/>
      <c r="DJ1" s="99"/>
      <c r="DK1" s="99"/>
      <c r="DL1" s="99"/>
      <c r="DM1" s="99"/>
      <c r="DN1" s="99"/>
      <c r="DO1" s="99"/>
      <c r="DP1" s="99"/>
      <c r="DQ1" s="99"/>
      <c r="DR1" s="99"/>
      <c r="DS1" s="99"/>
      <c r="DT1" s="99"/>
      <c r="DU1" s="99"/>
      <c r="DV1" s="99"/>
      <c r="DW1" s="99"/>
      <c r="DX1" s="99"/>
      <c r="DY1" s="99"/>
      <c r="DZ1" s="99"/>
      <c r="EA1" s="99"/>
      <c r="EB1" s="99"/>
      <c r="EC1" s="99"/>
      <c r="ED1" s="99"/>
      <c r="EE1" s="99"/>
      <c r="EF1" s="99"/>
      <c r="EG1" s="99"/>
      <c r="EH1" s="99"/>
      <c r="EI1" s="99"/>
      <c r="EJ1" s="99"/>
      <c r="EK1" s="99"/>
      <c r="EL1" s="99"/>
      <c r="EM1" s="99"/>
      <c r="EN1" s="99"/>
      <c r="EO1" s="99"/>
      <c r="EP1" s="99"/>
      <c r="EQ1" s="99"/>
      <c r="ER1" s="99"/>
      <c r="ES1" s="99"/>
      <c r="ET1" s="99"/>
      <c r="EU1" s="99"/>
      <c r="EV1" s="99"/>
      <c r="EW1" s="99"/>
      <c r="EX1" s="99"/>
      <c r="EY1" s="99"/>
      <c r="EZ1" s="99"/>
      <c r="FA1" s="99"/>
      <c r="FB1" s="99"/>
      <c r="FC1" s="99"/>
      <c r="FD1" s="99"/>
      <c r="FE1" s="99"/>
      <c r="FF1" s="99"/>
      <c r="FG1" s="99"/>
      <c r="FH1" s="99"/>
      <c r="FI1" s="99"/>
      <c r="FJ1" s="99"/>
      <c r="FK1" s="99"/>
      <c r="FL1" s="99"/>
      <c r="FM1" s="99"/>
      <c r="FN1" s="99"/>
      <c r="FO1" s="99"/>
      <c r="FP1" s="99"/>
      <c r="FQ1" s="99"/>
      <c r="FR1" s="99"/>
      <c r="FS1" s="99"/>
      <c r="FT1" s="99"/>
      <c r="FU1" s="99"/>
      <c r="FV1" s="99"/>
      <c r="FW1" s="99"/>
      <c r="FX1" s="99"/>
      <c r="FY1" s="99"/>
      <c r="FZ1" s="99"/>
      <c r="GA1" s="99"/>
      <c r="GB1" s="99"/>
      <c r="GC1" s="99"/>
      <c r="GD1" s="99"/>
      <c r="GE1" s="99"/>
      <c r="GF1" s="99"/>
      <c r="GG1" s="99"/>
      <c r="GH1" s="99"/>
      <c r="GI1" s="99"/>
      <c r="GJ1" s="99"/>
      <c r="GK1" s="99"/>
      <c r="GL1" s="99"/>
      <c r="GM1" s="99"/>
      <c r="GN1" s="99"/>
      <c r="GO1" s="99"/>
      <c r="GP1" s="99"/>
      <c r="GQ1" s="99"/>
      <c r="GR1" s="99"/>
      <c r="GS1" s="99"/>
      <c r="GT1" s="99"/>
      <c r="GU1" s="99"/>
      <c r="GV1" s="99"/>
      <c r="GW1" s="99"/>
      <c r="GX1" s="99"/>
      <c r="GY1" s="99"/>
      <c r="GZ1" s="99"/>
      <c r="HA1" s="99"/>
      <c r="HB1" s="99"/>
      <c r="HC1" s="99"/>
      <c r="HD1" s="99"/>
      <c r="HE1" s="99"/>
      <c r="HF1" s="99"/>
      <c r="HG1" s="99"/>
      <c r="HH1" s="99"/>
      <c r="HI1" s="99"/>
      <c r="HJ1" s="99"/>
      <c r="HK1" s="99"/>
      <c r="HL1" s="99"/>
      <c r="HM1" s="99"/>
      <c r="HN1" s="99"/>
      <c r="HO1" s="99"/>
      <c r="HP1" s="99"/>
      <c r="HQ1" s="99"/>
      <c r="HR1" s="99"/>
      <c r="HS1" s="99"/>
      <c r="HT1" s="99"/>
      <c r="HU1" s="99"/>
      <c r="HV1" s="99"/>
      <c r="HW1" s="99"/>
      <c r="HX1" s="99"/>
      <c r="HY1" s="99"/>
      <c r="HZ1" s="99"/>
      <c r="IA1" s="99"/>
      <c r="IB1" s="99"/>
      <c r="IC1" s="99"/>
      <c r="ID1" s="99"/>
      <c r="IE1" s="99"/>
      <c r="IF1" s="99"/>
      <c r="IG1" s="99"/>
      <c r="IH1" s="99"/>
      <c r="II1" s="99"/>
      <c r="IJ1" s="99"/>
      <c r="IK1" s="99"/>
      <c r="IL1" s="99"/>
      <c r="IM1" s="99"/>
      <c r="IN1" s="99"/>
      <c r="IO1" s="99"/>
      <c r="IP1" s="99"/>
      <c r="IQ1" s="99"/>
      <c r="IR1" s="99"/>
      <c r="IS1" s="99"/>
    </row>
    <row r="2" spans="1:253" ht="56.65" customHeight="1" x14ac:dyDescent="0.25">
      <c r="A2" s="100" t="str">
        <f>Dados_da_UNIDADE!A11</f>
        <v>Mensageiro</v>
      </c>
      <c r="B2" s="101">
        <f>Mensageiro!D119</f>
        <v>0</v>
      </c>
      <c r="C2" s="131">
        <f>Dados_da_UNIDADE!G11</f>
        <v>8</v>
      </c>
      <c r="D2" s="250">
        <f>B2*C2</f>
        <v>0</v>
      </c>
      <c r="E2" s="250"/>
      <c r="F2" s="250"/>
    </row>
    <row r="3" spans="1:253" ht="28.35" customHeight="1" x14ac:dyDescent="0.25">
      <c r="A3" s="102"/>
      <c r="B3" s="103"/>
      <c r="C3" s="104"/>
      <c r="D3" s="105"/>
      <c r="E3" s="46"/>
      <c r="F3" s="46"/>
    </row>
    <row r="4" spans="1:253" ht="68.650000000000006" customHeight="1" x14ac:dyDescent="0.25">
      <c r="A4" s="252" t="s">
        <v>179</v>
      </c>
      <c r="B4" s="252"/>
      <c r="C4" s="253"/>
      <c r="D4" s="254">
        <f>B2*12</f>
        <v>0</v>
      </c>
      <c r="E4" s="255"/>
      <c r="F4" s="256"/>
      <c r="G4" s="247" t="s">
        <v>180</v>
      </c>
      <c r="H4" s="248"/>
      <c r="I4" s="106"/>
    </row>
    <row r="5" spans="1:253" ht="28.35" customHeight="1" x14ac:dyDescent="0.25">
      <c r="A5" s="107"/>
      <c r="B5" s="107"/>
      <c r="C5" s="107"/>
      <c r="D5" s="108"/>
      <c r="E5" s="108"/>
      <c r="F5" s="108"/>
      <c r="G5" s="109"/>
      <c r="H5" s="106"/>
      <c r="I5" s="106"/>
    </row>
    <row r="6" spans="1:253" ht="56.65" customHeight="1" x14ac:dyDescent="0.25">
      <c r="A6" s="249" t="s">
        <v>181</v>
      </c>
      <c r="B6" s="249"/>
      <c r="C6" s="249"/>
      <c r="D6" s="250">
        <f>D4*C2</f>
        <v>0</v>
      </c>
      <c r="E6" s="250"/>
      <c r="F6" s="250"/>
      <c r="G6" s="106"/>
      <c r="H6" s="106"/>
      <c r="I6" s="106"/>
    </row>
    <row r="7" spans="1:253" ht="28.35" customHeight="1" x14ac:dyDescent="0.25">
      <c r="A7" s="102"/>
      <c r="B7" s="102"/>
      <c r="C7" s="102"/>
      <c r="D7" s="110"/>
      <c r="E7" s="110"/>
      <c r="F7" s="110"/>
      <c r="G7" s="106"/>
      <c r="H7" s="106"/>
      <c r="I7" s="106"/>
    </row>
  </sheetData>
  <mergeCells count="7">
    <mergeCell ref="G4:H4"/>
    <mergeCell ref="A6:C6"/>
    <mergeCell ref="D6:F6"/>
    <mergeCell ref="D1:F1"/>
    <mergeCell ref="D2:F2"/>
    <mergeCell ref="A4:C4"/>
    <mergeCell ref="D4:F4"/>
  </mergeCells>
  <printOptions horizontalCentered="1"/>
  <pageMargins left="0.39370078740157483" right="0.39370078740157483" top="1.5748031496062993" bottom="0.59055118110236227" header="0.98425196850393704" footer="0.39370078740157483"/>
  <pageSetup paperSize="9" scale="86" fitToHeight="0" pageOrder="overThenDown" orientation="portrait" r:id="rId1"/>
  <headerFooter alignWithMargins="0">
    <oddHeader>&amp;C&amp;"Arial Black1,Bold"&amp;14&amp;A&amp;R&amp;Pde&amp;N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G24"/>
  <sheetViews>
    <sheetView showGridLines="0" view="pageBreakPreview" zoomScale="60" zoomScaleNormal="100" workbookViewId="0">
      <selection activeCell="A20" sqref="A20:G20"/>
    </sheetView>
  </sheetViews>
  <sheetFormatPr defaultRowHeight="15" x14ac:dyDescent="0.25"/>
  <cols>
    <col min="1" max="1" width="15.85546875" customWidth="1"/>
    <col min="2" max="2" width="12.140625" customWidth="1"/>
    <col min="3" max="3" width="16.85546875" customWidth="1"/>
    <col min="4" max="5" width="12.140625" customWidth="1"/>
    <col min="6" max="6" width="15" customWidth="1"/>
    <col min="7" max="7" width="16.140625" customWidth="1"/>
    <col min="8" max="8" width="9.140625" customWidth="1"/>
  </cols>
  <sheetData>
    <row r="1" spans="1:7" ht="24.75" x14ac:dyDescent="0.25">
      <c r="A1" s="258" t="s">
        <v>182</v>
      </c>
      <c r="B1" s="258"/>
      <c r="C1" s="258"/>
      <c r="D1" s="258"/>
      <c r="E1" s="258"/>
      <c r="F1" s="258"/>
      <c r="G1" s="258"/>
    </row>
    <row r="2" spans="1:7" ht="15.75" x14ac:dyDescent="0.25">
      <c r="A2" s="113"/>
      <c r="B2" s="113"/>
      <c r="C2" s="113"/>
      <c r="D2" s="113"/>
      <c r="E2" s="114"/>
      <c r="F2" s="115"/>
      <c r="G2" s="115"/>
    </row>
    <row r="3" spans="1:7" ht="15.75" x14ac:dyDescent="0.25">
      <c r="A3" s="116" t="s">
        <v>183</v>
      </c>
      <c r="B3" s="259"/>
      <c r="C3" s="259"/>
      <c r="D3" s="259"/>
      <c r="E3" s="259"/>
      <c r="F3" s="259"/>
      <c r="G3" s="259"/>
    </row>
    <row r="4" spans="1:7" ht="15.75" x14ac:dyDescent="0.25">
      <c r="A4" s="116" t="s">
        <v>184</v>
      </c>
      <c r="B4" s="259"/>
      <c r="C4" s="259"/>
      <c r="D4" s="259"/>
      <c r="E4" s="259"/>
      <c r="F4" s="259"/>
      <c r="G4" s="259"/>
    </row>
    <row r="5" spans="1:7" ht="15.75" x14ac:dyDescent="0.25">
      <c r="A5" s="116" t="s">
        <v>185</v>
      </c>
      <c r="B5" s="259"/>
      <c r="C5" s="259"/>
      <c r="D5" s="259"/>
      <c r="E5" s="259"/>
      <c r="F5" s="259"/>
      <c r="G5" s="259"/>
    </row>
    <row r="6" spans="1:7" ht="15.75" x14ac:dyDescent="0.25">
      <c r="A6" s="116" t="s">
        <v>186</v>
      </c>
      <c r="B6" s="260" t="s">
        <v>187</v>
      </c>
      <c r="C6" s="260"/>
      <c r="D6" s="117" t="s">
        <v>188</v>
      </c>
      <c r="E6" s="259"/>
      <c r="F6" s="259"/>
      <c r="G6" s="259"/>
    </row>
    <row r="7" spans="1:7" ht="15.75" x14ac:dyDescent="0.25">
      <c r="A7" s="116" t="s">
        <v>189</v>
      </c>
      <c r="B7" s="259"/>
      <c r="C7" s="259"/>
      <c r="D7" s="259"/>
      <c r="E7" s="259"/>
      <c r="F7" s="259"/>
      <c r="G7" s="259"/>
    </row>
    <row r="8" spans="1:7" ht="15.75" x14ac:dyDescent="0.25">
      <c r="A8" s="113"/>
      <c r="B8" s="113"/>
      <c r="C8" s="113"/>
      <c r="D8" s="113"/>
      <c r="E8" s="114"/>
      <c r="F8" s="115"/>
      <c r="G8" s="115"/>
    </row>
    <row r="9" spans="1:7" ht="31.5" x14ac:dyDescent="0.25">
      <c r="A9" s="118" t="s">
        <v>190</v>
      </c>
      <c r="B9" s="118" t="s">
        <v>191</v>
      </c>
      <c r="C9" s="119" t="s">
        <v>192</v>
      </c>
      <c r="D9" s="261" t="s">
        <v>193</v>
      </c>
      <c r="E9" s="261"/>
      <c r="F9" s="261" t="s">
        <v>194</v>
      </c>
      <c r="G9" s="261"/>
    </row>
    <row r="10" spans="1:7" ht="42.4" customHeight="1" x14ac:dyDescent="0.25">
      <c r="A10" s="120" t="str">
        <f>Dados_da_UNIDADE!A11</f>
        <v>Mensageiro</v>
      </c>
      <c r="B10" s="121">
        <f>Dados_da_UNIDADE!G11</f>
        <v>8</v>
      </c>
      <c r="C10" s="122">
        <f>Mensageiro!D119</f>
        <v>0</v>
      </c>
      <c r="D10" s="262">
        <f>B10*C10</f>
        <v>0</v>
      </c>
      <c r="E10" s="262"/>
      <c r="F10" s="262">
        <f>12*D10</f>
        <v>0</v>
      </c>
      <c r="G10" s="262"/>
    </row>
    <row r="12" spans="1:7" x14ac:dyDescent="0.25">
      <c r="A12" s="257" t="s">
        <v>195</v>
      </c>
      <c r="B12" s="257"/>
    </row>
    <row r="14" spans="1:7" ht="39.950000000000003" customHeight="1" x14ac:dyDescent="0.25">
      <c r="A14" s="265" t="s">
        <v>196</v>
      </c>
      <c r="B14" s="265"/>
      <c r="C14" s="265"/>
      <c r="D14" s="265"/>
      <c r="E14" s="265"/>
      <c r="F14" s="265"/>
      <c r="G14" s="265"/>
    </row>
    <row r="15" spans="1:7" ht="30" customHeight="1" x14ac:dyDescent="0.25">
      <c r="A15" s="265" t="s">
        <v>197</v>
      </c>
      <c r="B15" s="265"/>
      <c r="C15" s="265"/>
      <c r="D15" s="265"/>
      <c r="E15" s="265"/>
      <c r="F15" s="265"/>
      <c r="G15" s="265"/>
    </row>
    <row r="16" spans="1:7" ht="62.25" customHeight="1" x14ac:dyDescent="0.25">
      <c r="A16" s="265" t="s">
        <v>198</v>
      </c>
      <c r="B16" s="265"/>
      <c r="C16" s="265"/>
      <c r="D16" s="265"/>
      <c r="E16" s="265"/>
      <c r="F16" s="265"/>
      <c r="G16" s="265"/>
    </row>
    <row r="17" spans="1:7" ht="39.950000000000003" customHeight="1" x14ac:dyDescent="0.25">
      <c r="A17" s="265" t="s">
        <v>199</v>
      </c>
      <c r="B17" s="265"/>
      <c r="C17" s="265"/>
      <c r="D17" s="265"/>
      <c r="E17" s="265"/>
      <c r="F17" s="265"/>
      <c r="G17" s="265"/>
    </row>
    <row r="18" spans="1:7" ht="60" customHeight="1" x14ac:dyDescent="0.25">
      <c r="A18" s="265" t="s">
        <v>200</v>
      </c>
      <c r="B18" s="265"/>
      <c r="C18" s="265"/>
      <c r="D18" s="265"/>
      <c r="E18" s="265"/>
      <c r="F18" s="265"/>
      <c r="G18" s="265"/>
    </row>
    <row r="19" spans="1:7" x14ac:dyDescent="0.25">
      <c r="A19" s="123"/>
    </row>
    <row r="20" spans="1:7" x14ac:dyDescent="0.25">
      <c r="A20" s="263" t="s">
        <v>225</v>
      </c>
      <c r="B20" s="263"/>
      <c r="C20" s="263"/>
      <c r="D20" s="263"/>
      <c r="E20" s="263"/>
      <c r="F20" s="263"/>
      <c r="G20" s="263"/>
    </row>
    <row r="22" spans="1:7" x14ac:dyDescent="0.25">
      <c r="A22" s="124"/>
    </row>
    <row r="23" spans="1:7" x14ac:dyDescent="0.25">
      <c r="A23" s="263" t="s">
        <v>201</v>
      </c>
      <c r="B23" s="263"/>
      <c r="C23" s="263"/>
      <c r="D23" s="263"/>
      <c r="E23" s="263"/>
      <c r="F23" s="263"/>
      <c r="G23" s="263"/>
    </row>
    <row r="24" spans="1:7" x14ac:dyDescent="0.25">
      <c r="A24" s="264" t="s">
        <v>202</v>
      </c>
      <c r="B24" s="264"/>
      <c r="C24" s="264"/>
      <c r="D24" s="264"/>
      <c r="E24" s="264"/>
      <c r="F24" s="264"/>
      <c r="G24" s="264"/>
    </row>
  </sheetData>
  <mergeCells count="20">
    <mergeCell ref="A23:G23"/>
    <mergeCell ref="A24:G24"/>
    <mergeCell ref="A14:G14"/>
    <mergeCell ref="A15:G15"/>
    <mergeCell ref="A16:G16"/>
    <mergeCell ref="A17:G17"/>
    <mergeCell ref="A18:G18"/>
    <mergeCell ref="A20:G20"/>
    <mergeCell ref="A12:B12"/>
    <mergeCell ref="A1:G1"/>
    <mergeCell ref="B3:G3"/>
    <mergeCell ref="B4:G4"/>
    <mergeCell ref="B5:G5"/>
    <mergeCell ref="B6:C6"/>
    <mergeCell ref="E6:G6"/>
    <mergeCell ref="B7:G7"/>
    <mergeCell ref="D9:E9"/>
    <mergeCell ref="F9:G9"/>
    <mergeCell ref="D10:E10"/>
    <mergeCell ref="F10:G10"/>
  </mergeCells>
  <printOptions horizontalCentered="1"/>
  <pageMargins left="0.39370078740157483" right="0.39370078740157483" top="1.5748031496062993" bottom="0.59055118110236227" header="0.98425196850393704" footer="0.39370078740157483"/>
  <pageSetup paperSize="9" scale="95" fitToHeight="0" pageOrder="overThenDown" orientation="portrait" r:id="rId1"/>
  <headerFooter alignWithMargins="0">
    <oddHeader>&amp;C&amp;"Arial Black1,Bold"&amp;14&amp;A&amp;R&amp;Pde&amp;N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466</TotalTime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6</vt:i4>
      </vt:variant>
      <vt:variant>
        <vt:lpstr>Intervalos Nomeados</vt:lpstr>
      </vt:variant>
      <vt:variant>
        <vt:i4>6</vt:i4>
      </vt:variant>
    </vt:vector>
  </HeadingPairs>
  <TitlesOfParts>
    <vt:vector size="12" baseType="lpstr">
      <vt:lpstr>Dados_da_UNIDADE</vt:lpstr>
      <vt:lpstr>Licitante</vt:lpstr>
      <vt:lpstr>Mensageiro</vt:lpstr>
      <vt:lpstr>Mod_3_e_4</vt:lpstr>
      <vt:lpstr>Ctrl_Lances</vt:lpstr>
      <vt:lpstr>Proposta</vt:lpstr>
      <vt:lpstr>Ctrl_Lances!Area_de_impressao</vt:lpstr>
      <vt:lpstr>Dados_da_UNIDADE!Area_de_impressao</vt:lpstr>
      <vt:lpstr>Licitante!Area_de_impressao</vt:lpstr>
      <vt:lpstr>Mensageiro!Area_de_impressao</vt:lpstr>
      <vt:lpstr>Mod_3_e_4!Area_de_impressao</vt:lpstr>
      <vt:lpstr>Proposta!Area_de_impressao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Alesandra Cristina Angolini</dc:creator>
  <cp:lastModifiedBy>Carlos Akira Sakurai</cp:lastModifiedBy>
  <cp:revision>27</cp:revision>
  <cp:lastPrinted>2020-12-21T19:16:10Z</cp:lastPrinted>
  <dcterms:created xsi:type="dcterms:W3CDTF">2018-10-03T19:06:03Z</dcterms:created>
  <dcterms:modified xsi:type="dcterms:W3CDTF">2020-12-22T17:41:20Z</dcterms:modified>
</cp:coreProperties>
</file>