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24"/>
  <workbookPr defaultThemeVersion="166925"/>
  <xr:revisionPtr revIDLastSave="0" documentId="11_C11F8897BC3D51A564481376ABB3539EE524A446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PLANILHA SINTÉTICA" sheetId="1" r:id="rId1"/>
    <sheet name="BDI" sheetId="2" r:id="rId2"/>
    <sheet name="CRONOGRAMA" sheetId="3" r:id="rId3"/>
    <sheet name="MEMÓRIA" sheetId="4" r:id="rId4"/>
    <sheet name="COMPOSIÇÕES" sheetId="5" r:id="rId5"/>
    <sheet name="COTAÇÕES" sheetId="6" r:id="rId6"/>
    <sheet name="PLANILHA ANALÍTICA" sheetId="7" r:id="rId7"/>
    <sheet name="CURVA ABC" sheetId="8" r:id="rId8"/>
  </sheets>
  <definedNames>
    <definedName name="__xlfn_SINGLE">NA()</definedName>
    <definedName name="_xlnm.Print_Area" localSheetId="0">'PLANILHA SINTÉTICA'!$A$1:$J$58</definedName>
    <definedName name="_xlnm.Print_Area" localSheetId="3">MEMÓRIA!$A$1:$I$127</definedName>
    <definedName name="_xlnm.Print_Area" localSheetId="4">COMPOSIÇÕES!$A$1:$G$82</definedName>
    <definedName name="_xlnm.Print_Area" localSheetId="6">'PLANILHA ANALÍTICA'!$A$1:$J$118</definedName>
    <definedName name="Excel_BuiltIn__FilterDatabase" localSheetId="0">'PLANILHA SINTÉTICA'!$A$10:$AR$17</definedName>
    <definedName name="Excel_BuiltIn__FilterDatabase" localSheetId="1">BDI!#REF!</definedName>
    <definedName name="Excel_BuiltIn__FilterDatabase" localSheetId="2">CRONOGRAMA!#REF!</definedName>
    <definedName name="Excel_BuiltIn__FilterDatabase" localSheetId="4">COMPOSIÇÕES!$A$16:$H$2208</definedName>
    <definedName name="Excel_BuiltIn__FilterDatabase" localSheetId="6">'PLANILHA ANALÍTICA'!$A$10:$AR$21</definedName>
    <definedName name="Excel_BuiltIn_Print_Area" localSheetId="1">BDI!#REF!</definedName>
    <definedName name="_xlnm.Print_Titles" localSheetId="0">'PLANILHA SINTÉTICA'!$9:$10</definedName>
    <definedName name="_xlnm.Print_Titles" localSheetId="3">MEMÓRIA!$10:$10</definedName>
    <definedName name="_xlnm.Print_Titles" localSheetId="4">COMPOSIÇÕES!#REF!</definedName>
    <definedName name="_xlnm.Print_Titles" localSheetId="6">'PLANILHA ANALÍTICA'!$9:$10</definedName>
  </definedNames>
  <calcPr calcId="0" fullCalcOnLoad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5" i="8" l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H114" i="7"/>
  <c r="H113" i="7"/>
  <c r="G113" i="7"/>
  <c r="K112" i="7"/>
  <c r="H112" i="7"/>
  <c r="H111" i="7"/>
  <c r="H110" i="7"/>
  <c r="H109" i="7"/>
  <c r="H108" i="7"/>
  <c r="E107" i="7"/>
  <c r="H106" i="7"/>
  <c r="I105" i="7"/>
  <c r="H105" i="7"/>
  <c r="I104" i="7"/>
  <c r="H104" i="7"/>
  <c r="K103" i="7"/>
  <c r="E103" i="7"/>
  <c r="H102" i="7"/>
  <c r="H101" i="7"/>
  <c r="H100" i="7"/>
  <c r="H99" i="7"/>
  <c r="H98" i="7"/>
  <c r="H97" i="7"/>
  <c r="H96" i="7"/>
  <c r="E95" i="7"/>
  <c r="H94" i="7"/>
  <c r="E93" i="7"/>
  <c r="H92" i="7"/>
  <c r="E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E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I18" i="7"/>
  <c r="H18" i="7"/>
  <c r="E17" i="7"/>
  <c r="H15" i="7"/>
  <c r="H14" i="7"/>
  <c r="H13" i="7"/>
  <c r="I12" i="7"/>
  <c r="H12" i="7"/>
  <c r="K11" i="7"/>
  <c r="E11" i="7"/>
  <c r="I11" i="6"/>
  <c r="G76" i="5"/>
  <c r="G75" i="5"/>
  <c r="G74" i="5"/>
  <c r="G69" i="5"/>
  <c r="G68" i="5"/>
  <c r="G67" i="5"/>
  <c r="G66" i="5"/>
  <c r="G61" i="5"/>
  <c r="G60" i="5"/>
  <c r="G59" i="5"/>
  <c r="G54" i="5"/>
  <c r="G53" i="5"/>
  <c r="G52" i="5"/>
  <c r="G51" i="5"/>
  <c r="G50" i="5"/>
  <c r="G45" i="5"/>
  <c r="G44" i="5"/>
  <c r="G43" i="5"/>
  <c r="G42" i="5"/>
  <c r="G41" i="5"/>
  <c r="G37" i="5"/>
  <c r="G36" i="5"/>
  <c r="G31" i="5"/>
  <c r="G30" i="5"/>
  <c r="G29" i="5"/>
  <c r="G28" i="5"/>
  <c r="G22" i="5"/>
  <c r="G21" i="5"/>
  <c r="G20" i="5"/>
  <c r="G14" i="5"/>
  <c r="G13" i="5"/>
  <c r="G12" i="5"/>
  <c r="B8" i="5"/>
  <c r="A8" i="5"/>
  <c r="B7" i="5"/>
  <c r="A7" i="5"/>
  <c r="I123" i="4"/>
  <c r="I118" i="4"/>
  <c r="I115" i="4"/>
  <c r="I111" i="4"/>
  <c r="I108" i="4"/>
  <c r="I104" i="4"/>
  <c r="I96" i="4"/>
  <c r="I95" i="4"/>
  <c r="I94" i="4"/>
  <c r="I93" i="4"/>
  <c r="I90" i="4"/>
  <c r="I87" i="4"/>
  <c r="I86" i="4"/>
  <c r="I85" i="4"/>
  <c r="I84" i="4"/>
  <c r="I81" i="4"/>
  <c r="I80" i="4"/>
  <c r="I79" i="4"/>
  <c r="I78" i="4"/>
  <c r="I72" i="4"/>
  <c r="I71" i="4"/>
  <c r="I70" i="4"/>
  <c r="I69" i="4"/>
  <c r="I66" i="4"/>
  <c r="I63" i="4"/>
  <c r="I60" i="4"/>
  <c r="I50" i="4"/>
  <c r="I49" i="4"/>
  <c r="I46" i="4"/>
  <c r="I43" i="4"/>
  <c r="I40" i="4"/>
  <c r="I37" i="4"/>
  <c r="I36" i="4"/>
  <c r="G36" i="4"/>
  <c r="I35" i="4"/>
  <c r="G35" i="4"/>
  <c r="I34" i="4"/>
  <c r="G34" i="4"/>
  <c r="I33" i="4"/>
  <c r="G33" i="4"/>
  <c r="I32" i="4"/>
  <c r="G32" i="4"/>
  <c r="I29" i="4"/>
  <c r="I28" i="4"/>
  <c r="I27" i="4"/>
  <c r="I26" i="4"/>
  <c r="I23" i="4"/>
  <c r="I22" i="4"/>
  <c r="I21" i="4"/>
  <c r="I20" i="4"/>
  <c r="I14" i="4"/>
  <c r="B8" i="4"/>
  <c r="A8" i="4"/>
  <c r="B7" i="4"/>
  <c r="A7" i="4"/>
  <c r="J19" i="3"/>
  <c r="I19" i="3"/>
  <c r="H19" i="3"/>
  <c r="G19" i="3"/>
  <c r="F19" i="3"/>
  <c r="E19" i="3"/>
  <c r="J18" i="3"/>
  <c r="I18" i="3"/>
  <c r="H18" i="3"/>
  <c r="G18" i="3"/>
  <c r="F18" i="3"/>
  <c r="E18" i="3"/>
  <c r="D18" i="3"/>
  <c r="C18" i="3"/>
  <c r="I17" i="3"/>
  <c r="G17" i="3"/>
  <c r="E17" i="3"/>
  <c r="D17" i="3"/>
  <c r="C17" i="3"/>
  <c r="B17" i="3"/>
  <c r="I16" i="3"/>
  <c r="G16" i="3"/>
  <c r="E16" i="3"/>
  <c r="D16" i="3"/>
  <c r="C16" i="3"/>
  <c r="B16" i="3"/>
  <c r="I15" i="3"/>
  <c r="G15" i="3"/>
  <c r="E15" i="3"/>
  <c r="D15" i="3"/>
  <c r="C15" i="3"/>
  <c r="B15" i="3"/>
  <c r="I14" i="3"/>
  <c r="G14" i="3"/>
  <c r="E14" i="3"/>
  <c r="D14" i="3"/>
  <c r="C14" i="3"/>
  <c r="B14" i="3"/>
  <c r="I13" i="3"/>
  <c r="G13" i="3"/>
  <c r="E13" i="3"/>
  <c r="D13" i="3"/>
  <c r="C13" i="3"/>
  <c r="B13" i="3"/>
  <c r="I12" i="3"/>
  <c r="G12" i="3"/>
  <c r="E12" i="3"/>
  <c r="D12" i="3"/>
  <c r="C12" i="3"/>
  <c r="B12" i="3"/>
  <c r="I11" i="3"/>
  <c r="G11" i="3"/>
  <c r="E11" i="3"/>
  <c r="D11" i="3"/>
  <c r="C11" i="3"/>
  <c r="B11" i="3"/>
  <c r="I10" i="3"/>
  <c r="G10" i="3"/>
  <c r="E10" i="3"/>
  <c r="D10" i="3"/>
  <c r="C10" i="3"/>
  <c r="B10" i="3"/>
  <c r="B7" i="3"/>
  <c r="B6" i="3"/>
  <c r="D20" i="2"/>
  <c r="C20" i="2"/>
  <c r="D18" i="2"/>
  <c r="D17" i="2"/>
  <c r="D16" i="2"/>
  <c r="D15" i="2"/>
  <c r="D14" i="2"/>
  <c r="D13" i="2"/>
  <c r="D12" i="2"/>
  <c r="D11" i="2"/>
  <c r="B8" i="2"/>
  <c r="A8" i="2"/>
  <c r="B7" i="2"/>
  <c r="A7" i="2"/>
  <c r="H54" i="1"/>
  <c r="H53" i="1"/>
  <c r="G53" i="1"/>
  <c r="K52" i="1"/>
  <c r="H52" i="1"/>
  <c r="H51" i="1"/>
  <c r="H50" i="1"/>
  <c r="E49" i="1"/>
  <c r="H48" i="1"/>
  <c r="I47" i="1"/>
  <c r="H47" i="1"/>
  <c r="I46" i="1"/>
  <c r="H46" i="1"/>
  <c r="K45" i="1"/>
  <c r="E45" i="1"/>
  <c r="H44" i="1"/>
  <c r="H43" i="1"/>
  <c r="H42" i="1"/>
  <c r="H41" i="1"/>
  <c r="E40" i="1"/>
  <c r="H39" i="1"/>
  <c r="E38" i="1"/>
  <c r="H37" i="1"/>
  <c r="E36" i="1"/>
  <c r="H35" i="1"/>
  <c r="H34" i="1"/>
  <c r="H33" i="1"/>
  <c r="H32" i="1"/>
  <c r="H31" i="1"/>
  <c r="H30" i="1"/>
  <c r="H29" i="1"/>
  <c r="H28" i="1"/>
  <c r="H27" i="1"/>
  <c r="E26" i="1"/>
  <c r="H25" i="1"/>
  <c r="H24" i="1"/>
  <c r="H23" i="1"/>
  <c r="H22" i="1"/>
  <c r="H21" i="1"/>
  <c r="H20" i="1"/>
  <c r="H19" i="1"/>
  <c r="H18" i="1"/>
  <c r="H17" i="1"/>
  <c r="I16" i="1"/>
  <c r="H16" i="1"/>
  <c r="E15" i="1"/>
  <c r="H14" i="1"/>
  <c r="H13" i="1"/>
  <c r="I12" i="1"/>
  <c r="H12" i="1"/>
  <c r="K11" i="1"/>
  <c r="E11" i="1"/>
</calcChain>
</file>

<file path=xl/sharedStrings.xml><?xml version="1.0" encoding="utf-8"?>
<sst xmlns="http://schemas.openxmlformats.org/spreadsheetml/2006/main" count="1383" uniqueCount="451">
  <si>
    <t>SERVIÇO</t>
  </si>
  <si>
    <t>REPARO DE COBERTURA DE ANEXO DA DRF NATAL</t>
  </si>
  <si>
    <t xml:space="preserve"> Base: SINAPI-RN / Ref. JULHO 2022 (COM DESONERAÇÃO)</t>
  </si>
  <si>
    <t>LOCAL</t>
  </si>
  <si>
    <t>ESPLANADA SILVA JARDIM, 83 - RIBEIRA, NATAL/RN</t>
  </si>
  <si>
    <t>Prazo de execução:</t>
  </si>
  <si>
    <t>90 dias</t>
  </si>
  <si>
    <t>PLANILHA ORÇAMENTÁRIA</t>
  </si>
  <si>
    <t>ITEM</t>
  </si>
  <si>
    <t>FONTE</t>
  </si>
  <si>
    <t>CÓDIGO</t>
  </si>
  <si>
    <t>DESCRIÇÃO DOS SERVIÇOS</t>
  </si>
  <si>
    <t>UNID.</t>
  </si>
  <si>
    <t>QUANT.</t>
  </si>
  <si>
    <t>CUSTO UNITÁRIO</t>
  </si>
  <si>
    <t>CUSTO TOTAL</t>
  </si>
  <si>
    <t>1.0</t>
  </si>
  <si>
    <t>SERVIÇOS PRELIMINARES</t>
  </si>
  <si>
    <t>1.1</t>
  </si>
  <si>
    <t>SINAPI</t>
  </si>
  <si>
    <t>4813</t>
  </si>
  <si>
    <t xml:space="preserve">PLACA DE OBRA EM CHAPA DE AÇO GALVANIZADO  </t>
  </si>
  <si>
    <t>m²</t>
  </si>
  <si>
    <t>1.2</t>
  </si>
  <si>
    <t>COMPOSIÇÃO</t>
  </si>
  <si>
    <t>001</t>
  </si>
  <si>
    <t>MOBILIZAÇÃO</t>
  </si>
  <si>
    <t>und</t>
  </si>
  <si>
    <t>1.3</t>
  </si>
  <si>
    <t>37524</t>
  </si>
  <si>
    <t>TELA PLASTICA LARANJA, TIPO TAPUME PARA SINALIZACAO, MALHA RETANGULAR, ROLO1.20 X 50 M (L X C)</t>
  </si>
  <si>
    <t>m</t>
  </si>
  <si>
    <t>2.0</t>
  </si>
  <si>
    <t>REMOÇÕES E DEMOLIÇÕES</t>
  </si>
  <si>
    <t>2.1</t>
  </si>
  <si>
    <t>REMOÇÃO DE TELHAS, DE FIBROCIMENTO, METÁLICA E CERÂMICA, DE FORMA MANUAL, SEM REAPROVEITAMENTO. AF_12/2017</t>
  </si>
  <si>
    <t>2.2</t>
  </si>
  <si>
    <t>002</t>
  </si>
  <si>
    <t>REMOÇÃO DE IMPERMEABILIZAÇÃO COM MANTA ASFALTICA</t>
  </si>
  <si>
    <t>2.3</t>
  </si>
  <si>
    <t>003</t>
  </si>
  <si>
    <t>REMOÇÃO DE ENTULHO EM CAÇAMBA ESTACIONARIA, COLETA  COM  DESTINAÇÃO FINAL  DE ENTULHO CERTIFICADA</t>
  </si>
  <si>
    <t>m³</t>
  </si>
  <si>
    <t>2.4</t>
  </si>
  <si>
    <t>97631</t>
  </si>
  <si>
    <t>DEMOLIÇÃO DE ARGAMASSAS, DE FORMA MANUAL, SEM REAPROVEITAMENTO. AF_12/2017</t>
  </si>
  <si>
    <t>2.5</t>
  </si>
  <si>
    <t>97640</t>
  </si>
  <si>
    <t>REMOÇÃO DE FORROS DE DRYWALL, PVC E FIBROMINERAL, DE FORMA MANUAL, SEM REAPROVEITAMENTO. AF_12/2017</t>
  </si>
  <si>
    <t>2.6</t>
  </si>
  <si>
    <t>97665</t>
  </si>
  <si>
    <t>REMOÇÃO DE LUMINÁRIAS, DE FORMA MANUAL, SEM REAPROVEITAMENTO. AF_12/2017</t>
  </si>
  <si>
    <t>2.7</t>
  </si>
  <si>
    <t>004</t>
  </si>
  <si>
    <t>LIMPEZA DA LAJE NA FACE SUPERIOR E INFERIOR</t>
  </si>
  <si>
    <t>2.8</t>
  </si>
  <si>
    <t>97064</t>
  </si>
  <si>
    <t>MONTAGEM E DESMONTAGEM DE ANDAIME TUBULAR TIPO TORRE (EXCLUSIVE ANDAIME E LIMPEZA). AF_11/2017</t>
  </si>
  <si>
    <t>2.9</t>
  </si>
  <si>
    <t>97661</t>
  </si>
  <si>
    <t>REMOÇÃO DE CABOS ELÉTRICOS, DE FORMA MANUAL, SEM REAPROVEITAMENTO. AF_12/2017</t>
  </si>
  <si>
    <t>2.10</t>
  </si>
  <si>
    <t>97660</t>
  </si>
  <si>
    <t>REMOÇÃO DE INTERRUPTORES/TOMADAS ELÉTRICAS, DE FORMA MANUAL, SEM REAPROVEITAMENTO. AF_12/2017</t>
  </si>
  <si>
    <t>3.0</t>
  </si>
  <si>
    <t>REPARO DE COBERTURA</t>
  </si>
  <si>
    <t>3.1</t>
  </si>
  <si>
    <t>005</t>
  </si>
  <si>
    <t>ALVENARIA DE EMBASAMENTO PARA TRAMA DE MADEIRA DA COBERTURA</t>
  </si>
  <si>
    <t>3.2</t>
  </si>
  <si>
    <t>87893</t>
  </si>
  <si>
    <t>CHAPISCO APLICADO EM ALVENARIA (SEM PRESENÇA DE VÃOS) E ESTRUTURAS DE CONCRETO DE FACHADA, COM COLHER DE PEDREIRO.  ARGAMASSA TRAÇO 1:3 COM PREPARO MANUAL. AF_06/2014</t>
  </si>
  <si>
    <t>3.3</t>
  </si>
  <si>
    <t>87794</t>
  </si>
  <si>
    <t>EMBOÇO OU MASSA ÚNICA EM ARGAMASSA TRAÇO 1:2:8, PREPARO MANUAL, APLICADA MANUALMENTE EM PANOS CEGOS DE FACHADA (SEM PRESENÇA DE VÃOS), ESPESSURA DE 25 MM. AF_06/2014</t>
  </si>
  <si>
    <t>3.4</t>
  </si>
  <si>
    <t>006</t>
  </si>
  <si>
    <t>IMPERMEABILIZAÇÃO C/ MANTA ASFÁLTICA ALUMINIZADA 3MM, ESTRUTURADA COM NÃO-TECIDO DE POLIÉSTER, INCLUSIVE APLICAÇÃO DE 1 DEMÃO DE PRIMER</t>
  </si>
  <si>
    <t>3.5</t>
  </si>
  <si>
    <t>92543</t>
  </si>
  <si>
    <t>TRAMA DE MADEIRA COMPOSTA POR TERÇAS PARA TELHADOS DE ATÉ 2 ÁGUAS PARA TELHA ONDULADA DE FIBROCIMENTO, METÁLICA, PLÁSTICA OU TERMOACÚSTICA, INCLUSO TRANSPORTE VERTICAL. AF_07/2019</t>
  </si>
  <si>
    <t>3.6</t>
  </si>
  <si>
    <t>100276</t>
  </si>
  <si>
    <t>TRANSPORTE HORIZONTAL MANUAL, DE TELHA DE FIBROCIMENTO OU TELHA ESTRUTURAL DE FIBROCIMENTO, CANALETE 90 OU KALHETÃO (UNIDADE: M2XKM). AF_07/2019</t>
  </si>
  <si>
    <t>m²xkm</t>
  </si>
  <si>
    <t>26,31</t>
  </si>
  <si>
    <t>3.7</t>
  </si>
  <si>
    <t>94210</t>
  </si>
  <si>
    <t>TELHAMENTO COM TELHA ONDULADA DE FIBROCIMENTO E = 6 MM, COM RECOBRIMENTO LATERAL DE 1 1/4 DE ONDA PARA TELHADO COM INCLINAÇÃO MÁXIMA DE 10°, COM ATÉ 2 ÁGUAS, INCLUSO IÇAMENTO E PARAFUSOS TIPO GANCHO</t>
  </si>
  <si>
    <t>3.8</t>
  </si>
  <si>
    <t>CONTRAPISO EM ARGAMASSA TRAÇO 1:4 (CIMENTO E AREIA), PREPARO MANUAL, APLICADO EM ÁREAS SECAS SOBRE LAJE, ADERIDO, ACABAMENTO NÃO REFORÇADO, ESPESSURA 2CM. AF_07/2021</t>
  </si>
  <si>
    <t>3.9</t>
  </si>
  <si>
    <t>007</t>
  </si>
  <si>
    <t>IMPERMEABILIZAÇÃO DE TELHADO COM PINTURA EMBORRACHADA, 3 DEMÃOS</t>
  </si>
  <si>
    <t>4.0</t>
  </si>
  <si>
    <t>INSTALAÇÕES DE ÁGUAS PLUVIAIS</t>
  </si>
  <si>
    <t>4.1</t>
  </si>
  <si>
    <t>11708</t>
  </si>
  <si>
    <t>RALO FOFO SEMIESFERICO, 100 MM, PARA LAJES/CALHAS</t>
  </si>
  <si>
    <t>5.0</t>
  </si>
  <si>
    <t>REVESTIMENTO</t>
  </si>
  <si>
    <t>5.1</t>
  </si>
  <si>
    <t xml:space="preserve">COTAÇÃO </t>
  </si>
  <si>
    <t>FORNECIMENTO E INSTALAÇÃO FORRO EM FIBRA MINERAL, 1250 X 625 MM, E=15 MM, SUSTENTADO COM PERFIL CLICADO E CANTONEIRA, THERRMATEX FEINSTRATOS OU SIMILAR, INCLUSO FIXAÇÃO.</t>
  </si>
  <si>
    <t>6.0</t>
  </si>
  <si>
    <t>ILUMINAÇÃO</t>
  </si>
  <si>
    <t>6.1</t>
  </si>
  <si>
    <t>91959</t>
  </si>
  <si>
    <t>INTERRUPTOR SIMPLES (2 MÓDULOS), 10A/250V, INCLUINDO SUPORTE E PLACA - FORNECIMENTO E INSTALAÇÃO. AF_12/2015</t>
  </si>
  <si>
    <t>6.2</t>
  </si>
  <si>
    <t>91946</t>
  </si>
  <si>
    <t>SUPORTE PARAFUSADO COM PLACA DE ENCAIXE 4" X 2" MÉDIO (1,30 M DO PISO) PARA PONTO ELÉTRICO - FORNECIMENTO E INSTALAÇÃO. AF_12/2015</t>
  </si>
  <si>
    <t>6.3</t>
  </si>
  <si>
    <t>008</t>
  </si>
  <si>
    <t>FORNECIMENTO E INSTALAÇÃO DE LUMINÁRIA DE EMBUTIR P/ 02 (duas) LÂMPADAS FLUORESCENTE TUBOLED -MODELO T8 / 18W / 120 cm CORPO EM CHAPA DE AÇO GALVANIZADO C/ PINTURA ELETROSTÁTICA EM PÓ DE POLIESTE EPÓXI;REFLETOR FACETADO EM ALUMINIO ANODIZADO DE ALTA PUREZA</t>
  </si>
  <si>
    <t>6.4</t>
  </si>
  <si>
    <t>39387</t>
  </si>
  <si>
    <t>LAMPADA LED TUBULAR BIVOLT 18/20W</t>
  </si>
  <si>
    <t>7.0</t>
  </si>
  <si>
    <t>ADMINISTRAÇÃO DOS SERVIÇOS</t>
  </si>
  <si>
    <t>7.1</t>
  </si>
  <si>
    <t>40943</t>
  </si>
  <si>
    <t>TÉCNICO EM SEGURANÇA DO TRABALHO</t>
  </si>
  <si>
    <t xml:space="preserve"> h </t>
  </si>
  <si>
    <t>7.2</t>
  </si>
  <si>
    <t>90776</t>
  </si>
  <si>
    <t>ENCARREGADO DE OBRAS COM ENCARGOS COMPLEMENTARES</t>
  </si>
  <si>
    <t>7.3</t>
  </si>
  <si>
    <t>CREA</t>
  </si>
  <si>
    <t>ART DE EXECUÇÃO DE SERVIÇOS</t>
  </si>
  <si>
    <t>8.0</t>
  </si>
  <si>
    <t>SERVIÇOS FINAIS</t>
  </si>
  <si>
    <t>8.1</t>
  </si>
  <si>
    <t>009</t>
  </si>
  <si>
    <t>DESMOBILIZAÇÃO</t>
  </si>
  <si>
    <t>8.2</t>
  </si>
  <si>
    <t>99811</t>
  </si>
  <si>
    <t>LIMPEZA FINAL DE OBRA</t>
  </si>
  <si>
    <t>CUSTO TOTAL PARA EXECUÇÃO DOS SERVIÇOS</t>
  </si>
  <si>
    <t>BDI SERVIÇOS(%):</t>
  </si>
  <si>
    <t>PREÇO TOTAL(CUSTO+BDI)</t>
  </si>
  <si>
    <t>Duílio Assunção Marçal de Araújo</t>
  </si>
  <si>
    <t>Engenheiro Civil - CREA/RN 211285577-8</t>
  </si>
  <si>
    <t>COMPOSIÇÃO DO BDI</t>
  </si>
  <si>
    <t>DISCRIMINAÇÃO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</si>
  <si>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</si>
  <si>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</si>
  <si>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</si>
  <si>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</si>
  <si>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</si>
  <si>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</si>
  <si>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</si>
  <si>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</si>
  <si>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</si>
  <si>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</si>
  <si>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</si>
  <si>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</si>
  <si>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</si>
  <si>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</si>
  <si>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</si>
  <si>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</si>
  <si>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</si>
  <si>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TOTAL DO 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</si>
  <si>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</si>
  <si>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</si>
  <si>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</si>
  <si>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CRONOGRAMA FÍSICO - FINANCEIRO</t>
  </si>
  <si>
    <t>VALOR TOTAL</t>
  </si>
  <si>
    <t>%</t>
  </si>
  <si>
    <t>30 DIAS</t>
  </si>
  <si>
    <t>60 DIAS</t>
  </si>
  <si>
    <t>90 DIAS</t>
  </si>
  <si>
    <t>TOTAL</t>
  </si>
  <si>
    <t xml:space="preserve">TOTAL ACUMULADO </t>
  </si>
  <si>
    <t>MEMÓRIA DE CÁLCULO</t>
  </si>
  <si>
    <t>DESCRIÇÃO DO SERVIÇO</t>
  </si>
  <si>
    <t>UND</t>
  </si>
  <si>
    <t>DETALHES DOS CÁLCULOS DOS QUANTITATIVOS</t>
  </si>
  <si>
    <t>m2</t>
  </si>
  <si>
    <t>largura</t>
  </si>
  <si>
    <t>altura</t>
  </si>
  <si>
    <t xml:space="preserve"> quant.  </t>
  </si>
  <si>
    <t>área total</t>
  </si>
  <si>
    <t>Und.</t>
  </si>
  <si>
    <t>comprim.</t>
  </si>
  <si>
    <t>área(cad)</t>
  </si>
  <si>
    <t>quant.</t>
  </si>
  <si>
    <t>Módulo 1</t>
  </si>
  <si>
    <t>Módulo 2</t>
  </si>
  <si>
    <t>Módulo 3</t>
  </si>
  <si>
    <t xml:space="preserve"> total</t>
  </si>
  <si>
    <t>Calha de concreto</t>
  </si>
  <si>
    <t>Rufo</t>
  </si>
  <si>
    <t>Platibanda</t>
  </si>
  <si>
    <t>área</t>
  </si>
  <si>
    <t>esp.</t>
  </si>
  <si>
    <t>volume</t>
  </si>
  <si>
    <t>empol.</t>
  </si>
  <si>
    <t>volume emp.</t>
  </si>
  <si>
    <t>Telha kalhetão de fibrocimento</t>
  </si>
  <si>
    <t>Telha ondulada de fibrocimento</t>
  </si>
  <si>
    <t>Forro de PVC</t>
  </si>
  <si>
    <t>Reboco</t>
  </si>
  <si>
    <t>Manta aluminizada</t>
  </si>
  <si>
    <t>espessura</t>
  </si>
  <si>
    <t>km</t>
  </si>
  <si>
    <t>Calha</t>
  </si>
  <si>
    <t>Coef. Inc.</t>
  </si>
  <si>
    <t>RALO FOFO SEMIESFERICO, 75 MM, PARA LAJES/CALHAS</t>
  </si>
  <si>
    <t>FORRO EM FIBRA MINERAL, 1250 X 625 MM, E=15 MM, SUSTENTADO COM PERFIL CLICADO E CANTONEIRA, THERRMATEX FEINSTRATOS OU SIMILAR, INCLUSO FIXAÇÃO.</t>
  </si>
  <si>
    <t>h</t>
  </si>
  <si>
    <t>altura01</t>
  </si>
  <si>
    <t>altura02</t>
  </si>
  <si>
    <t>total</t>
  </si>
  <si>
    <t>Considerado 5 dias por semana de trabalho com 6horas/dia</t>
  </si>
  <si>
    <t>Desmobilização</t>
  </si>
  <si>
    <t xml:space="preserve">Limpeza </t>
  </si>
  <si>
    <t>CLASSE/TIPO</t>
  </si>
  <si>
    <t>CÓDIGOS</t>
  </si>
  <si>
    <t>DESCRIÇÃO</t>
  </si>
  <si>
    <t>COEFICIENTE</t>
  </si>
  <si>
    <t>CUSTO UNITÁRIO(R$)</t>
  </si>
  <si>
    <t>CUSTO TOTAL(R$)</t>
  </si>
  <si>
    <t>COMPOSIÇÃO 001</t>
  </si>
  <si>
    <t xml:space="preserve">100946 </t>
  </si>
  <si>
    <t>TRANSPORTE COM CAMINHÃO CARROCERIA 9T, EM VIA URBANA EM REVESTIMENTO PRIMÁRIO</t>
  </si>
  <si>
    <t>TXKM</t>
  </si>
  <si>
    <t>06111</t>
  </si>
  <si>
    <t>SERVENTE DE OBRAS</t>
  </si>
  <si>
    <t>H</t>
  </si>
  <si>
    <t>COMPOSIÇÃO 002</t>
  </si>
  <si>
    <t>04750</t>
  </si>
  <si>
    <t>PEDREIRO (HORISTA)</t>
  </si>
  <si>
    <t>COMPOSIÇÃO 003</t>
  </si>
  <si>
    <t xml:space="preserve">Carga e descarga mecanizadas de entulho em caminhao basculante 6 m3 </t>
  </si>
  <si>
    <t xml:space="preserve"> m³ </t>
  </si>
  <si>
    <t>Transporte com caminhão basculante 10m3 em rodovia pavimentada ( dmt até 30km)</t>
  </si>
  <si>
    <t xml:space="preserve">m³ X KM </t>
  </si>
  <si>
    <t>COTAÇÃO</t>
  </si>
  <si>
    <t>Caçamba estacionaria 5m3</t>
  </si>
  <si>
    <t>unid</t>
  </si>
  <si>
    <t>COMPOSIÇÃO 004</t>
  </si>
  <si>
    <t>Limpeza de contrapiso com vassoura a seco</t>
  </si>
  <si>
    <t>7271</t>
  </si>
  <si>
    <t>BLOCO CERAMICO / TIJOLO VAZADO PARA ALVENARIA DE VEDACAO, 8 FUROS NA HORIZONTAL, DE 9 X 19 X 19 CM (L XA X C)</t>
  </si>
  <si>
    <t>UN</t>
  </si>
  <si>
    <t>0,60</t>
  </si>
  <si>
    <t>87292</t>
  </si>
  <si>
    <t>ARGAMASSA TRAÇO 1:2:8 (EM VOLUME DE CIMENTO, CAL E AREIA MÉDIA ÚMIDA) PARA EMBOÇO/MASSA ÚNICA/ASSENTAMENTO DE ALVENARIA DE VEDAÇÃO, PREPARO MECÂNICO COM BETONEIRA 400 L. AF_08/2019</t>
  </si>
  <si>
    <t>0,1300000</t>
  </si>
  <si>
    <t>412,49</t>
  </si>
  <si>
    <t>88309</t>
  </si>
  <si>
    <t>PEDREIRO COM ENCARGOS COMPLEMENTARES</t>
  </si>
  <si>
    <t>10,2630000</t>
  </si>
  <si>
    <t>21,32</t>
  </si>
  <si>
    <t>88316</t>
  </si>
  <si>
    <t>SERVENTE COM ENCARGOS COMPLEMENTARES</t>
  </si>
  <si>
    <t>5,1320000</t>
  </si>
  <si>
    <t>17,17</t>
  </si>
  <si>
    <t>511</t>
  </si>
  <si>
    <t>PRIMER PARA MANTA ASFALTICA A BASE DE ASFALTO MODIFICADO DILUIDO EM SOLVENTE,</t>
  </si>
  <si>
    <t>l</t>
  </si>
  <si>
    <t>6111</t>
  </si>
  <si>
    <t>12873</t>
  </si>
  <si>
    <t>IMPERMEABILIZADOR (HORISTA)</t>
  </si>
  <si>
    <t>MANTA ASFALTICA ELASTOMERICA EM POLIESTER ALUMINIZADA 3 MM, TIPO III, CLASSE B NBR 9952)</t>
  </si>
  <si>
    <t>TINTA EMBORRACHADA ACRÍLICA PREMIUM</t>
  </si>
  <si>
    <t>88270</t>
  </si>
  <si>
    <t>IMPERMEABILZADOR COM ENCARGOS COMPLEMENTARES</t>
  </si>
  <si>
    <t>COMPOSIÇÃO 005</t>
  </si>
  <si>
    <t>LUMINÁRIA DE EMBUTIR P/ 02 (duas) LÂMPADAS FLUORESCENTE TUBOLED -MODELO T8 / 18W / 120 cm CORPO EM CHAPA DE AÇO GALVANIZADO C/ PINTURA ELETROSTÁTICA EM PÓ DE POLIESTE EPÓXI;REFLETOR FACETADO EM ALUMINIO ANODIZADO DE ALTA PUREZA</t>
  </si>
  <si>
    <t>88247</t>
  </si>
  <si>
    <t>AUXILIAR DE ELETRICISTA COM ENCARGOS COMPLEMENTARES</t>
  </si>
  <si>
    <t>0,1480000</t>
  </si>
  <si>
    <t>19,71</t>
  </si>
  <si>
    <t>88264</t>
  </si>
  <si>
    <t>ELETRICISTA COM ENCARGOS COMPLEMENTARES</t>
  </si>
  <si>
    <t>0,3551000</t>
  </si>
  <si>
    <t>23,75</t>
  </si>
  <si>
    <t>UNIDADE</t>
  </si>
  <si>
    <t>ENTULHO E SERVIÇOS POTIGUAR</t>
  </si>
  <si>
    <t>GRUPO DUARTE</t>
  </si>
  <si>
    <t>AZUL RETIRADA DE ENTULHOS</t>
  </si>
  <si>
    <t>VALOR ADOTADO</t>
  </si>
  <si>
    <t>METODOLOGIA</t>
  </si>
  <si>
    <t>CAÇAMBA ESTACIONÁRIA 5 M³</t>
  </si>
  <si>
    <t>unt</t>
  </si>
  <si>
    <t>MEDIANA</t>
  </si>
  <si>
    <t>TUPAN</t>
  </si>
  <si>
    <t>FERREIRA COSTA</t>
  </si>
  <si>
    <t xml:space="preserve">CARAJÁS </t>
  </si>
  <si>
    <t>COMPOSIÇÃO 007</t>
  </si>
  <si>
    <t>TINTA EMBORRACHADA ACRÍLICA PREMIUM 18 L</t>
  </si>
  <si>
    <t>PERFIL</t>
  </si>
  <si>
    <t>PLACFORMA</t>
  </si>
  <si>
    <t>ABA</t>
  </si>
  <si>
    <t>SOFIX</t>
  </si>
  <si>
    <t>COTAÇÃO 001</t>
  </si>
  <si>
    <t>MÉDIA</t>
  </si>
  <si>
    <t>OFICINA DA LUZ</t>
  </si>
  <si>
    <t>CRISTALLO</t>
  </si>
  <si>
    <t>FLAMMA</t>
  </si>
  <si>
    <t>COMPOSIÇÃO 008</t>
  </si>
  <si>
    <t>1.2.1</t>
  </si>
  <si>
    <t>1.2.2</t>
  </si>
  <si>
    <t>2.1.1</t>
  </si>
  <si>
    <t>0,95</t>
  </si>
  <si>
    <t>2.1.2</t>
  </si>
  <si>
    <t>88323</t>
  </si>
  <si>
    <t>TELHADISTA COM ENCARGOS COMPLEMENTARES</t>
  </si>
  <si>
    <t>0,59</t>
  </si>
  <si>
    <t>2.2.1</t>
  </si>
  <si>
    <t>2.2.2</t>
  </si>
  <si>
    <t>2.4.1</t>
  </si>
  <si>
    <t>0,79</t>
  </si>
  <si>
    <t>2.4.2</t>
  </si>
  <si>
    <t>1,80</t>
  </si>
  <si>
    <t>2.5.1</t>
  </si>
  <si>
    <t>88278</t>
  </si>
  <si>
    <t>MONTADOR DE ESTRUTURA METÁLICA COM ENCARGOS COMPLEMENTARES</t>
  </si>
  <si>
    <t>0,62</t>
  </si>
  <si>
    <t>2.5.2</t>
  </si>
  <si>
    <t>0,87</t>
  </si>
  <si>
    <t>2.6.1</t>
  </si>
  <si>
    <t>0,43</t>
  </si>
  <si>
    <t>2.6.2</t>
  </si>
  <si>
    <t>0,61</t>
  </si>
  <si>
    <t>2.8.1</t>
  </si>
  <si>
    <t>12,13</t>
  </si>
  <si>
    <t>2.8.2</t>
  </si>
  <si>
    <t>1,71</t>
  </si>
  <si>
    <t>2.8.3</t>
  </si>
  <si>
    <t>100251</t>
  </si>
  <si>
    <t>TRANSPORTE HORIZONTAL MANUAL, DE TUBO DE AÇO CARBONO LEVE OU MÉDIO, PRETO OU GALVANIZADO, COM DIÂMETRO MAIOR QUE 32 MM E MENOR OU IGUAL A 65 MM (UNIDADE: MXKM). AF_07/2019</t>
  </si>
  <si>
    <t>MXKM</t>
  </si>
  <si>
    <t>4,22</t>
  </si>
  <si>
    <t>2.9.1</t>
  </si>
  <si>
    <t>2.9.2</t>
  </si>
  <si>
    <t>2.10.1</t>
  </si>
  <si>
    <t>2.10.2</t>
  </si>
  <si>
    <t>3.1.1</t>
  </si>
  <si>
    <t>3.1.2</t>
  </si>
  <si>
    <t>3.1.3</t>
  </si>
  <si>
    <t>3.1.4</t>
  </si>
  <si>
    <t>3.2.1</t>
  </si>
  <si>
    <t>87377</t>
  </si>
  <si>
    <t>ARGAMASSA TRAÇO 1:3 (EM VOLUME DE CIMENTO E AREIA GROSSA ÚMIDA) PARA CHAPISCO CONVENCIONAL, PREPARO MANUAL. AF_08/2019</t>
  </si>
  <si>
    <t>M3</t>
  </si>
  <si>
    <t>2,31</t>
  </si>
  <si>
    <t>3.2.2</t>
  </si>
  <si>
    <t>2,64</t>
  </si>
  <si>
    <t>3.2.3</t>
  </si>
  <si>
    <t>1,06</t>
  </si>
  <si>
    <t>3.3.1</t>
  </si>
  <si>
    <t>37411</t>
  </si>
  <si>
    <t>TELA DE ACO SOLDADA GALVANIZADA/ZINCADA PARA ALVENARIA, FIO D = *1,24 MM, MALHA 25 X 25 MM</t>
  </si>
  <si>
    <t>M2</t>
  </si>
  <si>
    <t>3,73</t>
  </si>
  <si>
    <t>3.3.2</t>
  </si>
  <si>
    <t>87369</t>
  </si>
  <si>
    <t>ARGAMASSA TRAÇO 1:2:8 (EM VOLUME DE CIMENTO, CAL E AREIA MÉDIA ÚMIDA) PARA EMBOÇO/MASSA ÚNICA/ASSENTAMENTO DE ALVENARIA DE VEDAÇÃO, PREPARO MANUAL. AF_08/2019</t>
  </si>
  <si>
    <t>14,64</t>
  </si>
  <si>
    <t>3.3.3</t>
  </si>
  <si>
    <t>8,52</t>
  </si>
  <si>
    <t>3.3.4</t>
  </si>
  <si>
    <t>6,86</t>
  </si>
  <si>
    <t>3.4.1</t>
  </si>
  <si>
    <t>3.4.2</t>
  </si>
  <si>
    <t>3.4.3</t>
  </si>
  <si>
    <t>IMPERMEABILIZADOR</t>
  </si>
  <si>
    <t>3.4.4</t>
  </si>
  <si>
    <t>3.5.1</t>
  </si>
  <si>
    <t>4425</t>
  </si>
  <si>
    <t>VIGA NAO APARELHADA  *6 X 12* CM, EM MACARANDUBA, ANGELIM OU EQUIVALENTE DA REGIAO - BRUTA</t>
  </si>
  <si>
    <t>M</t>
  </si>
  <si>
    <t>15,95</t>
  </si>
  <si>
    <t>3.5.2</t>
  </si>
  <si>
    <t>40568</t>
  </si>
  <si>
    <t>PREGO DE ACO POLIDO COM CABECA 22 X 48 (4 1/4 X 5)</t>
  </si>
  <si>
    <t>KG</t>
  </si>
  <si>
    <t>0,66</t>
  </si>
  <si>
    <t>3.5.3</t>
  </si>
  <si>
    <t>88239</t>
  </si>
  <si>
    <t>AJUDANTE DE CARPINTEIRO COM ENCARGOS COMPLEMENTARES</t>
  </si>
  <si>
    <t>1,14</t>
  </si>
  <si>
    <t>3.5.4</t>
  </si>
  <si>
    <t>88262</t>
  </si>
  <si>
    <t>CARPINTEIRO DE FORMAS COM ENCARGOS COMPLEMENTARES</t>
  </si>
  <si>
    <t>2,48</t>
  </si>
  <si>
    <t>3.5.5</t>
  </si>
  <si>
    <t>93281</t>
  </si>
  <si>
    <t>GUINCHO ELÉTRICO DE COLUNA, CAPACIDADE 400 KG, COM MOTO FREIO, MOTOR TRIFÁSICO DE 1,25 CV - CHP DIURNO. AF_03/2016</t>
  </si>
  <si>
    <t>CHP</t>
  </si>
  <si>
    <t>0,09</t>
  </si>
  <si>
    <t>3.5.6</t>
  </si>
  <si>
    <t>93282</t>
  </si>
  <si>
    <t>GUINCHO ELÉTRICO DE COLUNA, CAPACIDADE 400 KG, COM MOTO FREIO, MOTOR TRIFÁSICO DE 1,25 CV - CHI DIURNO. AF_03/2016</t>
  </si>
  <si>
    <t>CHI</t>
  </si>
  <si>
    <t>0,13</t>
  </si>
  <si>
    <t>3.6.1</t>
  </si>
  <si>
    <t>3.7.1</t>
  </si>
  <si>
    <t>1607</t>
  </si>
  <si>
    <t>CONJUNTO ARRUELAS DE VEDACAO 5/16" PARA TELHA FIBROCIMENTO (UMA ARRUELA METALICA E UMA ARRUELA PVC - CONICAS)</t>
  </si>
  <si>
    <t>CJ</t>
  </si>
  <si>
    <t>0,45</t>
  </si>
  <si>
    <t>3.7.2</t>
  </si>
  <si>
    <t>4302</t>
  </si>
  <si>
    <t>PARAFUSO ZINCADO ROSCA SOBERBA, CABECA SEXTAVADA, 5/16 " X 250 MM, PARA FIXACAO DE TELHA EM MADEIRA</t>
  </si>
  <si>
    <t>6,82</t>
  </si>
  <si>
    <t>3.7.3</t>
  </si>
  <si>
    <t>7194</t>
  </si>
  <si>
    <t>TELHA DE FIBROCIMENTO ONDULADA E = 6 MM, DE 2,44 X 1,10 M (SEM AMIANTO)</t>
  </si>
  <si>
    <t>50,11</t>
  </si>
  <si>
    <t>3.7.4</t>
  </si>
  <si>
    <t>2,85</t>
  </si>
  <si>
    <t>3.7.5</t>
  </si>
  <si>
    <t>2,67</t>
  </si>
  <si>
    <t>3.7.6</t>
  </si>
  <si>
    <t>0,11</t>
  </si>
  <si>
    <t>3.7.7</t>
  </si>
  <si>
    <t>0,14</t>
  </si>
  <si>
    <t>3.8.1</t>
  </si>
  <si>
    <t>1379</t>
  </si>
  <si>
    <t>CIMENTO PORTLAND COMPOSTO CP II-32</t>
  </si>
  <si>
    <t>0,32</t>
  </si>
  <si>
    <t>3.8.2</t>
  </si>
  <si>
    <t>7334</t>
  </si>
  <si>
    <t>ADITIVO ADESIVO LIQUIDO PARA ARGAMASSAS DE REVESTIMENTOS CIMENTICIOS</t>
  </si>
  <si>
    <t>2,58</t>
  </si>
  <si>
    <t>3.8.3</t>
  </si>
  <si>
    <t>87373</t>
  </si>
  <si>
    <t>ARGAMASSA TRAÇO 1:4 (EM VOLUME DE CIMENTO E AREIA MÉDIA ÚMIDA) PARA CONTRAPISO, PREPARO MANUAL. AF_08/2019</t>
  </si>
  <si>
    <t>18,94</t>
  </si>
  <si>
    <t>3.8.4</t>
  </si>
  <si>
    <t>4,56</t>
  </si>
  <si>
    <t>3.8.5</t>
  </si>
  <si>
    <t>1,83</t>
  </si>
  <si>
    <t>3.9.1</t>
  </si>
  <si>
    <t>3.9.2</t>
  </si>
  <si>
    <t>6.3.1</t>
  </si>
  <si>
    <t>6.3.2</t>
  </si>
  <si>
    <t>6.3.3</t>
  </si>
  <si>
    <t>8.1.1</t>
  </si>
  <si>
    <t>8.1.2</t>
  </si>
  <si>
    <t>CUSTO DO ITEM</t>
  </si>
  <si>
    <t>REPRESENTIVIDADE</t>
  </si>
  <si>
    <t>CLASSIFICAÇÃO</t>
  </si>
  <si>
    <t>A</t>
  </si>
  <si>
    <t>LUMINÁRIA DE EMBUTIR P/ 02 (duas) LÂMPADAS FLUORESCENTE TUBOLED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</si>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</sst>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\-??_);_(@_)"/>
    <numFmt numFmtId="165" formatCode="_-* #,##0.00_-;\-* #,##0.00_-;_-* \-??_-;_-@_-"/>
    <numFmt numFmtId="166" formatCode="_-* #,##0.0000_-;\-* #,##0.0000_-;_-* \-??_-;_-@_-"/>
    <numFmt numFmtId="167" formatCode="_-* #,##0.000_-;\-* #,##0.000_-;_-* \-??_-;_-@_-"/>
    <numFmt numFmtId="168" formatCode="_-* #,##0.00000_-;\-* #,##0.00000_-;_-* \-??_-;_-@_-"/>
    <numFmt numFmtId="169" formatCode="_-&quot;R$ &quot;* #,##0.00_-;&quot;-R$ &quot;* #,##0.00_-;_-&quot;R$ &quot;* \-??_-;_-@_-"/>
  </numFmts>
  <fonts count="22">
    <font>
      <sz val="10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12"/>
      <name val="Arial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Verdana"/>
      <family val="2"/>
      <charset val="1"/>
    </font>
    <font>
      <b/>
      <sz val="11"/>
      <name val="Arial"/>
      <family val="2"/>
      <charset val="1"/>
    </font>
    <font>
      <b/>
      <sz val="8"/>
      <color rgb="FFFF0000"/>
      <name val="Arial"/>
      <family val="2"/>
      <charset val="1"/>
    </font>
    <font>
      <sz val="11"/>
      <name val="Times New Roman"/>
      <family val="1"/>
      <charset val="1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8"/>
      <color rgb="FF000000"/>
      <name val="Verdana"/>
      <family val="2"/>
      <charset val="1"/>
    </font>
    <font>
      <sz val="10"/>
      <color rgb="FFFF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FFFFFF"/>
      <name val="Arial"/>
      <family val="2"/>
      <charset val="1"/>
    </font>
    <font>
      <sz val="10"/>
      <name val="Arial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FFFF99"/>
        <bgColor rgb="FFFFFFB3"/>
      </patternFill>
    </fill>
    <fill>
      <patternFill patternType="solid">
        <fgColor rgb="FFCCFFFF"/>
        <bgColor rgb="FFCCFFCC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FFFE5"/>
      </patternFill>
    </fill>
    <fill>
      <patternFill patternType="solid">
        <fgColor rgb="FFD9D9D9"/>
        <bgColor rgb="FFDDD9C3"/>
      </patternFill>
    </fill>
    <fill>
      <patternFill patternType="solid">
        <fgColor rgb="FFB2B2B2"/>
        <bgColor rgb="FFCCCC99"/>
      </patternFill>
    </fill>
    <fill>
      <patternFill patternType="solid">
        <fgColor rgb="FFFFFFE5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CC99"/>
        <bgColor rgb="FFDDD9C3"/>
      </patternFill>
    </fill>
    <fill>
      <patternFill patternType="solid">
        <fgColor rgb="FFCCFFCC"/>
        <bgColor rgb="FFCCFFFF"/>
      </patternFill>
    </fill>
    <fill>
      <patternFill patternType="solid">
        <fgColor rgb="FFFFFFB3"/>
        <bgColor rgb="FFFFFF99"/>
      </patternFill>
    </fill>
    <fill>
      <patternFill patternType="solid">
        <fgColor rgb="FFCCCC99"/>
        <bgColor rgb="FFCCCCCC"/>
      </patternFill>
    </fill>
    <fill>
      <patternFill patternType="solid">
        <fgColor rgb="FF92D050"/>
        <bgColor rgb="FFCCCC99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DDD9C3"/>
        <bgColor rgb="FFD9D9D9"/>
      </patternFill>
    </fill>
    <fill>
      <patternFill patternType="solid">
        <fgColor rgb="FFFF0000"/>
        <bgColor rgb="FF993300"/>
      </patternFill>
    </fill>
  </fills>
  <borders count="5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5" fontId="21" fillId="0" borderId="0" applyBorder="0" applyProtection="0"/>
    <xf numFmtId="169" fontId="21" fillId="0" borderId="0" applyBorder="0" applyProtection="0"/>
    <xf numFmtId="9" fontId="21" fillId="0" borderId="0" applyBorder="0" applyProtection="0"/>
    <xf numFmtId="165" fontId="21" fillId="0" borderId="0" applyBorder="0" applyProtection="0"/>
  </cellStyleXfs>
  <cellXfs count="482">
    <xf numFmtId="0" fontId="0" fillId="0" borderId="0" xfId="0"/>
    <xf numFmtId="0" fontId="0" fillId="4" borderId="39" xfId="0" applyFill="1" applyBorder="1" applyAlignment="1">
      <alignment horizontal="center" vertical="center"/>
    </xf>
    <xf numFmtId="0" fontId="5" fillId="11" borderId="36" xfId="0" applyFont="1" applyFill="1" applyBorder="1" applyAlignment="1">
      <alignment horizontal="center" vertical="center"/>
    </xf>
    <xf numFmtId="0" fontId="5" fillId="10" borderId="35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49" fontId="3" fillId="6" borderId="14" xfId="0" applyNumberFormat="1" applyFont="1" applyFill="1" applyBorder="1" applyAlignment="1">
      <alignment horizontal="left" vertical="center" wrapText="1"/>
    </xf>
    <xf numFmtId="165" fontId="3" fillId="4" borderId="16" xfId="4" applyFont="1" applyFill="1" applyBorder="1" applyAlignment="1" applyProtection="1">
      <alignment horizontal="right" vertical="center"/>
    </xf>
    <xf numFmtId="49" fontId="3" fillId="4" borderId="14" xfId="0" applyNumberFormat="1" applyFont="1" applyFill="1" applyBorder="1" applyAlignment="1">
      <alignment horizontal="left" vertical="center" wrapText="1"/>
    </xf>
    <xf numFmtId="165" fontId="3" fillId="2" borderId="12" xfId="1" applyFont="1" applyFill="1" applyBorder="1" applyAlignment="1" applyProtection="1">
      <alignment horizontal="center" vertical="center"/>
    </xf>
    <xf numFmtId="0" fontId="3" fillId="0" borderId="10" xfId="0" applyFont="1" applyBorder="1" applyAlignment="1">
      <alignment horizontal="right" vertical="center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5" fillId="3" borderId="41" xfId="0" applyFont="1" applyFill="1" applyBorder="1" applyAlignment="1">
      <alignment horizontal="center" wrapText="1"/>
    </xf>
    <xf numFmtId="165" fontId="5" fillId="12" borderId="36" xfId="1" applyFont="1" applyFill="1" applyBorder="1" applyAlignment="1" applyProtection="1">
      <alignment horizontal="center" vertical="center"/>
    </xf>
    <xf numFmtId="165" fontId="5" fillId="5" borderId="41" xfId="1" applyFont="1" applyFill="1" applyBorder="1" applyAlignment="1" applyProtection="1">
      <alignment horizontal="left" vertical="center"/>
    </xf>
    <xf numFmtId="165" fontId="5" fillId="5" borderId="8" xfId="1" applyFont="1" applyFill="1" applyBorder="1" applyAlignment="1" applyProtection="1">
      <alignment horizontal="left" vertical="center"/>
    </xf>
    <xf numFmtId="49" fontId="1" fillId="0" borderId="26" xfId="1" applyNumberFormat="1" applyFont="1" applyBorder="1" applyAlignment="1" applyProtection="1">
      <alignment horizontal="center" vertical="center"/>
    </xf>
    <xf numFmtId="49" fontId="1" fillId="0" borderId="25" xfId="1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justify" vertical="center"/>
    </xf>
    <xf numFmtId="49" fontId="1" fillId="0" borderId="0" xfId="1" applyNumberFormat="1" applyFont="1" applyBorder="1" applyAlignment="1" applyProtection="1">
      <alignment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justify" vertical="center"/>
    </xf>
    <xf numFmtId="49" fontId="2" fillId="0" borderId="2" xfId="1" applyNumberFormat="1" applyFont="1" applyBorder="1" applyAlignment="1" applyProtection="1">
      <alignment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justify" vertical="center"/>
    </xf>
    <xf numFmtId="49" fontId="2" fillId="0" borderId="0" xfId="1" applyNumberFormat="1" applyFont="1" applyBorder="1" applyAlignment="1" applyProtection="1">
      <alignment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0" xfId="0" applyFont="1"/>
    <xf numFmtId="49" fontId="3" fillId="0" borderId="6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justify" vertical="top" wrapText="1"/>
    </xf>
    <xf numFmtId="0" fontId="3" fillId="0" borderId="11" xfId="0" applyFont="1" applyBorder="1" applyAlignment="1">
      <alignment horizontal="center" vertical="center"/>
    </xf>
    <xf numFmtId="165" fontId="4" fillId="0" borderId="0" xfId="1" applyFont="1" applyBorder="1" applyAlignment="1" applyProtection="1">
      <alignment vertical="center"/>
    </xf>
    <xf numFmtId="0" fontId="3" fillId="3" borderId="13" xfId="0" applyFont="1" applyFill="1" applyBorder="1" applyAlignment="1">
      <alignment horizontal="center" vertical="center"/>
    </xf>
    <xf numFmtId="49" fontId="3" fillId="3" borderId="14" xfId="0" applyNumberFormat="1" applyFont="1" applyFill="1" applyBorder="1" applyAlignment="1">
      <alignment horizontal="center" vertical="center"/>
    </xf>
    <xf numFmtId="49" fontId="3" fillId="3" borderId="14" xfId="4" applyNumberFormat="1" applyFont="1" applyFill="1" applyBorder="1" applyAlignment="1" applyProtection="1">
      <alignment horizontal="center" vertical="center"/>
    </xf>
    <xf numFmtId="49" fontId="3" fillId="3" borderId="14" xfId="1" applyNumberFormat="1" applyFont="1" applyFill="1" applyBorder="1" applyAlignment="1" applyProtection="1">
      <alignment horizontal="center" vertical="center"/>
    </xf>
    <xf numFmtId="2" fontId="3" fillId="3" borderId="15" xfId="1" applyNumberFormat="1" applyFont="1" applyFill="1" applyBorder="1" applyAlignment="1" applyProtection="1">
      <alignment horizontal="center" vertical="center"/>
    </xf>
    <xf numFmtId="0" fontId="3" fillId="3" borderId="14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4" borderId="1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0" borderId="18" xfId="4" applyNumberFormat="1" applyFont="1" applyBorder="1" applyAlignment="1" applyProtection="1">
      <alignment horizontal="center" vertical="center" wrapText="1"/>
    </xf>
    <xf numFmtId="0" fontId="2" fillId="0" borderId="18" xfId="0" applyFont="1" applyBorder="1" applyAlignment="1">
      <alignment horizontal="justify" wrapText="1"/>
    </xf>
    <xf numFmtId="49" fontId="2" fillId="0" borderId="18" xfId="1" applyNumberFormat="1" applyFont="1" applyBorder="1" applyAlignment="1" applyProtection="1">
      <alignment horizontal="center" vertical="center" wrapText="1"/>
    </xf>
    <xf numFmtId="2" fontId="2" fillId="0" borderId="18" xfId="1" applyNumberFormat="1" applyFont="1" applyBorder="1" applyAlignment="1" applyProtection="1">
      <alignment horizontal="center" vertical="center" wrapText="1"/>
    </xf>
    <xf numFmtId="165" fontId="2" fillId="5" borderId="18" xfId="1" applyFont="1" applyFill="1" applyBorder="1" applyAlignment="1" applyProtection="1">
      <alignment horizontal="right" vertical="center" wrapText="1"/>
    </xf>
    <xf numFmtId="165" fontId="2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49" fontId="2" fillId="0" borderId="10" xfId="4" applyNumberFormat="1" applyFont="1" applyBorder="1" applyAlignment="1" applyProtection="1">
      <alignment horizontal="center" vertical="center" wrapText="1"/>
    </xf>
    <xf numFmtId="0" fontId="2" fillId="5" borderId="10" xfId="0" applyFont="1" applyFill="1" applyBorder="1" applyAlignment="1">
      <alignment horizontal="justify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2" fontId="2" fillId="0" borderId="10" xfId="1" applyNumberFormat="1" applyFont="1" applyBorder="1" applyAlignment="1" applyProtection="1">
      <alignment horizontal="center" vertical="center" wrapText="1"/>
    </xf>
    <xf numFmtId="165" fontId="2" fillId="5" borderId="10" xfId="1" applyFont="1" applyFill="1" applyBorder="1" applyAlignment="1" applyProtection="1">
      <alignment horizontal="right" vertical="center" wrapText="1"/>
    </xf>
    <xf numFmtId="165" fontId="2" fillId="0" borderId="21" xfId="0" applyNumberFormat="1" applyFont="1" applyBorder="1" applyAlignment="1">
      <alignment vertical="center"/>
    </xf>
    <xf numFmtId="2" fontId="2" fillId="5" borderId="10" xfId="1" applyNumberFormat="1" applyFont="1" applyFill="1" applyBorder="1" applyAlignment="1" applyProtection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165" fontId="7" fillId="5" borderId="18" xfId="1" applyFont="1" applyFill="1" applyBorder="1" applyAlignment="1" applyProtection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49" fontId="2" fillId="0" borderId="23" xfId="4" applyNumberFormat="1" applyFont="1" applyBorder="1" applyAlignment="1" applyProtection="1">
      <alignment horizontal="center" vertical="center" wrapText="1"/>
    </xf>
    <xf numFmtId="0" fontId="7" fillId="5" borderId="23" xfId="0" applyFont="1" applyFill="1" applyBorder="1" applyAlignment="1">
      <alignment vertical="center" wrapText="1"/>
    </xf>
    <xf numFmtId="49" fontId="2" fillId="0" borderId="23" xfId="1" applyNumberFormat="1" applyFont="1" applyBorder="1" applyAlignment="1" applyProtection="1">
      <alignment horizontal="center" vertical="center" wrapText="1"/>
    </xf>
    <xf numFmtId="2" fontId="2" fillId="0" borderId="23" xfId="1" applyNumberFormat="1" applyFont="1" applyBorder="1" applyAlignment="1" applyProtection="1">
      <alignment horizontal="center" vertical="center" wrapText="1"/>
    </xf>
    <xf numFmtId="165" fontId="7" fillId="5" borderId="23" xfId="1" applyFont="1" applyFill="1" applyBorder="1" applyAlignment="1" applyProtection="1">
      <alignment horizontal="right" vertical="center" wrapText="1"/>
    </xf>
    <xf numFmtId="0" fontId="8" fillId="5" borderId="0" xfId="0" applyFont="1" applyFill="1" applyAlignment="1">
      <alignment vertical="center" wrapText="1"/>
    </xf>
    <xf numFmtId="0" fontId="2" fillId="0" borderId="10" xfId="0" applyFont="1" applyBorder="1" applyAlignment="1">
      <alignment wrapText="1"/>
    </xf>
    <xf numFmtId="2" fontId="2" fillId="5" borderId="23" xfId="1" applyNumberFormat="1" applyFont="1" applyFill="1" applyBorder="1" applyAlignment="1" applyProtection="1">
      <alignment horizontal="center" vertical="center" wrapText="1"/>
    </xf>
    <xf numFmtId="49" fontId="2" fillId="5" borderId="23" xfId="4" applyNumberFormat="1" applyFont="1" applyFill="1" applyBorder="1" applyAlignment="1" applyProtection="1">
      <alignment horizontal="center" vertical="center" wrapText="1"/>
    </xf>
    <xf numFmtId="0" fontId="2" fillId="5" borderId="22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wrapText="1"/>
    </xf>
    <xf numFmtId="49" fontId="2" fillId="5" borderId="23" xfId="1" applyNumberFormat="1" applyFont="1" applyFill="1" applyBorder="1" applyAlignment="1" applyProtection="1">
      <alignment horizontal="center" vertical="center" wrapText="1"/>
    </xf>
    <xf numFmtId="165" fontId="2" fillId="5" borderId="21" xfId="0" applyNumberFormat="1" applyFont="1" applyFill="1" applyBorder="1" applyAlignment="1">
      <alignment vertical="center"/>
    </xf>
    <xf numFmtId="165" fontId="2" fillId="5" borderId="23" xfId="1" applyFont="1" applyFill="1" applyBorder="1" applyAlignment="1" applyProtection="1">
      <alignment horizontal="right" vertical="center" wrapText="1"/>
    </xf>
    <xf numFmtId="49" fontId="2" fillId="5" borderId="23" xfId="0" applyNumberFormat="1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center" vertical="center"/>
    </xf>
    <xf numFmtId="165" fontId="2" fillId="0" borderId="23" xfId="0" applyNumberFormat="1" applyFont="1" applyBorder="1" applyAlignment="1">
      <alignment vertical="center"/>
    </xf>
    <xf numFmtId="49" fontId="2" fillId="5" borderId="4" xfId="4" applyNumberFormat="1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>
      <alignment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5" borderId="10" xfId="4" applyNumberFormat="1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>
      <alignment horizontal="justify" wrapText="1"/>
    </xf>
    <xf numFmtId="49" fontId="2" fillId="5" borderId="10" xfId="1" applyNumberFormat="1" applyFont="1" applyFill="1" applyBorder="1" applyAlignment="1" applyProtection="1">
      <alignment horizontal="center" vertical="center" wrapText="1"/>
    </xf>
    <xf numFmtId="165" fontId="2" fillId="5" borderId="19" xfId="0" applyNumberFormat="1" applyFont="1" applyFill="1" applyBorder="1" applyAlignment="1">
      <alignment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8" xfId="1" applyNumberFormat="1" applyFont="1" applyBorder="1" applyAlignment="1" applyProtection="1">
      <alignment horizontal="center" vertical="center"/>
    </xf>
    <xf numFmtId="2" fontId="2" fillId="5" borderId="18" xfId="1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wrapText="1"/>
    </xf>
    <xf numFmtId="49" fontId="2" fillId="0" borderId="10" xfId="1" applyNumberFormat="1" applyFont="1" applyBorder="1" applyAlignment="1" applyProtection="1">
      <alignment horizontal="center" vertical="center"/>
    </xf>
    <xf numFmtId="165" fontId="2" fillId="0" borderId="11" xfId="0" applyNumberFormat="1" applyFont="1" applyBorder="1" applyAlignment="1">
      <alignment vertical="center"/>
    </xf>
    <xf numFmtId="165" fontId="2" fillId="0" borderId="10" xfId="1" applyFont="1" applyBorder="1" applyAlignment="1" applyProtection="1">
      <alignment horizontal="right" vertical="center" wrapText="1"/>
    </xf>
    <xf numFmtId="0" fontId="2" fillId="5" borderId="18" xfId="0" applyFont="1" applyFill="1" applyBorder="1" applyAlignment="1">
      <alignment horizontal="justify" wrapText="1"/>
    </xf>
    <xf numFmtId="165" fontId="3" fillId="4" borderId="24" xfId="4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vertical="center"/>
    </xf>
    <xf numFmtId="4" fontId="5" fillId="7" borderId="0" xfId="0" applyNumberFormat="1" applyFont="1" applyFill="1" applyAlignment="1">
      <alignment vertical="center"/>
    </xf>
    <xf numFmtId="0" fontId="9" fillId="0" borderId="0" xfId="0" applyFont="1" applyAlignment="1">
      <alignment vertical="center"/>
    </xf>
    <xf numFmtId="165" fontId="10" fillId="0" borderId="12" xfId="1" applyFont="1" applyBorder="1" applyAlignment="1" applyProtection="1">
      <alignment horizontal="right" vertical="center"/>
    </xf>
    <xf numFmtId="165" fontId="3" fillId="0" borderId="12" xfId="1" applyFont="1" applyBorder="1" applyAlignment="1" applyProtection="1">
      <alignment vertical="center"/>
    </xf>
    <xf numFmtId="165" fontId="3" fillId="4" borderId="12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vertical="center"/>
    </xf>
    <xf numFmtId="49" fontId="1" fillId="0" borderId="25" xfId="1" applyNumberFormat="1" applyFont="1" applyBorder="1" applyAlignment="1" applyProtection="1">
      <alignment horizontal="center" vertical="center"/>
    </xf>
    <xf numFmtId="49" fontId="1" fillId="0" borderId="26" xfId="1" applyNumberFormat="1" applyFont="1" applyBorder="1" applyAlignment="1" applyProtection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65" fontId="21" fillId="0" borderId="0" xfId="1" applyBorder="1" applyAlignment="1" applyProtection="1">
      <alignment vertical="center"/>
    </xf>
    <xf numFmtId="165" fontId="11" fillId="5" borderId="1" xfId="1" applyFont="1" applyFill="1" applyBorder="1" applyAlignment="1" applyProtection="1">
      <alignment horizontal="center" vertical="center"/>
    </xf>
    <xf numFmtId="165" fontId="11" fillId="5" borderId="2" xfId="1" applyFont="1" applyFill="1" applyBorder="1" applyAlignment="1" applyProtection="1">
      <alignment horizontal="justify" vertical="center"/>
    </xf>
    <xf numFmtId="166" fontId="11" fillId="5" borderId="2" xfId="1" applyNumberFormat="1" applyFont="1" applyFill="1" applyBorder="1" applyAlignment="1" applyProtection="1">
      <alignment horizontal="center" vertical="center"/>
    </xf>
    <xf numFmtId="165" fontId="11" fillId="5" borderId="3" xfId="1" applyFont="1" applyFill="1" applyBorder="1" applyAlignment="1" applyProtection="1">
      <alignment horizontal="center" vertical="center"/>
    </xf>
    <xf numFmtId="165" fontId="11" fillId="0" borderId="0" xfId="1" applyFont="1" applyBorder="1" applyAlignment="1" applyProtection="1">
      <alignment vertical="center"/>
    </xf>
    <xf numFmtId="165" fontId="11" fillId="5" borderId="4" xfId="1" applyFont="1" applyFill="1" applyBorder="1" applyAlignment="1" applyProtection="1">
      <alignment horizontal="center" vertical="center"/>
    </xf>
    <xf numFmtId="165" fontId="11" fillId="5" borderId="0" xfId="1" applyFont="1" applyFill="1" applyBorder="1" applyAlignment="1" applyProtection="1">
      <alignment horizontal="justify" vertical="center"/>
    </xf>
    <xf numFmtId="166" fontId="11" fillId="5" borderId="0" xfId="1" applyNumberFormat="1" applyFont="1" applyFill="1" applyBorder="1" applyAlignment="1" applyProtection="1">
      <alignment horizontal="center" vertical="center"/>
    </xf>
    <xf numFmtId="165" fontId="11" fillId="5" borderId="5" xfId="1" applyFont="1" applyFill="1" applyBorder="1" applyAlignment="1" applyProtection="1">
      <alignment horizontal="center" vertical="center"/>
    </xf>
    <xf numFmtId="165" fontId="11" fillId="5" borderId="27" xfId="1" applyFont="1" applyFill="1" applyBorder="1" applyAlignment="1" applyProtection="1">
      <alignment horizontal="center" vertical="center"/>
    </xf>
    <xf numFmtId="165" fontId="11" fillId="5" borderId="28" xfId="1" applyFont="1" applyFill="1" applyBorder="1" applyAlignment="1" applyProtection="1">
      <alignment horizontal="justify" vertical="center"/>
    </xf>
    <xf numFmtId="166" fontId="11" fillId="5" borderId="28" xfId="1" applyNumberFormat="1" applyFont="1" applyFill="1" applyBorder="1" applyAlignment="1" applyProtection="1">
      <alignment horizontal="center" vertical="center"/>
    </xf>
    <xf numFmtId="165" fontId="11" fillId="5" borderId="29" xfId="1" applyFont="1" applyFill="1" applyBorder="1" applyAlignment="1" applyProtection="1">
      <alignment horizontal="center" vertical="center"/>
    </xf>
    <xf numFmtId="165" fontId="11" fillId="5" borderId="18" xfId="1" applyFont="1" applyFill="1" applyBorder="1" applyAlignment="1" applyProtection="1">
      <alignment horizontal="left" vertical="center"/>
    </xf>
    <xf numFmtId="0" fontId="0" fillId="0" borderId="18" xfId="0" applyBorder="1" applyAlignment="1">
      <alignment horizontal="left" vertical="center" wrapText="1"/>
    </xf>
    <xf numFmtId="166" fontId="0" fillId="0" borderId="27" xfId="0" applyNumberFormat="1" applyBorder="1" applyAlignment="1">
      <alignment horizontal="left" vertical="center" wrapText="1"/>
    </xf>
    <xf numFmtId="165" fontId="12" fillId="5" borderId="18" xfId="1" applyFont="1" applyFill="1" applyBorder="1" applyAlignment="1" applyProtection="1">
      <alignment horizontal="center" vertical="center"/>
    </xf>
    <xf numFmtId="165" fontId="11" fillId="5" borderId="23" xfId="1" applyFont="1" applyFill="1" applyBorder="1" applyAlignment="1" applyProtection="1">
      <alignment horizontal="left" vertical="center"/>
    </xf>
    <xf numFmtId="0" fontId="0" fillId="0" borderId="23" xfId="0" applyBorder="1" applyAlignment="1">
      <alignment horizontal="left" vertical="center" wrapText="1"/>
    </xf>
    <xf numFmtId="166" fontId="0" fillId="0" borderId="30" xfId="0" applyNumberFormat="1" applyBorder="1" applyAlignment="1">
      <alignment horizontal="left" vertical="center" wrapText="1"/>
    </xf>
    <xf numFmtId="165" fontId="12" fillId="5" borderId="23" xfId="1" applyFont="1" applyFill="1" applyBorder="1" applyAlignment="1" applyProtection="1">
      <alignment horizontal="center" vertical="center"/>
    </xf>
    <xf numFmtId="0" fontId="0" fillId="2" borderId="0" xfId="0" applyFill="1"/>
    <xf numFmtId="165" fontId="13" fillId="2" borderId="30" xfId="1" applyFont="1" applyFill="1" applyBorder="1" applyAlignment="1" applyProtection="1">
      <alignment horizontal="center" vertical="center"/>
    </xf>
    <xf numFmtId="166" fontId="11" fillId="2" borderId="2" xfId="1" applyNumberFormat="1" applyFont="1" applyFill="1" applyBorder="1" applyAlignment="1" applyProtection="1">
      <alignment horizontal="center" vertical="center"/>
    </xf>
    <xf numFmtId="165" fontId="11" fillId="8" borderId="23" xfId="1" applyFont="1" applyFill="1" applyBorder="1" applyAlignment="1" applyProtection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165" fontId="5" fillId="0" borderId="23" xfId="1" applyFont="1" applyBorder="1" applyAlignment="1" applyProtection="1">
      <alignment horizontal="center" vertical="center"/>
    </xf>
    <xf numFmtId="165" fontId="21" fillId="0" borderId="29" xfId="1" applyBorder="1" applyAlignment="1" applyProtection="1">
      <alignment vertical="center"/>
    </xf>
    <xf numFmtId="0" fontId="0" fillId="0" borderId="23" xfId="0" applyBorder="1" applyAlignment="1">
      <alignment horizontal="center" vertical="center"/>
    </xf>
    <xf numFmtId="166" fontId="21" fillId="0" borderId="18" xfId="1" applyNumberFormat="1" applyBorder="1" applyAlignment="1" applyProtection="1">
      <alignment horizontal="center" vertical="center"/>
    </xf>
    <xf numFmtId="10" fontId="21" fillId="0" borderId="23" xfId="3" applyNumberFormat="1" applyBorder="1" applyAlignment="1" applyProtection="1">
      <alignment vertical="center"/>
    </xf>
    <xf numFmtId="166" fontId="21" fillId="0" borderId="23" xfId="1" applyNumberFormat="1" applyBorder="1" applyAlignment="1" applyProtection="1">
      <alignment horizontal="center" vertical="center"/>
    </xf>
    <xf numFmtId="166" fontId="21" fillId="0" borderId="10" xfId="1" applyNumberFormat="1" applyBorder="1" applyAlignment="1" applyProtection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165" fontId="21" fillId="9" borderId="12" xfId="1" applyFill="1" applyBorder="1" applyAlignment="1" applyProtection="1">
      <alignment horizontal="center" vertical="center"/>
    </xf>
    <xf numFmtId="165" fontId="21" fillId="9" borderId="24" xfId="1" applyFill="1" applyBorder="1" applyAlignment="1" applyProtection="1">
      <alignment horizontal="center" vertical="center"/>
    </xf>
    <xf numFmtId="0" fontId="0" fillId="0" borderId="0" xfId="0" applyAlignment="1">
      <alignment horizontal="left" vertical="center"/>
    </xf>
    <xf numFmtId="0" fontId="21" fillId="0" borderId="31" xfId="4" applyNumberFormat="1" applyFont="1" applyBorder="1" applyAlignment="1">
      <alignment horizontal="left" vertical="center"/>
    </xf>
    <xf numFmtId="0" fontId="21" fillId="0" borderId="24" xfId="4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21" fillId="0" borderId="2" xfId="1" applyBorder="1" applyAlignment="1" applyProtection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165" fontId="21" fillId="0" borderId="28" xfId="1" applyBorder="1" applyAlignment="1" applyProtection="1">
      <alignment vertical="center"/>
    </xf>
    <xf numFmtId="0" fontId="0" fillId="0" borderId="28" xfId="0" applyBorder="1" applyAlignment="1">
      <alignment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10" borderId="34" xfId="0" applyFont="1" applyFill="1" applyBorder="1" applyAlignment="1">
      <alignment horizontal="center" vertical="center"/>
    </xf>
    <xf numFmtId="0" fontId="5" fillId="11" borderId="36" xfId="0" applyFont="1" applyFill="1" applyBorder="1" applyAlignment="1">
      <alignment horizontal="center" vertical="center"/>
    </xf>
    <xf numFmtId="2" fontId="5" fillId="11" borderId="36" xfId="0" applyNumberFormat="1" applyFont="1" applyFill="1" applyBorder="1" applyAlignment="1">
      <alignment horizontal="center" vertical="center" wrapText="1"/>
    </xf>
    <xf numFmtId="165" fontId="5" fillId="11" borderId="36" xfId="1" applyFont="1" applyFill="1" applyBorder="1" applyAlignment="1" applyProtection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2" fontId="5" fillId="4" borderId="37" xfId="0" applyNumberFormat="1" applyFont="1" applyFill="1" applyBorder="1" applyAlignment="1">
      <alignment horizontal="left" vertical="center" wrapText="1"/>
    </xf>
    <xf numFmtId="165" fontId="14" fillId="4" borderId="37" xfId="1" applyFont="1" applyFill="1" applyBorder="1" applyAlignment="1" applyProtection="1">
      <alignment horizontal="center" vertical="center"/>
    </xf>
    <xf numFmtId="10" fontId="14" fillId="4" borderId="37" xfId="3" applyNumberFormat="1" applyFont="1" applyFill="1" applyBorder="1" applyAlignment="1" applyProtection="1">
      <alignment vertical="center"/>
    </xf>
    <xf numFmtId="165" fontId="14" fillId="4" borderId="22" xfId="1" applyFont="1" applyFill="1" applyBorder="1" applyAlignment="1" applyProtection="1">
      <alignment vertical="center"/>
    </xf>
    <xf numFmtId="10" fontId="14" fillId="0" borderId="21" xfId="3" applyNumberFormat="1" applyFont="1" applyBorder="1" applyAlignment="1" applyProtection="1">
      <alignment vertical="center"/>
    </xf>
    <xf numFmtId="2" fontId="5" fillId="4" borderId="38" xfId="0" applyNumberFormat="1" applyFont="1" applyFill="1" applyBorder="1" applyAlignment="1">
      <alignment horizontal="left" vertical="center" wrapText="1"/>
    </xf>
    <xf numFmtId="165" fontId="14" fillId="4" borderId="38" xfId="1" applyFont="1" applyFill="1" applyBorder="1" applyAlignment="1" applyProtection="1">
      <alignment horizontal="center" vertical="center"/>
    </xf>
    <xf numFmtId="165" fontId="14" fillId="4" borderId="17" xfId="1" applyFont="1" applyFill="1" applyBorder="1" applyAlignment="1" applyProtection="1">
      <alignment vertical="center"/>
    </xf>
    <xf numFmtId="10" fontId="14" fillId="0" borderId="19" xfId="3" applyNumberFormat="1" applyFont="1" applyBorder="1" applyAlignment="1" applyProtection="1">
      <alignment vertical="center"/>
    </xf>
    <xf numFmtId="2" fontId="5" fillId="4" borderId="38" xfId="0" applyNumberFormat="1" applyFont="1" applyFill="1" applyBorder="1" applyAlignment="1">
      <alignment horizontal="center" vertical="center" wrapText="1"/>
    </xf>
    <xf numFmtId="165" fontId="15" fillId="4" borderId="38" xfId="1" applyFont="1" applyFill="1" applyBorder="1" applyAlignment="1" applyProtection="1">
      <alignment horizontal="center" vertical="center"/>
    </xf>
    <xf numFmtId="10" fontId="15" fillId="4" borderId="38" xfId="3" applyNumberFormat="1" applyFont="1" applyFill="1" applyBorder="1" applyAlignment="1" applyProtection="1">
      <alignment vertical="center"/>
    </xf>
    <xf numFmtId="165" fontId="15" fillId="4" borderId="17" xfId="1" applyFont="1" applyFill="1" applyBorder="1" applyAlignment="1" applyProtection="1">
      <alignment vertical="center"/>
    </xf>
    <xf numFmtId="10" fontId="15" fillId="4" borderId="19" xfId="3" applyNumberFormat="1" applyFont="1" applyFill="1" applyBorder="1" applyAlignment="1" applyProtection="1">
      <alignment vertical="center"/>
    </xf>
    <xf numFmtId="2" fontId="5" fillId="4" borderId="39" xfId="0" applyNumberFormat="1" applyFont="1" applyFill="1" applyBorder="1" applyAlignment="1">
      <alignment horizontal="center" vertical="center" wrapText="1"/>
    </xf>
    <xf numFmtId="0" fontId="15" fillId="4" borderId="39" xfId="0" applyFont="1" applyFill="1" applyBorder="1" applyAlignment="1">
      <alignment horizontal="center" vertical="center"/>
    </xf>
    <xf numFmtId="165" fontId="15" fillId="4" borderId="39" xfId="1" applyFont="1" applyFill="1" applyBorder="1" applyAlignment="1" applyProtection="1">
      <alignment vertical="center"/>
    </xf>
    <xf numFmtId="165" fontId="15" fillId="4" borderId="40" xfId="1" applyFont="1" applyFill="1" applyBorder="1" applyAlignment="1" applyProtection="1">
      <alignment vertical="center"/>
    </xf>
    <xf numFmtId="10" fontId="15" fillId="4" borderId="41" xfId="3" applyNumberFormat="1" applyFont="1" applyFill="1" applyBorder="1" applyAlignment="1" applyProtection="1">
      <alignment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right" vertical="center"/>
    </xf>
    <xf numFmtId="0" fontId="0" fillId="5" borderId="0" xfId="0" applyFill="1" applyAlignment="1">
      <alignment vertical="center"/>
    </xf>
    <xf numFmtId="165" fontId="21" fillId="5" borderId="1" xfId="1" applyFill="1" applyBorder="1" applyAlignment="1" applyProtection="1">
      <alignment horizontal="center" vertical="center"/>
    </xf>
    <xf numFmtId="165" fontId="21" fillId="5" borderId="2" xfId="1" applyFill="1" applyBorder="1" applyAlignment="1" applyProtection="1">
      <alignment horizontal="justify" vertical="center"/>
    </xf>
    <xf numFmtId="165" fontId="21" fillId="5" borderId="2" xfId="1" applyFill="1" applyBorder="1" applyAlignment="1" applyProtection="1">
      <alignment horizontal="center" vertical="center"/>
    </xf>
    <xf numFmtId="165" fontId="21" fillId="0" borderId="3" xfId="1" applyBorder="1" applyAlignment="1" applyProtection="1">
      <alignment vertical="center"/>
    </xf>
    <xf numFmtId="165" fontId="21" fillId="5" borderId="0" xfId="1" applyFill="1" applyBorder="1" applyAlignment="1" applyProtection="1">
      <alignment vertical="center"/>
    </xf>
    <xf numFmtId="165" fontId="21" fillId="5" borderId="4" xfId="1" applyFill="1" applyBorder="1" applyAlignment="1" applyProtection="1">
      <alignment horizontal="center" vertical="center"/>
    </xf>
    <xf numFmtId="165" fontId="21" fillId="5" borderId="0" xfId="1" applyFill="1" applyBorder="1" applyAlignment="1" applyProtection="1">
      <alignment horizontal="justify" vertical="center"/>
    </xf>
    <xf numFmtId="165" fontId="21" fillId="5" borderId="0" xfId="1" applyFill="1" applyBorder="1" applyAlignment="1" applyProtection="1">
      <alignment horizontal="center" vertical="center"/>
    </xf>
    <xf numFmtId="165" fontId="21" fillId="0" borderId="5" xfId="1" applyBorder="1" applyAlignment="1" applyProtection="1">
      <alignment vertical="center"/>
    </xf>
    <xf numFmtId="165" fontId="5" fillId="5" borderId="42" xfId="1" applyFont="1" applyFill="1" applyBorder="1" applyAlignment="1" applyProtection="1">
      <alignment horizontal="left" vertical="center"/>
    </xf>
    <xf numFmtId="165" fontId="5" fillId="5" borderId="0" xfId="1" applyFont="1" applyFill="1" applyBorder="1" applyAlignment="1" applyProtection="1">
      <alignment horizontal="left" vertical="center"/>
    </xf>
    <xf numFmtId="165" fontId="5" fillId="0" borderId="0" xfId="1" applyFont="1" applyBorder="1" applyAlignment="1" applyProtection="1">
      <alignment vertical="center"/>
    </xf>
    <xf numFmtId="165" fontId="5" fillId="5" borderId="40" xfId="1" applyFont="1" applyFill="1" applyBorder="1" applyAlignment="1" applyProtection="1">
      <alignment horizontal="left" vertical="center"/>
    </xf>
    <xf numFmtId="165" fontId="5" fillId="5" borderId="0" xfId="1" applyFont="1" applyFill="1" applyBorder="1" applyAlignment="1" applyProtection="1">
      <alignment horizontal="center" vertical="center"/>
    </xf>
    <xf numFmtId="164" fontId="5" fillId="3" borderId="40" xfId="4" applyNumberFormat="1" applyFont="1" applyFill="1" applyBorder="1" applyAlignment="1" applyProtection="1">
      <alignment horizontal="center" vertical="center" wrapText="1"/>
    </xf>
    <xf numFmtId="164" fontId="5" fillId="3" borderId="43" xfId="4" applyNumberFormat="1" applyFont="1" applyFill="1" applyBorder="1" applyAlignment="1" applyProtection="1">
      <alignment horizontal="center" vertical="center" wrapText="1"/>
    </xf>
    <xf numFmtId="165" fontId="5" fillId="3" borderId="43" xfId="1" applyFont="1" applyFill="1" applyBorder="1" applyAlignment="1" applyProtection="1">
      <alignment vertical="center" wrapText="1"/>
    </xf>
    <xf numFmtId="165" fontId="5" fillId="3" borderId="43" xfId="1" applyFont="1" applyFill="1" applyBorder="1" applyAlignment="1" applyProtection="1">
      <alignment horizontal="center" vertical="center" wrapText="1"/>
    </xf>
    <xf numFmtId="0" fontId="5" fillId="5" borderId="0" xfId="0" applyFont="1" applyFill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9" borderId="42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justify" vertical="center" wrapText="1"/>
    </xf>
    <xf numFmtId="0" fontId="0" fillId="9" borderId="7" xfId="0" applyFill="1" applyBorder="1" applyAlignment="1">
      <alignment horizontal="justify" vertical="center" wrapText="1"/>
    </xf>
    <xf numFmtId="0" fontId="0" fillId="9" borderId="8" xfId="0" applyFill="1" applyBorder="1" applyAlignment="1">
      <alignment horizontal="justify" vertical="center" wrapText="1"/>
    </xf>
    <xf numFmtId="0" fontId="0" fillId="5" borderId="0" xfId="0" applyFill="1" applyAlignment="1">
      <alignment horizontal="justify" vertical="center" wrapText="1"/>
    </xf>
    <xf numFmtId="164" fontId="21" fillId="0" borderId="22" xfId="4" applyNumberFormat="1" applyBorder="1" applyAlignment="1" applyProtection="1">
      <alignment horizontal="center" vertical="center" wrapText="1"/>
    </xf>
    <xf numFmtId="0" fontId="2" fillId="0" borderId="23" xfId="0" applyFont="1" applyBorder="1" applyAlignment="1">
      <alignment horizontal="justify" wrapText="1"/>
    </xf>
    <xf numFmtId="165" fontId="2" fillId="2" borderId="23" xfId="1" applyFont="1" applyFill="1" applyBorder="1" applyAlignment="1" applyProtection="1">
      <alignment horizontal="center" vertical="center"/>
    </xf>
    <xf numFmtId="4" fontId="5" fillId="2" borderId="23" xfId="4" applyNumberFormat="1" applyFont="1" applyFill="1" applyBorder="1" applyAlignment="1" applyProtection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164" fontId="5" fillId="0" borderId="22" xfId="4" applyNumberFormat="1" applyFont="1" applyBorder="1" applyAlignment="1" applyProtection="1">
      <alignment horizontal="center" vertical="center" wrapText="1"/>
    </xf>
    <xf numFmtId="164" fontId="5" fillId="0" borderId="23" xfId="4" applyNumberFormat="1" applyFont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165" fontId="5" fillId="0" borderId="23" xfId="1" applyFont="1" applyBorder="1" applyAlignment="1" applyProtection="1">
      <alignment vertical="center" wrapText="1"/>
    </xf>
    <xf numFmtId="165" fontId="5" fillId="0" borderId="23" xfId="1" applyFont="1" applyBorder="1" applyAlignment="1" applyProtection="1">
      <alignment horizontal="center" vertical="center" wrapText="1"/>
    </xf>
    <xf numFmtId="4" fontId="21" fillId="0" borderId="23" xfId="4" applyNumberFormat="1" applyBorder="1" applyAlignment="1" applyProtection="1">
      <alignment horizontal="right" vertical="center"/>
    </xf>
    <xf numFmtId="165" fontId="21" fillId="0" borderId="23" xfId="1" applyBorder="1" applyAlignment="1" applyProtection="1">
      <alignment vertical="center"/>
    </xf>
    <xf numFmtId="4" fontId="21" fillId="0" borderId="21" xfId="4" applyNumberFormat="1" applyBorder="1" applyAlignment="1" applyProtection="1">
      <alignment horizontal="right" vertical="center"/>
    </xf>
    <xf numFmtId="4" fontId="21" fillId="5" borderId="0" xfId="4" applyNumberFormat="1" applyFill="1" applyBorder="1" applyAlignment="1" applyProtection="1">
      <alignment horizontal="right" vertical="center"/>
    </xf>
    <xf numFmtId="0" fontId="2" fillId="0" borderId="23" xfId="0" applyFont="1" applyBorder="1" applyAlignment="1">
      <alignment horizontal="justify" vertical="top" wrapText="1"/>
    </xf>
    <xf numFmtId="165" fontId="21" fillId="2" borderId="23" xfId="1" applyFill="1" applyBorder="1" applyAlignment="1" applyProtection="1">
      <alignment horizontal="center" vertical="center"/>
    </xf>
    <xf numFmtId="164" fontId="21" fillId="0" borderId="40" xfId="4" applyNumberFormat="1" applyBorder="1" applyAlignment="1" applyProtection="1">
      <alignment horizontal="center" vertical="center" wrapText="1"/>
    </xf>
    <xf numFmtId="0" fontId="2" fillId="5" borderId="43" xfId="0" applyFont="1" applyFill="1" applyBorder="1" applyAlignment="1">
      <alignment horizontal="justify" vertical="center" wrapText="1"/>
    </xf>
    <xf numFmtId="165" fontId="21" fillId="2" borderId="43" xfId="1" applyFill="1" applyBorder="1" applyAlignment="1" applyProtection="1">
      <alignment horizontal="center" vertical="center"/>
    </xf>
    <xf numFmtId="4" fontId="5" fillId="2" borderId="43" xfId="4" applyNumberFormat="1" applyFont="1" applyFill="1" applyBorder="1" applyAlignment="1" applyProtection="1">
      <alignment horizontal="right" vertical="center"/>
    </xf>
    <xf numFmtId="0" fontId="5" fillId="0" borderId="43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165" fontId="21" fillId="9" borderId="7" xfId="1" applyFill="1" applyBorder="1" applyAlignment="1" applyProtection="1">
      <alignment horizontal="center" vertical="center"/>
    </xf>
    <xf numFmtId="4" fontId="21" fillId="9" borderId="7" xfId="4" applyNumberFormat="1" applyFill="1" applyBorder="1" applyAlignment="1" applyProtection="1">
      <alignment horizontal="right" vertical="center"/>
    </xf>
    <xf numFmtId="4" fontId="21" fillId="9" borderId="8" xfId="4" applyNumberFormat="1" applyFill="1" applyBorder="1" applyAlignment="1" applyProtection="1">
      <alignment horizontal="right" vertical="center"/>
    </xf>
    <xf numFmtId="0" fontId="0" fillId="0" borderId="22" xfId="0" applyBorder="1" applyAlignment="1">
      <alignment horizontal="center" vertical="center"/>
    </xf>
    <xf numFmtId="0" fontId="2" fillId="0" borderId="23" xfId="0" applyFont="1" applyBorder="1" applyAlignment="1">
      <alignment wrapText="1"/>
    </xf>
    <xf numFmtId="0" fontId="0" fillId="0" borderId="23" xfId="0" applyBorder="1" applyAlignment="1">
      <alignment horizontal="justify" vertical="top" wrapText="1"/>
    </xf>
    <xf numFmtId="165" fontId="21" fillId="0" borderId="23" xfId="1" applyBorder="1" applyAlignment="1" applyProtection="1">
      <alignment horizontal="center" vertical="center"/>
    </xf>
    <xf numFmtId="4" fontId="0" fillId="0" borderId="21" xfId="0" applyNumberFormat="1" applyBorder="1" applyAlignment="1">
      <alignment vertical="center"/>
    </xf>
    <xf numFmtId="0" fontId="0" fillId="0" borderId="23" xfId="0" applyBorder="1" applyAlignment="1">
      <alignment horizontal="left" vertical="center"/>
    </xf>
    <xf numFmtId="0" fontId="0" fillId="0" borderId="23" xfId="0" applyBorder="1" applyAlignment="1">
      <alignment vertical="center"/>
    </xf>
    <xf numFmtId="4" fontId="0" fillId="0" borderId="23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4" fontId="21" fillId="0" borderId="43" xfId="4" applyNumberFormat="1" applyBorder="1" applyAlignment="1" applyProtection="1">
      <alignment horizontal="right" vertical="center"/>
    </xf>
    <xf numFmtId="165" fontId="21" fillId="0" borderId="43" xfId="1" applyBorder="1" applyAlignment="1" applyProtection="1">
      <alignment vertical="center"/>
    </xf>
    <xf numFmtId="0" fontId="0" fillId="0" borderId="43" xfId="0" applyBorder="1" applyAlignment="1">
      <alignment vertical="center"/>
    </xf>
    <xf numFmtId="4" fontId="0" fillId="0" borderId="41" xfId="0" applyNumberFormat="1" applyBorder="1" applyAlignment="1">
      <alignment vertical="center"/>
    </xf>
    <xf numFmtId="0" fontId="2" fillId="0" borderId="23" xfId="0" applyFont="1" applyBorder="1" applyAlignment="1">
      <alignment horizontal="left" vertical="center" wrapText="1"/>
    </xf>
    <xf numFmtId="0" fontId="0" fillId="0" borderId="43" xfId="0" applyBorder="1" applyAlignment="1">
      <alignment horizontal="justify" vertical="top" wrapText="1"/>
    </xf>
    <xf numFmtId="165" fontId="21" fillId="0" borderId="43" xfId="1" applyBorder="1" applyAlignment="1" applyProtection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5" borderId="23" xfId="0" applyFont="1" applyFill="1" applyBorder="1" applyAlignment="1">
      <alignment horizontal="justify" wrapText="1"/>
    </xf>
    <xf numFmtId="0" fontId="5" fillId="9" borderId="17" xfId="0" applyFont="1" applyFill="1" applyBorder="1" applyAlignment="1">
      <alignment horizontal="center" vertical="center"/>
    </xf>
    <xf numFmtId="0" fontId="5" fillId="9" borderId="18" xfId="0" applyFont="1" applyFill="1" applyBorder="1" applyAlignment="1">
      <alignment horizontal="justify" vertical="center" wrapText="1"/>
    </xf>
    <xf numFmtId="165" fontId="21" fillId="9" borderId="18" xfId="1" applyFill="1" applyBorder="1" applyAlignment="1" applyProtection="1">
      <alignment horizontal="center" vertical="center"/>
    </xf>
    <xf numFmtId="4" fontId="21" fillId="9" borderId="18" xfId="4" applyNumberFormat="1" applyFill="1" applyBorder="1" applyAlignment="1" applyProtection="1">
      <alignment horizontal="right" vertical="center"/>
    </xf>
    <xf numFmtId="4" fontId="21" fillId="9" borderId="19" xfId="4" applyNumberFormat="1" applyFill="1" applyBorder="1" applyAlignment="1" applyProtection="1">
      <alignment horizontal="right" vertical="center"/>
    </xf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5" fontId="1" fillId="5" borderId="1" xfId="1" applyFont="1" applyFill="1" applyBorder="1" applyAlignment="1" applyProtection="1">
      <alignment horizontal="center" vertical="center"/>
    </xf>
    <xf numFmtId="165" fontId="1" fillId="5" borderId="2" xfId="1" applyFont="1" applyFill="1" applyBorder="1" applyAlignment="1" applyProtection="1">
      <alignment horizontal="justify" vertical="center"/>
    </xf>
    <xf numFmtId="165" fontId="1" fillId="5" borderId="2" xfId="1" applyFont="1" applyFill="1" applyBorder="1" applyAlignment="1" applyProtection="1">
      <alignment horizontal="center" vertical="center"/>
    </xf>
    <xf numFmtId="165" fontId="1" fillId="0" borderId="2" xfId="1" applyFont="1" applyBorder="1" applyAlignment="1" applyProtection="1">
      <alignment vertical="center"/>
    </xf>
    <xf numFmtId="165" fontId="1" fillId="0" borderId="3" xfId="1" applyFont="1" applyBorder="1" applyAlignment="1" applyProtection="1">
      <alignment horizontal="right" vertical="center"/>
    </xf>
    <xf numFmtId="165" fontId="1" fillId="5" borderId="4" xfId="1" applyFont="1" applyFill="1" applyBorder="1" applyAlignment="1" applyProtection="1">
      <alignment horizontal="center" vertical="center"/>
    </xf>
    <xf numFmtId="165" fontId="1" fillId="5" borderId="0" xfId="1" applyFont="1" applyFill="1" applyBorder="1" applyAlignment="1" applyProtection="1">
      <alignment horizontal="justify" vertical="center"/>
    </xf>
    <xf numFmtId="165" fontId="1" fillId="5" borderId="0" xfId="1" applyFont="1" applyFill="1" applyBorder="1" applyAlignment="1" applyProtection="1">
      <alignment horizontal="center" vertical="center"/>
    </xf>
    <xf numFmtId="165" fontId="1" fillId="0" borderId="0" xfId="1" applyFont="1" applyBorder="1" applyAlignment="1" applyProtection="1">
      <alignment vertical="center"/>
    </xf>
    <xf numFmtId="165" fontId="1" fillId="0" borderId="5" xfId="1" applyFont="1" applyBorder="1" applyAlignment="1" applyProtection="1">
      <alignment horizontal="right" vertical="center"/>
    </xf>
    <xf numFmtId="165" fontId="6" fillId="5" borderId="42" xfId="1" applyFont="1" applyFill="1" applyBorder="1" applyAlignment="1" applyProtection="1">
      <alignment horizontal="left" vertical="center"/>
    </xf>
    <xf numFmtId="165" fontId="6" fillId="5" borderId="40" xfId="1" applyFont="1" applyFill="1" applyBorder="1" applyAlignment="1" applyProtection="1">
      <alignment horizontal="left" vertical="center"/>
    </xf>
    <xf numFmtId="0" fontId="2" fillId="9" borderId="13" xfId="0" applyFont="1" applyFill="1" applyBorder="1"/>
    <xf numFmtId="49" fontId="2" fillId="9" borderId="14" xfId="0" applyNumberFormat="1" applyFont="1" applyFill="1" applyBorder="1" applyAlignment="1">
      <alignment horizontal="center"/>
    </xf>
    <xf numFmtId="0" fontId="2" fillId="9" borderId="14" xfId="0" applyFont="1" applyFill="1" applyBorder="1"/>
    <xf numFmtId="0" fontId="2" fillId="9" borderId="14" xfId="0" applyFont="1" applyFill="1" applyBorder="1" applyAlignment="1">
      <alignment horizontal="center"/>
    </xf>
    <xf numFmtId="0" fontId="2" fillId="9" borderId="16" xfId="0" applyFont="1" applyFill="1" applyBorder="1" applyAlignment="1">
      <alignment horizontal="right"/>
    </xf>
    <xf numFmtId="0" fontId="3" fillId="0" borderId="17" xfId="0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right"/>
    </xf>
    <xf numFmtId="0" fontId="16" fillId="13" borderId="22" xfId="0" applyFont="1" applyFill="1" applyBorder="1"/>
    <xf numFmtId="49" fontId="3" fillId="0" borderId="23" xfId="0" applyNumberFormat="1" applyFont="1" applyBorder="1" applyAlignment="1">
      <alignment horizontal="center"/>
    </xf>
    <xf numFmtId="0" fontId="16" fillId="0" borderId="23" xfId="0" applyFont="1" applyBorder="1"/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right"/>
    </xf>
    <xf numFmtId="0" fontId="1" fillId="0" borderId="22" xfId="0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/>
    </xf>
    <xf numFmtId="0" fontId="2" fillId="0" borderId="23" xfId="0" applyFont="1" applyBorder="1" applyAlignment="1">
      <alignment horizontal="justify"/>
    </xf>
    <xf numFmtId="165" fontId="2" fillId="0" borderId="23" xfId="1" applyFont="1" applyBorder="1" applyAlignment="1" applyProtection="1">
      <alignment horizontal="center"/>
    </xf>
    <xf numFmtId="165" fontId="2" fillId="5" borderId="23" xfId="1" applyFont="1" applyFill="1" applyBorder="1" applyAlignment="1" applyProtection="1">
      <alignment horizontal="center"/>
    </xf>
    <xf numFmtId="165" fontId="2" fillId="0" borderId="21" xfId="1" applyFont="1" applyBorder="1" applyAlignment="1" applyProtection="1">
      <alignment horizontal="right"/>
    </xf>
    <xf numFmtId="0" fontId="1" fillId="0" borderId="22" xfId="0" applyFont="1" applyBorder="1" applyAlignment="1">
      <alignment horizontal="center"/>
    </xf>
    <xf numFmtId="0" fontId="2" fillId="0" borderId="23" xfId="0" applyFont="1" applyBorder="1"/>
    <xf numFmtId="0" fontId="2" fillId="0" borderId="40" xfId="0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0" fontId="2" fillId="0" borderId="43" xfId="0" applyFont="1" applyBorder="1"/>
    <xf numFmtId="0" fontId="2" fillId="0" borderId="43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165" fontId="3" fillId="0" borderId="41" xfId="1" applyFont="1" applyBorder="1" applyAlignment="1" applyProtection="1">
      <alignment horizontal="right"/>
    </xf>
    <xf numFmtId="165" fontId="6" fillId="5" borderId="44" xfId="1" applyFont="1" applyFill="1" applyBorder="1" applyAlignment="1" applyProtection="1">
      <alignment horizontal="left" vertical="center"/>
    </xf>
    <xf numFmtId="165" fontId="6" fillId="5" borderId="45" xfId="1" applyFont="1" applyFill="1" applyBorder="1" applyAlignment="1" applyProtection="1">
      <alignment horizontal="left" vertical="center"/>
    </xf>
    <xf numFmtId="165" fontId="6" fillId="5" borderId="46" xfId="1" applyFont="1" applyFill="1" applyBorder="1" applyAlignment="1" applyProtection="1">
      <alignment horizontal="left" vertical="center"/>
    </xf>
    <xf numFmtId="165" fontId="3" fillId="0" borderId="0" xfId="1" applyFont="1" applyBorder="1" applyAlignment="1" applyProtection="1">
      <alignment horizontal="right"/>
    </xf>
    <xf numFmtId="0" fontId="16" fillId="5" borderId="23" xfId="0" applyFont="1" applyFill="1" applyBorder="1" applyAlignment="1">
      <alignment vertical="center" wrapText="1"/>
    </xf>
    <xf numFmtId="167" fontId="2" fillId="0" borderId="23" xfId="1" applyNumberFormat="1" applyFont="1" applyBorder="1" applyAlignment="1" applyProtection="1">
      <alignment horizontal="center"/>
    </xf>
    <xf numFmtId="0" fontId="2" fillId="0" borderId="40" xfId="0" applyFont="1" applyBorder="1"/>
    <xf numFmtId="165" fontId="3" fillId="0" borderId="47" xfId="1" applyFont="1" applyBorder="1" applyAlignment="1" applyProtection="1">
      <alignment horizontal="right"/>
    </xf>
    <xf numFmtId="0" fontId="2" fillId="0" borderId="48" xfId="0" applyFont="1" applyBorder="1"/>
    <xf numFmtId="165" fontId="3" fillId="0" borderId="49" xfId="1" applyFont="1" applyBorder="1" applyAlignment="1" applyProtection="1">
      <alignment horizontal="right"/>
    </xf>
    <xf numFmtId="0" fontId="3" fillId="0" borderId="42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right"/>
    </xf>
    <xf numFmtId="0" fontId="16" fillId="0" borderId="23" xfId="0" applyFont="1" applyBorder="1" applyAlignment="1">
      <alignment wrapText="1"/>
    </xf>
    <xf numFmtId="0" fontId="1" fillId="5" borderId="23" xfId="0" applyFont="1" applyFill="1" applyBorder="1" applyAlignment="1">
      <alignment horizontal="center"/>
    </xf>
    <xf numFmtId="0" fontId="1" fillId="0" borderId="23" xfId="0" applyFont="1" applyBorder="1" applyAlignment="1">
      <alignment horizontal="justify" vertical="top" wrapText="1"/>
    </xf>
    <xf numFmtId="0" fontId="1" fillId="0" borderId="23" xfId="0" applyFont="1" applyBorder="1" applyAlignment="1">
      <alignment horizontal="center" vertical="center"/>
    </xf>
    <xf numFmtId="0" fontId="1" fillId="0" borderId="23" xfId="0" applyFont="1" applyBorder="1"/>
    <xf numFmtId="0" fontId="1" fillId="0" borderId="21" xfId="0" applyFont="1" applyBorder="1" applyAlignment="1">
      <alignment horizontal="right"/>
    </xf>
    <xf numFmtId="0" fontId="1" fillId="5" borderId="23" xfId="0" applyFont="1" applyFill="1" applyBorder="1" applyAlignment="1">
      <alignment horizontal="center" vertical="center"/>
    </xf>
    <xf numFmtId="0" fontId="3" fillId="0" borderId="10" xfId="0" applyFont="1" applyBorder="1" applyAlignment="1">
      <alignment wrapText="1"/>
    </xf>
    <xf numFmtId="168" fontId="2" fillId="0" borderId="23" xfId="1" applyNumberFormat="1" applyFont="1" applyBorder="1" applyAlignment="1" applyProtection="1">
      <alignment horizontal="center"/>
    </xf>
    <xf numFmtId="0" fontId="2" fillId="0" borderId="43" xfId="0" applyFont="1" applyBorder="1" applyAlignment="1">
      <alignment horizontal="center" vertical="center"/>
    </xf>
    <xf numFmtId="0" fontId="2" fillId="0" borderId="43" xfId="0" applyFont="1" applyBorder="1" applyAlignment="1">
      <alignment horizontal="right"/>
    </xf>
    <xf numFmtId="0" fontId="17" fillId="5" borderId="0" xfId="0" applyFont="1" applyFill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50" xfId="0" applyFont="1" applyBorder="1"/>
    <xf numFmtId="0" fontId="2" fillId="0" borderId="45" xfId="0" applyFont="1" applyBorder="1" applyAlignment="1">
      <alignment horizontal="center" vertical="center"/>
    </xf>
    <xf numFmtId="0" fontId="2" fillId="0" borderId="45" xfId="0" applyFont="1" applyBorder="1"/>
    <xf numFmtId="0" fontId="2" fillId="0" borderId="45" xfId="0" applyFont="1" applyBorder="1" applyAlignment="1">
      <alignment horizontal="right"/>
    </xf>
    <xf numFmtId="165" fontId="3" fillId="0" borderId="46" xfId="1" applyFont="1" applyBorder="1" applyAlignment="1" applyProtection="1">
      <alignment horizontal="right"/>
    </xf>
    <xf numFmtId="0" fontId="3" fillId="5" borderId="5" xfId="0" applyFont="1" applyFill="1" applyBorder="1" applyAlignment="1">
      <alignment wrapText="1"/>
    </xf>
    <xf numFmtId="0" fontId="2" fillId="0" borderId="2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5" borderId="10" xfId="0" applyFont="1" applyFill="1" applyBorder="1" applyAlignment="1">
      <alignment horizontal="justify" wrapText="1"/>
    </xf>
    <xf numFmtId="0" fontId="2" fillId="0" borderId="50" xfId="0" applyFont="1" applyBorder="1" applyAlignment="1">
      <alignment horizontal="center"/>
    </xf>
    <xf numFmtId="49" fontId="2" fillId="0" borderId="45" xfId="0" applyNumberFormat="1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5" fillId="0" borderId="51" xfId="0" applyFont="1" applyBorder="1" applyAlignment="1">
      <alignment horizontal="left" vertical="center"/>
    </xf>
    <xf numFmtId="49" fontId="5" fillId="0" borderId="0" xfId="0" applyNumberFormat="1" applyFont="1" applyAlignment="1">
      <alignment vertical="center" wrapText="1"/>
    </xf>
    <xf numFmtId="0" fontId="5" fillId="0" borderId="53" xfId="0" applyFont="1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14" borderId="18" xfId="0" applyFill="1" applyBorder="1" applyAlignment="1">
      <alignment horizontal="center" vertical="center"/>
    </xf>
    <xf numFmtId="0" fontId="0" fillId="15" borderId="18" xfId="0" applyFill="1" applyBorder="1" applyAlignment="1">
      <alignment horizontal="center" vertical="center"/>
    </xf>
    <xf numFmtId="0" fontId="0" fillId="16" borderId="18" xfId="0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169" fontId="21" fillId="9" borderId="23" xfId="2" applyFill="1" applyBorder="1" applyAlignment="1" applyProtection="1">
      <alignment horizontal="center" vertical="center"/>
    </xf>
    <xf numFmtId="169" fontId="21" fillId="14" borderId="23" xfId="2" applyFill="1" applyBorder="1" applyAlignment="1" applyProtection="1">
      <alignment horizontal="center" vertical="center"/>
    </xf>
    <xf numFmtId="169" fontId="21" fillId="15" borderId="23" xfId="2" applyFill="1" applyBorder="1" applyAlignment="1" applyProtection="1">
      <alignment horizontal="center" vertical="center"/>
    </xf>
    <xf numFmtId="169" fontId="21" fillId="16" borderId="23" xfId="2" applyFill="1" applyBorder="1" applyAlignment="1" applyProtection="1">
      <alignment horizontal="center" vertical="center"/>
    </xf>
    <xf numFmtId="169" fontId="18" fillId="0" borderId="23" xfId="2" applyFont="1" applyBorder="1" applyAlignment="1" applyProtection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14" borderId="23" xfId="0" applyFill="1" applyBorder="1" applyAlignment="1">
      <alignment horizontal="center" vertical="center"/>
    </xf>
    <xf numFmtId="0" fontId="0" fillId="15" borderId="23" xfId="0" applyFill="1" applyBorder="1" applyAlignment="1">
      <alignment horizontal="center" vertical="center"/>
    </xf>
    <xf numFmtId="0" fontId="0" fillId="16" borderId="23" xfId="0" applyFill="1" applyBorder="1" applyAlignment="1">
      <alignment horizontal="center" vertical="center"/>
    </xf>
    <xf numFmtId="0" fontId="2" fillId="17" borderId="17" xfId="0" applyFont="1" applyFill="1" applyBorder="1" applyAlignment="1">
      <alignment horizontal="center" vertical="center"/>
    </xf>
    <xf numFmtId="49" fontId="2" fillId="17" borderId="18" xfId="4" applyNumberFormat="1" applyFont="1" applyFill="1" applyBorder="1" applyAlignment="1" applyProtection="1">
      <alignment horizontal="center" vertical="center" wrapText="1"/>
    </xf>
    <xf numFmtId="0" fontId="2" fillId="17" borderId="18" xfId="0" applyFont="1" applyFill="1" applyBorder="1" applyAlignment="1">
      <alignment horizontal="justify" wrapText="1"/>
    </xf>
    <xf numFmtId="49" fontId="2" fillId="17" borderId="18" xfId="1" applyNumberFormat="1" applyFont="1" applyFill="1" applyBorder="1" applyAlignment="1" applyProtection="1">
      <alignment horizontal="center" vertical="center" wrapText="1"/>
    </xf>
    <xf numFmtId="2" fontId="2" fillId="17" borderId="18" xfId="1" applyNumberFormat="1" applyFont="1" applyFill="1" applyBorder="1" applyAlignment="1" applyProtection="1">
      <alignment horizontal="center" vertical="center" wrapText="1"/>
    </xf>
    <xf numFmtId="165" fontId="2" fillId="17" borderId="18" xfId="1" applyFont="1" applyFill="1" applyBorder="1" applyAlignment="1" applyProtection="1">
      <alignment horizontal="right" vertical="center" wrapText="1"/>
    </xf>
    <xf numFmtId="165" fontId="2" fillId="17" borderId="19" xfId="0" applyNumberFormat="1" applyFont="1" applyFill="1" applyBorder="1" applyAlignment="1">
      <alignment vertical="center"/>
    </xf>
    <xf numFmtId="0" fontId="2" fillId="17" borderId="20" xfId="0" applyFont="1" applyFill="1" applyBorder="1" applyAlignment="1">
      <alignment horizontal="center" vertical="center"/>
    </xf>
    <xf numFmtId="49" fontId="2" fillId="17" borderId="10" xfId="4" applyNumberFormat="1" applyFont="1" applyFill="1" applyBorder="1" applyAlignment="1" applyProtection="1">
      <alignment horizontal="center" vertical="center" wrapText="1"/>
    </xf>
    <xf numFmtId="0" fontId="2" fillId="17" borderId="10" xfId="0" applyFont="1" applyFill="1" applyBorder="1" applyAlignment="1">
      <alignment horizontal="justify" vertical="center" wrapText="1"/>
    </xf>
    <xf numFmtId="49" fontId="2" fillId="17" borderId="10" xfId="1" applyNumberFormat="1" applyFont="1" applyFill="1" applyBorder="1" applyAlignment="1" applyProtection="1">
      <alignment horizontal="center" vertical="center" wrapText="1"/>
    </xf>
    <xf numFmtId="2" fontId="2" fillId="17" borderId="10" xfId="1" applyNumberFormat="1" applyFont="1" applyFill="1" applyBorder="1" applyAlignment="1" applyProtection="1">
      <alignment horizontal="center" vertical="center" wrapText="1"/>
    </xf>
    <xf numFmtId="165" fontId="2" fillId="17" borderId="10" xfId="1" applyFont="1" applyFill="1" applyBorder="1" applyAlignment="1" applyProtection="1">
      <alignment horizontal="right" vertical="center" wrapText="1"/>
    </xf>
    <xf numFmtId="165" fontId="2" fillId="17" borderId="21" xfId="0" applyNumberFormat="1" applyFont="1" applyFill="1" applyBorder="1" applyAlignment="1">
      <alignment vertical="center"/>
    </xf>
    <xf numFmtId="0" fontId="7" fillId="0" borderId="22" xfId="0" applyFont="1" applyBorder="1" applyAlignment="1">
      <alignment wrapText="1"/>
    </xf>
    <xf numFmtId="49" fontId="2" fillId="0" borderId="23" xfId="4" applyNumberFormat="1" applyFont="1" applyBorder="1" applyAlignment="1" applyProtection="1">
      <alignment vertical="center" wrapText="1"/>
    </xf>
    <xf numFmtId="0" fontId="7" fillId="0" borderId="23" xfId="0" applyFont="1" applyBorder="1" applyAlignment="1">
      <alignment wrapText="1"/>
    </xf>
    <xf numFmtId="169" fontId="2" fillId="0" borderId="21" xfId="2" applyFont="1" applyBorder="1" applyAlignment="1" applyProtection="1">
      <alignment wrapText="1"/>
    </xf>
    <xf numFmtId="0" fontId="2" fillId="17" borderId="22" xfId="0" applyFont="1" applyFill="1" applyBorder="1" applyAlignment="1">
      <alignment horizontal="center" vertical="center"/>
    </xf>
    <xf numFmtId="49" fontId="2" fillId="17" borderId="23" xfId="4" applyNumberFormat="1" applyFont="1" applyFill="1" applyBorder="1" applyAlignment="1" applyProtection="1">
      <alignment horizontal="center" vertical="center" wrapText="1"/>
    </xf>
    <xf numFmtId="0" fontId="7" fillId="17" borderId="23" xfId="0" applyFont="1" applyFill="1" applyBorder="1" applyAlignment="1">
      <alignment vertical="center" wrapText="1"/>
    </xf>
    <xf numFmtId="49" fontId="2" fillId="17" borderId="23" xfId="1" applyNumberFormat="1" applyFont="1" applyFill="1" applyBorder="1" applyAlignment="1" applyProtection="1">
      <alignment horizontal="center" vertical="center" wrapText="1"/>
    </xf>
    <xf numFmtId="2" fontId="2" fillId="17" borderId="23" xfId="1" applyNumberFormat="1" applyFont="1" applyFill="1" applyBorder="1" applyAlignment="1" applyProtection="1">
      <alignment horizontal="center" vertical="center" wrapText="1"/>
    </xf>
    <xf numFmtId="165" fontId="7" fillId="17" borderId="23" xfId="1" applyFont="1" applyFill="1" applyBorder="1" applyAlignment="1" applyProtection="1">
      <alignment horizontal="right" vertical="center" wrapText="1"/>
    </xf>
    <xf numFmtId="0" fontId="2" fillId="0" borderId="23" xfId="4" applyNumberFormat="1" applyFont="1" applyBorder="1" applyAlignment="1">
      <alignment wrapText="1"/>
    </xf>
    <xf numFmtId="49" fontId="2" fillId="0" borderId="23" xfId="4" applyNumberFormat="1" applyFont="1" applyBorder="1" applyAlignment="1">
      <alignment wrapText="1"/>
    </xf>
    <xf numFmtId="2" fontId="2" fillId="0" borderId="23" xfId="4" applyNumberFormat="1" applyFont="1" applyBorder="1" applyAlignment="1" applyProtection="1">
      <alignment vertical="center" wrapText="1"/>
    </xf>
    <xf numFmtId="165" fontId="2" fillId="0" borderId="23" xfId="4" applyFont="1" applyBorder="1" applyAlignment="1" applyProtection="1">
      <alignment wrapText="1"/>
    </xf>
    <xf numFmtId="0" fontId="2" fillId="17" borderId="10" xfId="0" applyFont="1" applyFill="1" applyBorder="1" applyAlignment="1">
      <alignment wrapText="1"/>
    </xf>
    <xf numFmtId="0" fontId="2" fillId="0" borderId="22" xfId="4" applyNumberFormat="1" applyFont="1" applyBorder="1" applyAlignment="1">
      <alignment vertical="center" wrapText="1"/>
    </xf>
    <xf numFmtId="165" fontId="2" fillId="17" borderId="23" xfId="1" applyFont="1" applyFill="1" applyBorder="1" applyAlignment="1" applyProtection="1">
      <alignment horizontal="right" vertical="center" wrapText="1"/>
    </xf>
    <xf numFmtId="49" fontId="2" fillId="17" borderId="23" xfId="0" applyNumberFormat="1" applyFont="1" applyFill="1" applyBorder="1" applyAlignment="1">
      <alignment horizontal="center" vertical="center"/>
    </xf>
    <xf numFmtId="0" fontId="2" fillId="17" borderId="23" xfId="0" applyFont="1" applyFill="1" applyBorder="1" applyAlignment="1">
      <alignment wrapText="1"/>
    </xf>
    <xf numFmtId="2" fontId="2" fillId="5" borderId="23" xfId="4" applyNumberFormat="1" applyFont="1" applyFill="1" applyBorder="1" applyAlignment="1" applyProtection="1">
      <alignment vertical="center" wrapText="1"/>
    </xf>
    <xf numFmtId="0" fontId="2" fillId="0" borderId="23" xfId="4" applyNumberFormat="1" applyFont="1" applyBorder="1" applyAlignment="1">
      <alignment horizontal="left" vertical="center" wrapText="1"/>
    </xf>
    <xf numFmtId="0" fontId="2" fillId="0" borderId="23" xfId="4" applyNumberFormat="1" applyFont="1" applyBorder="1" applyAlignment="1">
      <alignment vertical="center" wrapText="1"/>
    </xf>
    <xf numFmtId="0" fontId="2" fillId="17" borderId="23" xfId="0" applyFont="1" applyFill="1" applyBorder="1" applyAlignment="1">
      <alignment horizontal="left" vertical="center" wrapText="1"/>
    </xf>
    <xf numFmtId="49" fontId="2" fillId="5" borderId="23" xfId="4" applyNumberFormat="1" applyFont="1" applyFill="1" applyBorder="1" applyAlignment="1" applyProtection="1">
      <alignment vertical="center" wrapText="1"/>
    </xf>
    <xf numFmtId="0" fontId="2" fillId="17" borderId="23" xfId="0" applyFont="1" applyFill="1" applyBorder="1" applyAlignment="1">
      <alignment horizontal="center" vertical="center"/>
    </xf>
    <xf numFmtId="165" fontId="2" fillId="17" borderId="23" xfId="0" applyNumberFormat="1" applyFont="1" applyFill="1" applyBorder="1" applyAlignment="1">
      <alignment vertical="center"/>
    </xf>
    <xf numFmtId="49" fontId="2" fillId="17" borderId="4" xfId="4" applyNumberFormat="1" applyFont="1" applyFill="1" applyBorder="1" applyAlignment="1" applyProtection="1">
      <alignment horizontal="center" vertical="center" wrapText="1"/>
    </xf>
    <xf numFmtId="0" fontId="2" fillId="17" borderId="5" xfId="0" applyFont="1" applyFill="1" applyBorder="1" applyAlignment="1">
      <alignment wrapText="1"/>
    </xf>
    <xf numFmtId="49" fontId="2" fillId="17" borderId="4" xfId="1" applyNumberFormat="1" applyFont="1" applyFill="1" applyBorder="1" applyAlignment="1" applyProtection="1">
      <alignment horizontal="center" vertical="center" wrapText="1"/>
    </xf>
    <xf numFmtId="0" fontId="2" fillId="17" borderId="10" xfId="0" applyFont="1" applyFill="1" applyBorder="1" applyAlignment="1">
      <alignment horizontal="justify" wrapText="1"/>
    </xf>
    <xf numFmtId="49" fontId="2" fillId="17" borderId="18" xfId="0" applyNumberFormat="1" applyFont="1" applyFill="1" applyBorder="1" applyAlignment="1">
      <alignment horizontal="center" vertical="center"/>
    </xf>
    <xf numFmtId="49" fontId="2" fillId="17" borderId="18" xfId="0" applyNumberFormat="1" applyFont="1" applyFill="1" applyBorder="1" applyAlignment="1">
      <alignment horizontal="center" vertical="center" wrapText="1"/>
    </xf>
    <xf numFmtId="49" fontId="2" fillId="17" borderId="18" xfId="1" applyNumberFormat="1" applyFont="1" applyFill="1" applyBorder="1" applyAlignment="1" applyProtection="1">
      <alignment horizontal="center" vertical="center"/>
    </xf>
    <xf numFmtId="49" fontId="2" fillId="17" borderId="10" xfId="0" applyNumberFormat="1" applyFont="1" applyFill="1" applyBorder="1" applyAlignment="1">
      <alignment horizontal="center" vertical="center"/>
    </xf>
    <xf numFmtId="49" fontId="2" fillId="17" borderId="10" xfId="0" applyNumberFormat="1" applyFont="1" applyFill="1" applyBorder="1" applyAlignment="1">
      <alignment horizontal="center" vertical="center" wrapText="1"/>
    </xf>
    <xf numFmtId="49" fontId="2" fillId="17" borderId="10" xfId="1" applyNumberFormat="1" applyFont="1" applyFill="1" applyBorder="1" applyAlignment="1" applyProtection="1">
      <alignment horizontal="center" vertical="center"/>
    </xf>
    <xf numFmtId="165" fontId="2" fillId="17" borderId="11" xfId="0" applyNumberFormat="1" applyFont="1" applyFill="1" applyBorder="1" applyAlignment="1">
      <alignment vertical="center"/>
    </xf>
    <xf numFmtId="49" fontId="3" fillId="0" borderId="55" xfId="0" applyNumberFormat="1" applyFont="1" applyBorder="1" applyAlignment="1">
      <alignment horizontal="justify" vertical="top" wrapText="1"/>
    </xf>
    <xf numFmtId="0" fontId="3" fillId="0" borderId="41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169" fontId="19" fillId="18" borderId="18" xfId="2" applyFont="1" applyFill="1" applyBorder="1" applyAlignment="1" applyProtection="1">
      <alignment horizontal="left" vertical="center"/>
    </xf>
    <xf numFmtId="10" fontId="19" fillId="18" borderId="18" xfId="3" applyNumberFormat="1" applyFont="1" applyFill="1" applyBorder="1" applyAlignment="1" applyProtection="1">
      <alignment horizontal="center" vertical="center"/>
    </xf>
    <xf numFmtId="169" fontId="19" fillId="18" borderId="23" xfId="2" applyFont="1" applyFill="1" applyBorder="1" applyAlignment="1" applyProtection="1">
      <alignment horizontal="left" vertical="center"/>
    </xf>
    <xf numFmtId="10" fontId="19" fillId="18" borderId="23" xfId="3" applyNumberFormat="1" applyFont="1" applyFill="1" applyBorder="1" applyAlignment="1" applyProtection="1">
      <alignment horizontal="center" vertical="center"/>
    </xf>
    <xf numFmtId="169" fontId="21" fillId="9" borderId="23" xfId="2" applyFill="1" applyBorder="1" applyAlignment="1" applyProtection="1">
      <alignment horizontal="left" vertical="center"/>
    </xf>
    <xf numFmtId="10" fontId="21" fillId="9" borderId="23" xfId="3" applyNumberFormat="1" applyFill="1" applyBorder="1" applyAlignment="1" applyProtection="1">
      <alignment horizontal="center" vertical="center"/>
    </xf>
    <xf numFmtId="169" fontId="21" fillId="14" borderId="23" xfId="2" applyFill="1" applyBorder="1" applyAlignment="1" applyProtection="1">
      <alignment horizontal="left" vertical="center"/>
    </xf>
    <xf numFmtId="10" fontId="21" fillId="14" borderId="23" xfId="3" applyNumberFormat="1" applyFill="1" applyBorder="1" applyAlignment="1" applyProtection="1">
      <alignment horizontal="center" vertical="center"/>
    </xf>
    <xf numFmtId="169" fontId="21" fillId="14" borderId="43" xfId="2" applyFill="1" applyBorder="1" applyAlignment="1" applyProtection="1">
      <alignment horizontal="left" vertical="center"/>
    </xf>
    <xf numFmtId="10" fontId="21" fillId="14" borderId="43" xfId="3" applyNumberForma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169" fontId="19" fillId="0" borderId="0" xfId="2" applyFont="1" applyBorder="1" applyProtection="1"/>
    <xf numFmtId="165" fontId="6" fillId="5" borderId="8" xfId="1" applyFont="1" applyFill="1" applyBorder="1" applyAlignment="1" applyProtection="1">
      <alignment horizontal="left" vertical="center"/>
    </xf>
    <xf numFmtId="165" fontId="6" fillId="5" borderId="41" xfId="1" applyFont="1" applyFill="1" applyBorder="1" applyAlignment="1" applyProtection="1">
      <alignment horizontal="left" vertical="center"/>
    </xf>
    <xf numFmtId="49" fontId="5" fillId="0" borderId="52" xfId="0" applyNumberFormat="1" applyFont="1" applyBorder="1" applyAlignment="1">
      <alignment horizontal="left" vertical="center" wrapText="1"/>
    </xf>
    <xf numFmtId="49" fontId="5" fillId="0" borderId="54" xfId="0" applyNumberFormat="1" applyFont="1" applyBorder="1" applyAlignment="1">
      <alignment horizontal="left" vertical="center" wrapText="1"/>
    </xf>
    <xf numFmtId="49" fontId="3" fillId="0" borderId="43" xfId="0" applyNumberFormat="1" applyFont="1" applyBorder="1" applyAlignment="1">
      <alignment horizontal="left" vertical="top" wrapText="1"/>
    </xf>
    <xf numFmtId="0" fontId="3" fillId="0" borderId="43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19" fillId="18" borderId="17" xfId="0" applyFont="1" applyFill="1" applyBorder="1" applyAlignment="1">
      <alignment horizontal="left" vertical="center" wrapText="1"/>
    </xf>
    <xf numFmtId="0" fontId="20" fillId="18" borderId="19" xfId="0" applyFont="1" applyFill="1" applyBorder="1" applyAlignment="1">
      <alignment horizontal="center" vertical="center"/>
    </xf>
    <xf numFmtId="0" fontId="19" fillId="18" borderId="22" xfId="0" applyFont="1" applyFill="1" applyBorder="1" applyAlignment="1">
      <alignment horizontal="left" vertical="center" wrapText="1"/>
    </xf>
    <xf numFmtId="0" fontId="0" fillId="9" borderId="22" xfId="0" applyFill="1" applyBorder="1" applyAlignment="1">
      <alignment horizontal="left" vertical="center" wrapText="1"/>
    </xf>
    <xf numFmtId="0" fontId="5" fillId="9" borderId="21" xfId="0" applyFont="1" applyFill="1" applyBorder="1" applyAlignment="1">
      <alignment horizontal="center" vertical="center"/>
    </xf>
    <xf numFmtId="0" fontId="21" fillId="9" borderId="22" xfId="4" applyNumberFormat="1" applyFill="1" applyBorder="1" applyAlignment="1">
      <alignment horizontal="left" vertical="center" wrapText="1"/>
    </xf>
    <xf numFmtId="0" fontId="21" fillId="14" borderId="22" xfId="4" applyNumberFormat="1" applyFill="1" applyBorder="1" applyAlignment="1">
      <alignment horizontal="left" vertical="center" wrapText="1"/>
    </xf>
    <xf numFmtId="0" fontId="5" fillId="14" borderId="41" xfId="0" applyFont="1" applyFill="1" applyBorder="1" applyAlignment="1">
      <alignment horizontal="center" vertical="center"/>
    </xf>
    <xf numFmtId="0" fontId="0" fillId="14" borderId="22" xfId="0" applyFill="1" applyBorder="1" applyAlignment="1">
      <alignment horizontal="left" vertical="center" wrapText="1"/>
    </xf>
    <xf numFmtId="0" fontId="0" fillId="14" borderId="40" xfId="0" applyFill="1" applyBorder="1" applyAlignment="1">
      <alignment horizontal="left" vertical="center" wrapText="1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2"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CCCCCC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B3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FFFE5"/>
      <rgbColor rgb="FFCCFFCC"/>
      <rgbColor rgb="FFFFFF99"/>
      <rgbColor rgb="FFDDD9C3"/>
      <rgbColor rgb="FFCCCC99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19080</xdr:rowOff>
    </xdr:from>
    <xdr:to>
      <xdr:col>7</xdr:col>
      <xdr:colOff>866880</xdr:colOff>
      <xdr:row>5</xdr:row>
      <xdr:rowOff>123840</xdr:rowOff>
    </xdr:to>
    <xdr:pic>
      <xdr:nvPicPr>
        <xdr:cNvPr id="2" name="Picture 23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9080"/>
          <a:ext cx="7962840" cy="9140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19080</xdr:rowOff>
    </xdr:from>
    <xdr:to>
      <xdr:col>3</xdr:col>
      <xdr:colOff>1695600</xdr:colOff>
      <xdr:row>5</xdr:row>
      <xdr:rowOff>390600</xdr:rowOff>
    </xdr:to>
    <xdr:pic>
      <xdr:nvPicPr>
        <xdr:cNvPr id="2" name="Picture 23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9080"/>
          <a:ext cx="8307720" cy="1085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476280</xdr:colOff>
      <xdr:row>0</xdr:row>
      <xdr:rowOff>9360</xdr:rowOff>
    </xdr:from>
    <xdr:to>
      <xdr:col>8</xdr:col>
      <xdr:colOff>476280</xdr:colOff>
      <xdr:row>4</xdr:row>
      <xdr:rowOff>447480</xdr:rowOff>
    </xdr:to>
    <xdr:pic>
      <xdr:nvPicPr>
        <xdr:cNvPr id="2" name="Picture 23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80" y="9360"/>
          <a:ext cx="8002800" cy="1085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19080</xdr:rowOff>
    </xdr:from>
    <xdr:to>
      <xdr:col>8</xdr:col>
      <xdr:colOff>666720</xdr:colOff>
      <xdr:row>5</xdr:row>
      <xdr:rowOff>514440</xdr:rowOff>
    </xdr:to>
    <xdr:pic>
      <xdr:nvPicPr>
        <xdr:cNvPr id="3" name="Picture 23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9080"/>
          <a:ext cx="9868320" cy="1209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19080</xdr:rowOff>
    </xdr:from>
    <xdr:to>
      <xdr:col>6</xdr:col>
      <xdr:colOff>1524240</xdr:colOff>
      <xdr:row>5</xdr:row>
      <xdr:rowOff>343080</xdr:rowOff>
    </xdr:to>
    <xdr:pic>
      <xdr:nvPicPr>
        <xdr:cNvPr id="4" name="Picture 236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9080"/>
          <a:ext cx="11745000" cy="10382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990720</xdr:colOff>
      <xdr:row>0</xdr:row>
      <xdr:rowOff>209520</xdr:rowOff>
    </xdr:from>
    <xdr:to>
      <xdr:col>6</xdr:col>
      <xdr:colOff>1552680</xdr:colOff>
      <xdr:row>0</xdr:row>
      <xdr:rowOff>1152720</xdr:rowOff>
    </xdr:to>
    <xdr:pic>
      <xdr:nvPicPr>
        <xdr:cNvPr id="5" name="Picture 23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42920" y="209520"/>
          <a:ext cx="7909920" cy="943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19080</xdr:rowOff>
    </xdr:from>
    <xdr:to>
      <xdr:col>7</xdr:col>
      <xdr:colOff>866880</xdr:colOff>
      <xdr:row>5</xdr:row>
      <xdr:rowOff>123840</xdr:rowOff>
    </xdr:to>
    <xdr:pic>
      <xdr:nvPicPr>
        <xdr:cNvPr id="6" name="Picture 23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9080"/>
          <a:ext cx="8023680" cy="9140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66600</xdr:colOff>
      <xdr:row>0</xdr:row>
      <xdr:rowOff>28440</xdr:rowOff>
    </xdr:from>
    <xdr:to>
      <xdr:col>7</xdr:col>
      <xdr:colOff>685800</xdr:colOff>
      <xdr:row>5</xdr:row>
      <xdr:rowOff>75960</xdr:rowOff>
    </xdr:to>
    <xdr:pic>
      <xdr:nvPicPr>
        <xdr:cNvPr id="7" name="Picture 23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78600" y="28440"/>
          <a:ext cx="9823320" cy="8568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7"/>
  <sheetViews>
    <sheetView showGridLines="0" tabSelected="1" view="pageBreakPreview" zoomScaleNormal="110" workbookViewId="0">
      <selection activeCell="D19" sqref="D19"/>
    </sheetView>
  </sheetViews>
  <sheetFormatPr defaultRowHeight="12.75"/>
  <cols>
    <col min="1" max="1" width="8.42578125" style="21" customWidth="1"/>
    <col min="2" max="2" width="11.28515625" style="22" customWidth="1"/>
    <col min="3" max="3" width="8" style="23" customWidth="1"/>
    <col min="4" max="4" width="50.7109375" style="24" customWidth="1"/>
    <col min="5" max="5" width="5.85546875" style="25" customWidth="1"/>
    <col min="6" max="6" width="8.140625" style="26" customWidth="1"/>
    <col min="7" max="7" width="8.140625" style="27" customWidth="1"/>
    <col min="8" max="8" width="13.42578125" style="28" customWidth="1"/>
    <col min="9" max="9" width="10.85546875" style="29" hidden="1" customWidth="1"/>
    <col min="10" max="10" width="12.140625" style="29" hidden="1" customWidth="1"/>
    <col min="11" max="11" width="22.140625" style="29" hidden="1" customWidth="1"/>
    <col min="12" max="12" width="8.5703125" style="29" customWidth="1"/>
    <col min="13" max="13" width="9.28515625" style="29" customWidth="1"/>
    <col min="14" max="14" width="30.28515625" style="29" customWidth="1"/>
    <col min="15" max="254" width="8.5703125" style="29" customWidth="1"/>
    <col min="255" max="1025" width="8.5703125" customWidth="1"/>
  </cols>
  <sheetData>
    <row r="1" spans="1:11">
      <c r="A1" s="30"/>
      <c r="B1" s="31"/>
      <c r="C1" s="32"/>
      <c r="D1" s="33"/>
      <c r="E1" s="34"/>
      <c r="F1" s="35"/>
      <c r="G1" s="36"/>
      <c r="H1" s="37"/>
    </row>
    <row r="2" spans="1:11">
      <c r="A2" s="38"/>
      <c r="B2" s="39"/>
      <c r="C2" s="40"/>
      <c r="D2" s="41"/>
      <c r="E2" s="42"/>
      <c r="F2" s="43"/>
      <c r="G2" s="44"/>
      <c r="H2" s="45"/>
    </row>
    <row r="3" spans="1:11">
      <c r="A3" s="38"/>
      <c r="B3" s="39"/>
      <c r="C3" s="40"/>
      <c r="D3" s="41"/>
      <c r="E3" s="42"/>
      <c r="F3" s="43"/>
      <c r="G3" s="44"/>
      <c r="H3" s="45"/>
    </row>
    <row r="4" spans="1:11">
      <c r="A4" s="38"/>
      <c r="B4" s="39"/>
      <c r="C4" s="40"/>
      <c r="D4" s="46"/>
      <c r="E4" s="42"/>
      <c r="F4" s="43"/>
      <c r="G4" s="44"/>
      <c r="H4" s="45"/>
    </row>
    <row r="5" spans="1:11">
      <c r="A5" s="38"/>
      <c r="B5" s="39"/>
      <c r="C5" s="40"/>
      <c r="D5" s="41"/>
      <c r="E5" s="42"/>
      <c r="F5" s="43"/>
      <c r="G5" s="44"/>
      <c r="H5" s="45"/>
    </row>
    <row r="6" spans="1:11" ht="13.5">
      <c r="A6" s="38"/>
      <c r="B6" s="39"/>
      <c r="C6" s="40"/>
      <c r="D6" s="41"/>
      <c r="E6" s="42"/>
      <c r="F6" s="43"/>
      <c r="G6" s="44"/>
      <c r="H6" s="45"/>
    </row>
    <row r="7" spans="1:11" ht="22.5" customHeight="1">
      <c r="A7" s="47" t="s">
        <v>0</v>
      </c>
      <c r="B7" s="14" t="s">
        <v>1</v>
      </c>
      <c r="C7" s="14"/>
      <c r="D7" s="14"/>
      <c r="E7" s="13" t="s">
        <v>2</v>
      </c>
      <c r="F7" s="13"/>
      <c r="G7" s="13"/>
      <c r="H7" s="13"/>
    </row>
    <row r="8" spans="1:11" ht="12.75" customHeight="1">
      <c r="A8" s="48" t="s">
        <v>3</v>
      </c>
      <c r="B8" s="12" t="s">
        <v>4</v>
      </c>
      <c r="C8" s="12"/>
      <c r="D8" s="12"/>
      <c r="E8" s="11" t="s">
        <v>5</v>
      </c>
      <c r="F8" s="11"/>
      <c r="G8" s="11"/>
      <c r="H8" s="49" t="s">
        <v>6</v>
      </c>
    </row>
    <row r="9" spans="1:11" s="50" customFormat="1" ht="15.75">
      <c r="A9" s="10" t="s">
        <v>7</v>
      </c>
      <c r="B9" s="10"/>
      <c r="C9" s="10"/>
      <c r="D9" s="10"/>
      <c r="E9" s="10"/>
      <c r="F9" s="10"/>
      <c r="G9" s="10"/>
      <c r="H9" s="10"/>
      <c r="I9" s="29"/>
      <c r="J9" s="29"/>
      <c r="K9" s="29"/>
    </row>
    <row r="10" spans="1:11" s="59" customFormat="1" ht="23.25">
      <c r="A10" s="51" t="s">
        <v>8</v>
      </c>
      <c r="B10" s="52" t="s">
        <v>9</v>
      </c>
      <c r="C10" s="52" t="s">
        <v>10</v>
      </c>
      <c r="D10" s="53" t="s">
        <v>11</v>
      </c>
      <c r="E10" s="54" t="s">
        <v>12</v>
      </c>
      <c r="F10" s="55" t="s">
        <v>13</v>
      </c>
      <c r="G10" s="56" t="s">
        <v>14</v>
      </c>
      <c r="H10" s="57" t="s">
        <v>15</v>
      </c>
      <c r="I10" s="58"/>
      <c r="J10" s="58"/>
      <c r="K10" s="58"/>
    </row>
    <row r="11" spans="1:11" s="61" customFormat="1" ht="13.5" customHeight="1">
      <c r="A11" s="60" t="s">
        <v>16</v>
      </c>
      <c r="B11" s="9" t="s">
        <v>17</v>
      </c>
      <c r="C11" s="9"/>
      <c r="D11" s="9"/>
      <c r="E11" s="8">
        <f>SUM(H12:K14)</f>
        <v>1559.2</v>
      </c>
      <c r="F11" s="8"/>
      <c r="G11" s="8"/>
      <c r="H11" s="8"/>
      <c r="K11" s="62">
        <f>(E11*G53/100)+E11</f>
        <v>2012.39558720883</v>
      </c>
    </row>
    <row r="12" spans="1:11">
      <c r="A12" s="63" t="s">
        <v>18</v>
      </c>
      <c r="B12" s="64" t="s">
        <v>19</v>
      </c>
      <c r="C12" s="64" t="s">
        <v>20</v>
      </c>
      <c r="D12" s="65" t="s">
        <v>21</v>
      </c>
      <c r="E12" s="66" t="s">
        <v>22</v>
      </c>
      <c r="F12" s="67">
        <v>2</v>
      </c>
      <c r="G12" s="68">
        <v>445</v>
      </c>
      <c r="H12" s="69">
        <f>F12*G12</f>
        <v>890</v>
      </c>
      <c r="I12" s="70">
        <f>MEMÓRIA!D12</f>
        <v>0</v>
      </c>
    </row>
    <row r="13" spans="1:11">
      <c r="A13" s="71" t="s">
        <v>23</v>
      </c>
      <c r="B13" s="72" t="s">
        <v>24</v>
      </c>
      <c r="C13" s="72" t="s">
        <v>25</v>
      </c>
      <c r="D13" s="73" t="s">
        <v>26</v>
      </c>
      <c r="E13" s="74" t="s">
        <v>27</v>
      </c>
      <c r="F13" s="75">
        <v>1</v>
      </c>
      <c r="G13" s="76">
        <v>600.55999999999995</v>
      </c>
      <c r="H13" s="77">
        <f>F13*G13</f>
        <v>600.55999999999995</v>
      </c>
      <c r="I13" s="70"/>
    </row>
    <row r="14" spans="1:11" ht="23.25">
      <c r="A14" s="71" t="s">
        <v>28</v>
      </c>
      <c r="B14" s="72" t="s">
        <v>19</v>
      </c>
      <c r="C14" s="72" t="s">
        <v>29</v>
      </c>
      <c r="D14" s="73" t="s">
        <v>30</v>
      </c>
      <c r="E14" s="74" t="s">
        <v>31</v>
      </c>
      <c r="F14" s="78">
        <v>20.8</v>
      </c>
      <c r="G14" s="76">
        <v>3.3</v>
      </c>
      <c r="H14" s="77">
        <f>F14*G14</f>
        <v>68.64</v>
      </c>
      <c r="I14" s="70"/>
    </row>
    <row r="15" spans="1:11" ht="13.5" customHeight="1">
      <c r="A15" s="60" t="s">
        <v>32</v>
      </c>
      <c r="B15" s="9" t="s">
        <v>33</v>
      </c>
      <c r="C15" s="9"/>
      <c r="D15" s="9"/>
      <c r="E15" s="8">
        <f>SUM(H16:K25)</f>
        <v>5929.3725999999997</v>
      </c>
      <c r="F15" s="8"/>
      <c r="G15" s="8"/>
      <c r="H15" s="8"/>
      <c r="I15" s="70"/>
    </row>
    <row r="16" spans="1:11" ht="35.25" customHeight="1">
      <c r="A16" s="63" t="s">
        <v>34</v>
      </c>
      <c r="B16" s="64" t="s">
        <v>19</v>
      </c>
      <c r="C16" s="79">
        <v>97647</v>
      </c>
      <c r="D16" s="80" t="s">
        <v>35</v>
      </c>
      <c r="E16" s="66" t="s">
        <v>22</v>
      </c>
      <c r="F16" s="67">
        <v>135.6</v>
      </c>
      <c r="G16" s="81">
        <v>2.69</v>
      </c>
      <c r="H16" s="69">
        <f>F16*G16</f>
        <v>364.76400000000001</v>
      </c>
      <c r="I16" s="70">
        <f>ROUND(MEMÓRIA!D18,2)</f>
        <v>0</v>
      </c>
    </row>
    <row r="17" spans="1:14">
      <c r="A17" s="82" t="s">
        <v>36</v>
      </c>
      <c r="B17" s="83" t="s">
        <v>24</v>
      </c>
      <c r="C17" s="83" t="s">
        <v>37</v>
      </c>
      <c r="D17" s="84" t="s">
        <v>38</v>
      </c>
      <c r="E17" s="85" t="s">
        <v>22</v>
      </c>
      <c r="F17" s="86">
        <v>25.1</v>
      </c>
      <c r="G17" s="87">
        <v>4.17</v>
      </c>
      <c r="H17" s="77">
        <f>F17*G17</f>
        <v>104.667</v>
      </c>
      <c r="I17" s="70"/>
      <c r="N17" s="88"/>
    </row>
    <row r="18" spans="1:14" ht="27.75" customHeight="1">
      <c r="A18" s="63" t="s">
        <v>39</v>
      </c>
      <c r="B18" s="83" t="s">
        <v>24</v>
      </c>
      <c r="C18" s="83" t="s">
        <v>40</v>
      </c>
      <c r="D18" s="89" t="s">
        <v>41</v>
      </c>
      <c r="E18" s="85" t="s">
        <v>42</v>
      </c>
      <c r="F18" s="90">
        <v>21.02</v>
      </c>
      <c r="G18" s="87">
        <v>199.07</v>
      </c>
      <c r="H18" s="77">
        <f>F18*G18</f>
        <v>4184.4513999999999</v>
      </c>
      <c r="I18" s="70"/>
    </row>
    <row r="19" spans="1:14" ht="27.75" customHeight="1">
      <c r="A19" s="82" t="s">
        <v>43</v>
      </c>
      <c r="B19" s="83" t="s">
        <v>19</v>
      </c>
      <c r="C19" s="83" t="s">
        <v>44</v>
      </c>
      <c r="D19" s="89" t="s">
        <v>45</v>
      </c>
      <c r="E19" s="85" t="s">
        <v>22</v>
      </c>
      <c r="F19" s="86">
        <v>16.5</v>
      </c>
      <c r="G19" s="87">
        <v>2.59</v>
      </c>
      <c r="H19" s="77">
        <f>F19*G19</f>
        <v>42.734999999999999</v>
      </c>
      <c r="I19" s="70"/>
    </row>
    <row r="20" spans="1:14" ht="27.75" customHeight="1">
      <c r="A20" s="63" t="s">
        <v>46</v>
      </c>
      <c r="B20" s="83" t="s">
        <v>19</v>
      </c>
      <c r="C20" s="83" t="s">
        <v>47</v>
      </c>
      <c r="D20" s="89" t="s">
        <v>48</v>
      </c>
      <c r="E20" s="85" t="s">
        <v>22</v>
      </c>
      <c r="F20" s="86">
        <v>143.46</v>
      </c>
      <c r="G20" s="87">
        <v>1.49</v>
      </c>
      <c r="H20" s="77">
        <f>F20*G20</f>
        <v>213.75540000000001</v>
      </c>
      <c r="I20" s="70"/>
    </row>
    <row r="21" spans="1:14" ht="27.75" customHeight="1">
      <c r="A21" s="82" t="s">
        <v>49</v>
      </c>
      <c r="B21" s="83" t="s">
        <v>19</v>
      </c>
      <c r="C21" s="83" t="s">
        <v>50</v>
      </c>
      <c r="D21" s="89" t="s">
        <v>51</v>
      </c>
      <c r="E21" s="85" t="s">
        <v>27</v>
      </c>
      <c r="F21" s="90">
        <v>39</v>
      </c>
      <c r="G21" s="87">
        <v>1.04</v>
      </c>
      <c r="H21" s="77">
        <f>F21*G21</f>
        <v>40.56</v>
      </c>
      <c r="I21" s="70"/>
    </row>
    <row r="22" spans="1:14">
      <c r="A22" s="63" t="s">
        <v>52</v>
      </c>
      <c r="B22" s="83" t="s">
        <v>24</v>
      </c>
      <c r="C22" s="83" t="s">
        <v>53</v>
      </c>
      <c r="D22" s="89" t="s">
        <v>54</v>
      </c>
      <c r="E22" s="85" t="s">
        <v>22</v>
      </c>
      <c r="F22" s="86">
        <v>279.06</v>
      </c>
      <c r="G22" s="87">
        <v>2.83</v>
      </c>
      <c r="H22" s="77">
        <f>F22*G22</f>
        <v>789.73979999999995</v>
      </c>
      <c r="I22" s="70"/>
    </row>
    <row r="23" spans="1:14" ht="27.75" customHeight="1">
      <c r="A23" s="82" t="s">
        <v>55</v>
      </c>
      <c r="B23" s="83" t="s">
        <v>19</v>
      </c>
      <c r="C23" s="91" t="s">
        <v>56</v>
      </c>
      <c r="D23" s="89" t="s">
        <v>57</v>
      </c>
      <c r="E23" s="85" t="s">
        <v>31</v>
      </c>
      <c r="F23" s="86">
        <v>10</v>
      </c>
      <c r="G23" s="87">
        <v>18.059999999999999</v>
      </c>
      <c r="H23" s="77">
        <f>F23*G23</f>
        <v>180.6</v>
      </c>
      <c r="I23" s="70"/>
    </row>
    <row r="24" spans="1:14" ht="27.75" customHeight="1">
      <c r="A24" s="82" t="s">
        <v>58</v>
      </c>
      <c r="B24" s="83" t="s">
        <v>19</v>
      </c>
      <c r="C24" s="91" t="s">
        <v>59</v>
      </c>
      <c r="D24" s="89" t="s">
        <v>60</v>
      </c>
      <c r="E24" s="85" t="s">
        <v>31</v>
      </c>
      <c r="F24" s="86">
        <v>10</v>
      </c>
      <c r="G24" s="87">
        <v>0.54</v>
      </c>
      <c r="H24" s="77">
        <f>F24*G24</f>
        <v>5.4</v>
      </c>
      <c r="I24" s="70"/>
    </row>
    <row r="25" spans="1:14" ht="27.75" customHeight="1">
      <c r="A25" s="92" t="s">
        <v>61</v>
      </c>
      <c r="B25" s="91" t="s">
        <v>19</v>
      </c>
      <c r="C25" s="91" t="s">
        <v>62</v>
      </c>
      <c r="D25" s="93" t="s">
        <v>63</v>
      </c>
      <c r="E25" s="94" t="s">
        <v>27</v>
      </c>
      <c r="F25" s="90">
        <v>5</v>
      </c>
      <c r="G25" s="87">
        <v>0.54</v>
      </c>
      <c r="H25" s="95">
        <f>F25*G25</f>
        <v>2.7</v>
      </c>
      <c r="I25" s="70"/>
    </row>
    <row r="26" spans="1:14" ht="13.5" customHeight="1">
      <c r="A26" s="60" t="s">
        <v>64</v>
      </c>
      <c r="B26" s="9" t="s">
        <v>65</v>
      </c>
      <c r="C26" s="9"/>
      <c r="D26" s="9"/>
      <c r="E26" s="8">
        <f>SUM(H27:K35)</f>
        <v>17571.6895</v>
      </c>
      <c r="F26" s="8"/>
      <c r="G26" s="8"/>
      <c r="H26" s="8"/>
      <c r="I26" s="70"/>
    </row>
    <row r="27" spans="1:14" ht="22.5">
      <c r="A27" s="92" t="s">
        <v>66</v>
      </c>
      <c r="B27" s="91" t="s">
        <v>24</v>
      </c>
      <c r="C27" s="91" t="s">
        <v>67</v>
      </c>
      <c r="D27" s="93" t="s">
        <v>68</v>
      </c>
      <c r="E27" s="94" t="s">
        <v>42</v>
      </c>
      <c r="F27" s="90">
        <v>0.39</v>
      </c>
      <c r="G27" s="96">
        <v>510.55</v>
      </c>
      <c r="H27" s="95">
        <f>F27*G27</f>
        <v>199.11449999999999</v>
      </c>
      <c r="I27" s="70"/>
    </row>
    <row r="28" spans="1:14" ht="45">
      <c r="A28" s="92" t="s">
        <v>69</v>
      </c>
      <c r="B28" s="91" t="s">
        <v>19</v>
      </c>
      <c r="C28" s="97" t="s">
        <v>70</v>
      </c>
      <c r="D28" s="89" t="s">
        <v>71</v>
      </c>
      <c r="E28" s="94" t="s">
        <v>22</v>
      </c>
      <c r="F28" s="86">
        <v>16.5</v>
      </c>
      <c r="G28" s="96">
        <v>6.01</v>
      </c>
      <c r="H28" s="95">
        <f>F28*G28</f>
        <v>99.165000000000006</v>
      </c>
      <c r="I28" s="70"/>
    </row>
    <row r="29" spans="1:14" ht="45">
      <c r="A29" s="92" t="s">
        <v>72</v>
      </c>
      <c r="B29" s="91" t="s">
        <v>19</v>
      </c>
      <c r="C29" s="97" t="s">
        <v>73</v>
      </c>
      <c r="D29" s="89" t="s">
        <v>74</v>
      </c>
      <c r="E29" s="94" t="s">
        <v>22</v>
      </c>
      <c r="F29" s="86">
        <v>16.5</v>
      </c>
      <c r="G29" s="96">
        <v>33.75</v>
      </c>
      <c r="H29" s="95">
        <f>F29*G29</f>
        <v>556.875</v>
      </c>
      <c r="I29" s="70"/>
    </row>
    <row r="30" spans="1:14" ht="34.5" customHeight="1">
      <c r="A30" s="92" t="s">
        <v>75</v>
      </c>
      <c r="B30" s="91" t="s">
        <v>24</v>
      </c>
      <c r="C30" s="97" t="s">
        <v>76</v>
      </c>
      <c r="D30" s="98" t="s">
        <v>77</v>
      </c>
      <c r="E30" s="94" t="s">
        <v>22</v>
      </c>
      <c r="F30" s="90">
        <v>29.3</v>
      </c>
      <c r="G30" s="96">
        <v>107.73</v>
      </c>
      <c r="H30" s="95">
        <f>F30*G30</f>
        <v>3156.489</v>
      </c>
      <c r="I30" s="70"/>
    </row>
    <row r="31" spans="1:14" ht="34.5" customHeight="1">
      <c r="A31" s="92" t="s">
        <v>78</v>
      </c>
      <c r="B31" s="91" t="s">
        <v>19</v>
      </c>
      <c r="C31" s="97" t="s">
        <v>79</v>
      </c>
      <c r="D31" s="98" t="s">
        <v>80</v>
      </c>
      <c r="E31" s="85" t="s">
        <v>22</v>
      </c>
      <c r="F31" s="86">
        <v>117.15</v>
      </c>
      <c r="G31" s="96">
        <v>20.45</v>
      </c>
      <c r="H31" s="77">
        <f>F31*G31</f>
        <v>2395.7175000000002</v>
      </c>
      <c r="I31" s="70"/>
    </row>
    <row r="32" spans="1:14" ht="34.5" customHeight="1">
      <c r="A32" s="92" t="s">
        <v>81</v>
      </c>
      <c r="B32" s="91" t="s">
        <v>19</v>
      </c>
      <c r="C32" s="97" t="s">
        <v>82</v>
      </c>
      <c r="D32" s="98" t="s">
        <v>83</v>
      </c>
      <c r="E32" s="85" t="s">
        <v>84</v>
      </c>
      <c r="F32" s="86">
        <v>6.78</v>
      </c>
      <c r="G32" s="96" t="s">
        <v>85</v>
      </c>
      <c r="H32" s="77">
        <f>F32*G32</f>
        <v>178.3818</v>
      </c>
      <c r="I32" s="70"/>
    </row>
    <row r="33" spans="1:11" ht="45">
      <c r="A33" s="92" t="s">
        <v>86</v>
      </c>
      <c r="B33" s="91" t="s">
        <v>19</v>
      </c>
      <c r="C33" s="97" t="s">
        <v>87</v>
      </c>
      <c r="D33" s="99" t="s">
        <v>88</v>
      </c>
      <c r="E33" s="85" t="s">
        <v>22</v>
      </c>
      <c r="F33" s="86">
        <v>135.6</v>
      </c>
      <c r="G33" s="96">
        <v>63.15</v>
      </c>
      <c r="H33" s="77">
        <f>F33*G33</f>
        <v>8563.14</v>
      </c>
      <c r="I33" s="70"/>
    </row>
    <row r="34" spans="1:11" ht="48.75" customHeight="1">
      <c r="A34" s="92" t="s">
        <v>89</v>
      </c>
      <c r="B34" s="91" t="s">
        <v>19</v>
      </c>
      <c r="C34" s="100">
        <v>87622</v>
      </c>
      <c r="D34" s="98" t="s">
        <v>90</v>
      </c>
      <c r="E34" s="85" t="s">
        <v>22</v>
      </c>
      <c r="F34" s="86">
        <v>9.6</v>
      </c>
      <c r="G34" s="96">
        <v>28.23</v>
      </c>
      <c r="H34" s="101">
        <f>F34*G34</f>
        <v>271.00799999999998</v>
      </c>
      <c r="I34" s="70"/>
    </row>
    <row r="35" spans="1:11" ht="27" customHeight="1">
      <c r="A35" s="92" t="s">
        <v>91</v>
      </c>
      <c r="B35" s="102" t="s">
        <v>24</v>
      </c>
      <c r="C35" s="97" t="s">
        <v>92</v>
      </c>
      <c r="D35" s="103" t="s">
        <v>93</v>
      </c>
      <c r="E35" s="104" t="s">
        <v>22</v>
      </c>
      <c r="F35" s="86">
        <v>136.97</v>
      </c>
      <c r="G35" s="96">
        <v>15.71</v>
      </c>
      <c r="H35" s="101">
        <f>F35*G35</f>
        <v>2151.7986999999998</v>
      </c>
      <c r="I35" s="70"/>
    </row>
    <row r="36" spans="1:11" ht="13.5" customHeight="1">
      <c r="A36" s="60" t="s">
        <v>94</v>
      </c>
      <c r="B36" s="7" t="s">
        <v>95</v>
      </c>
      <c r="C36" s="7"/>
      <c r="D36" s="7"/>
      <c r="E36" s="8">
        <f>SUM(H37:H37)</f>
        <v>25.15</v>
      </c>
      <c r="F36" s="8"/>
      <c r="G36" s="8"/>
      <c r="H36" s="8"/>
      <c r="I36" s="70"/>
    </row>
    <row r="37" spans="1:11" ht="13.5">
      <c r="A37" s="63" t="s">
        <v>96</v>
      </c>
      <c r="B37" s="105" t="s">
        <v>19</v>
      </c>
      <c r="C37" s="105" t="s">
        <v>97</v>
      </c>
      <c r="D37" s="106" t="s">
        <v>98</v>
      </c>
      <c r="E37" s="74" t="s">
        <v>27</v>
      </c>
      <c r="F37" s="75">
        <v>1</v>
      </c>
      <c r="G37" s="76">
        <v>25.15</v>
      </c>
      <c r="H37" s="69">
        <f>F37*G37</f>
        <v>25.15</v>
      </c>
      <c r="I37" s="70"/>
    </row>
    <row r="38" spans="1:11" ht="13.5" customHeight="1">
      <c r="A38" s="60" t="s">
        <v>99</v>
      </c>
      <c r="B38" s="7" t="s">
        <v>100</v>
      </c>
      <c r="C38" s="7"/>
      <c r="D38" s="7"/>
      <c r="E38" s="8">
        <f>SUM(H39:H39)</f>
        <v>18271.065600000002</v>
      </c>
      <c r="F38" s="8"/>
      <c r="G38" s="8"/>
      <c r="H38" s="8"/>
      <c r="I38" s="70"/>
    </row>
    <row r="39" spans="1:11" ht="51.75" customHeight="1">
      <c r="A39" s="63" t="s">
        <v>101</v>
      </c>
      <c r="B39" s="105" t="s">
        <v>102</v>
      </c>
      <c r="C39" s="105" t="s">
        <v>25</v>
      </c>
      <c r="D39" s="106" t="s">
        <v>103</v>
      </c>
      <c r="E39" s="74" t="s">
        <v>27</v>
      </c>
      <c r="F39" s="75">
        <v>143.46</v>
      </c>
      <c r="G39" s="76">
        <v>127.36</v>
      </c>
      <c r="H39" s="69">
        <f>F39*G39</f>
        <v>18271.065600000002</v>
      </c>
      <c r="I39" s="70"/>
    </row>
    <row r="40" spans="1:11" ht="13.5" customHeight="1">
      <c r="A40" s="60" t="s">
        <v>104</v>
      </c>
      <c r="B40" s="7" t="s">
        <v>105</v>
      </c>
      <c r="C40" s="7"/>
      <c r="D40" s="7"/>
      <c r="E40" s="8">
        <f>SUM(H41:H44)</f>
        <v>8155.74</v>
      </c>
      <c r="F40" s="8"/>
      <c r="G40" s="8"/>
      <c r="H40" s="8"/>
      <c r="I40" s="70"/>
    </row>
    <row r="41" spans="1:11" ht="22.5">
      <c r="A41" s="92" t="s">
        <v>106</v>
      </c>
      <c r="B41" s="91" t="s">
        <v>19</v>
      </c>
      <c r="C41" s="97" t="s">
        <v>107</v>
      </c>
      <c r="D41" s="98" t="s">
        <v>108</v>
      </c>
      <c r="E41" s="85" t="s">
        <v>27</v>
      </c>
      <c r="F41" s="86">
        <v>1</v>
      </c>
      <c r="G41" s="96">
        <v>39.450000000000003</v>
      </c>
      <c r="H41" s="77">
        <f>F41*G41</f>
        <v>39.450000000000003</v>
      </c>
      <c r="I41" s="70"/>
    </row>
    <row r="42" spans="1:11" ht="33.75">
      <c r="A42" s="92" t="s">
        <v>109</v>
      </c>
      <c r="B42" s="91" t="s">
        <v>19</v>
      </c>
      <c r="C42" s="97" t="s">
        <v>110</v>
      </c>
      <c r="D42" s="98" t="s">
        <v>111</v>
      </c>
      <c r="E42" s="85" t="s">
        <v>27</v>
      </c>
      <c r="F42" s="86">
        <v>3</v>
      </c>
      <c r="G42" s="96">
        <v>7.71</v>
      </c>
      <c r="H42" s="77">
        <f>F42*G42</f>
        <v>23.13</v>
      </c>
      <c r="I42" s="70"/>
    </row>
    <row r="43" spans="1:11" ht="56.25">
      <c r="A43" s="92" t="s">
        <v>112</v>
      </c>
      <c r="B43" s="105" t="s">
        <v>24</v>
      </c>
      <c r="C43" s="105" t="s">
        <v>113</v>
      </c>
      <c r="D43" s="106" t="s">
        <v>114</v>
      </c>
      <c r="E43" s="107" t="s">
        <v>27</v>
      </c>
      <c r="F43" s="78">
        <v>36</v>
      </c>
      <c r="G43" s="76">
        <v>190.35</v>
      </c>
      <c r="H43" s="108">
        <f>F43*G43</f>
        <v>6852.6</v>
      </c>
      <c r="I43" s="70"/>
    </row>
    <row r="44" spans="1:11" ht="13.5">
      <c r="A44" s="92" t="s">
        <v>115</v>
      </c>
      <c r="B44" s="105" t="s">
        <v>19</v>
      </c>
      <c r="C44" s="105" t="s">
        <v>116</v>
      </c>
      <c r="D44" s="106" t="s">
        <v>117</v>
      </c>
      <c r="E44" s="107" t="s">
        <v>27</v>
      </c>
      <c r="F44" s="78">
        <v>72</v>
      </c>
      <c r="G44" s="76">
        <v>17.23</v>
      </c>
      <c r="H44" s="108">
        <f>F44*G44</f>
        <v>1240.56</v>
      </c>
      <c r="I44" s="70"/>
    </row>
    <row r="45" spans="1:11" s="29" customFormat="1" ht="13.5" customHeight="1">
      <c r="A45" s="60" t="s">
        <v>118</v>
      </c>
      <c r="B45" s="9" t="s">
        <v>119</v>
      </c>
      <c r="C45" s="9"/>
      <c r="D45" s="9"/>
      <c r="E45" s="8">
        <f>SUM(H46:H48)</f>
        <v>6623.86</v>
      </c>
      <c r="F45" s="8"/>
      <c r="G45" s="8"/>
      <c r="H45" s="8"/>
      <c r="K45" s="62">
        <f>(H45*G53/100)+H45</f>
        <v>0</v>
      </c>
    </row>
    <row r="46" spans="1:11">
      <c r="A46" s="63" t="s">
        <v>120</v>
      </c>
      <c r="B46" s="109" t="s">
        <v>19</v>
      </c>
      <c r="C46" s="110" t="s">
        <v>121</v>
      </c>
      <c r="D46" s="65" t="s">
        <v>122</v>
      </c>
      <c r="E46" s="111" t="s">
        <v>123</v>
      </c>
      <c r="F46" s="112">
        <v>8</v>
      </c>
      <c r="G46" s="68">
        <v>23.39</v>
      </c>
      <c r="H46" s="69">
        <f>F46*G46</f>
        <v>187.12</v>
      </c>
      <c r="I46" s="29">
        <f>2*220/2</f>
        <v>220</v>
      </c>
    </row>
    <row r="47" spans="1:11" ht="25.5" customHeight="1">
      <c r="A47" s="63" t="s">
        <v>124</v>
      </c>
      <c r="B47" s="113" t="s">
        <v>19</v>
      </c>
      <c r="C47" s="114" t="s">
        <v>125</v>
      </c>
      <c r="D47" s="115" t="s">
        <v>126</v>
      </c>
      <c r="E47" s="116" t="s">
        <v>123</v>
      </c>
      <c r="F47" s="78">
        <v>360</v>
      </c>
      <c r="G47" s="76">
        <v>17.23</v>
      </c>
      <c r="H47" s="117">
        <f>F47*G47</f>
        <v>6202.8</v>
      </c>
      <c r="I47" s="29">
        <f>2*220</f>
        <v>440</v>
      </c>
    </row>
    <row r="48" spans="1:11" ht="13.5">
      <c r="A48" s="63" t="s">
        <v>127</v>
      </c>
      <c r="B48" s="113" t="s">
        <v>102</v>
      </c>
      <c r="C48" s="114" t="s">
        <v>128</v>
      </c>
      <c r="D48" s="115" t="s">
        <v>129</v>
      </c>
      <c r="E48" s="116" t="s">
        <v>27</v>
      </c>
      <c r="F48" s="78">
        <v>1</v>
      </c>
      <c r="G48" s="118">
        <v>233.94</v>
      </c>
      <c r="H48" s="117">
        <f>F48*G48</f>
        <v>233.94</v>
      </c>
    </row>
    <row r="49" spans="1:14" ht="13.5" customHeight="1">
      <c r="A49" s="60" t="s">
        <v>130</v>
      </c>
      <c r="B49" s="9" t="s">
        <v>131</v>
      </c>
      <c r="C49" s="9"/>
      <c r="D49" s="9"/>
      <c r="E49" s="8">
        <f>SUM(H50:H51)</f>
        <v>1006.5518</v>
      </c>
      <c r="F49" s="8"/>
      <c r="G49" s="8"/>
      <c r="H49" s="8"/>
    </row>
    <row r="50" spans="1:14">
      <c r="A50" s="63" t="s">
        <v>132</v>
      </c>
      <c r="B50" s="64" t="s">
        <v>24</v>
      </c>
      <c r="C50" s="64" t="s">
        <v>133</v>
      </c>
      <c r="D50" s="119" t="s">
        <v>134</v>
      </c>
      <c r="E50" s="66" t="s">
        <v>27</v>
      </c>
      <c r="F50" s="67">
        <v>1</v>
      </c>
      <c r="G50" s="68">
        <v>600.55999999999995</v>
      </c>
      <c r="H50" s="69">
        <f>F50*G50</f>
        <v>600.55999999999995</v>
      </c>
    </row>
    <row r="51" spans="1:14" ht="13.5">
      <c r="A51" s="71" t="s">
        <v>135</v>
      </c>
      <c r="B51" s="113" t="s">
        <v>19</v>
      </c>
      <c r="C51" s="72" t="s">
        <v>136</v>
      </c>
      <c r="D51" s="115" t="s">
        <v>137</v>
      </c>
      <c r="E51" s="74" t="s">
        <v>22</v>
      </c>
      <c r="F51" s="78">
        <v>143.46</v>
      </c>
      <c r="G51" s="76">
        <v>2.83</v>
      </c>
      <c r="H51" s="117">
        <f>F51*G51</f>
        <v>405.99180000000001</v>
      </c>
    </row>
    <row r="52" spans="1:14" s="123" customFormat="1" ht="15.75">
      <c r="A52" s="6" t="s">
        <v>138</v>
      </c>
      <c r="B52" s="6"/>
      <c r="C52" s="6"/>
      <c r="D52" s="6"/>
      <c r="E52" s="6"/>
      <c r="F52" s="6"/>
      <c r="G52" s="6"/>
      <c r="H52" s="120">
        <f>E11+E15+E26+E36+E38+E40+E45+E49</f>
        <v>59142.629500000003</v>
      </c>
      <c r="I52" s="58"/>
      <c r="J52" s="121"/>
      <c r="K52" s="122">
        <f>SUM(K11:K17)</f>
        <v>2012.39558720883</v>
      </c>
    </row>
    <row r="53" spans="1:14" ht="13.5">
      <c r="A53" s="5" t="s">
        <v>139</v>
      </c>
      <c r="B53" s="5"/>
      <c r="C53" s="5"/>
      <c r="D53" s="5"/>
      <c r="E53" s="5"/>
      <c r="F53" s="5"/>
      <c r="G53" s="124">
        <f>BDI!D20</f>
        <v>29.065904772244</v>
      </c>
      <c r="H53" s="125">
        <f>H52*G53/100</f>
        <v>17190.3403702711</v>
      </c>
    </row>
    <row r="54" spans="1:14" s="123" customFormat="1" ht="15.75">
      <c r="A54" s="6" t="s">
        <v>140</v>
      </c>
      <c r="B54" s="6"/>
      <c r="C54" s="6"/>
      <c r="D54" s="6"/>
      <c r="E54" s="6"/>
      <c r="F54" s="6"/>
      <c r="G54" s="6"/>
      <c r="H54" s="126">
        <f>H53+H52</f>
        <v>76332.969870271103</v>
      </c>
      <c r="I54" s="58"/>
      <c r="J54" s="58"/>
      <c r="K54" s="58"/>
      <c r="N54" s="127"/>
    </row>
    <row r="55" spans="1:14" ht="13.5"/>
    <row r="56" spans="1:14">
      <c r="D56" s="128" t="s">
        <v>141</v>
      </c>
    </row>
    <row r="57" spans="1:14" ht="13.5">
      <c r="D57" s="129" t="s">
        <v>142</v>
      </c>
    </row>
  </sheetData>
  <mergeCells count="24">
    <mergeCell ref="A53:F53"/>
    <mergeCell ref="A54:G54"/>
    <mergeCell ref="B45:D45"/>
    <mergeCell ref="E45:H45"/>
    <mergeCell ref="B49:D49"/>
    <mergeCell ref="E49:H49"/>
    <mergeCell ref="A52:G52"/>
    <mergeCell ref="B36:D36"/>
    <mergeCell ref="E36:H36"/>
    <mergeCell ref="B38:D38"/>
    <mergeCell ref="E38:H38"/>
    <mergeCell ref="B40:D40"/>
    <mergeCell ref="E40:H40"/>
    <mergeCell ref="B11:D11"/>
    <mergeCell ref="E11:H11"/>
    <mergeCell ref="B15:D15"/>
    <mergeCell ref="E15:H15"/>
    <mergeCell ref="B26:D26"/>
    <mergeCell ref="E26:H26"/>
    <mergeCell ref="B7:D7"/>
    <mergeCell ref="E7:H7"/>
    <mergeCell ref="B8:D8"/>
    <mergeCell ref="E8:G8"/>
    <mergeCell ref="A9:H9"/>
  </mergeCells>
  <printOptions horizontalCentered="1"/>
  <pageMargins left="0.39374999999999999" right="0.39374999999999999" top="0.39374999999999999" bottom="0.31458333333333299" header="0.51180555555555496" footer="0.196527777777778"/>
  <pageSetup paperSize="9" firstPageNumber="0" orientation="portrait" horizontalDpi="300" verticalDpi="300"/>
  <headerFooter>
    <oddFooter>&amp;Rpágina &amp;P de &amp;N</oddFooter>
  </headerFooter>
  <rowBreaks count="1" manualBreakCount="1">
    <brk id="35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29"/>
  <sheetViews>
    <sheetView view="pageBreakPreview" zoomScaleNormal="100" workbookViewId="0">
      <selection activeCell="H12" sqref="H12"/>
    </sheetView>
  </sheetViews>
  <sheetFormatPr defaultRowHeight="12.75"/>
  <cols>
    <col min="1" max="1" width="12.42578125" style="61" customWidth="1"/>
    <col min="2" max="2" width="66.28515625" style="130" customWidth="1"/>
    <col min="3" max="3" width="15" style="131" customWidth="1"/>
    <col min="4" max="4" width="25.5703125" style="132" customWidth="1"/>
    <col min="5" max="1025" width="8.5703125" style="29" customWidth="1"/>
  </cols>
  <sheetData>
    <row r="1" spans="1:5" s="137" customFormat="1" ht="11.25" customHeight="1">
      <c r="A1" s="133"/>
      <c r="B1" s="134"/>
      <c r="C1" s="135"/>
      <c r="D1" s="136"/>
    </row>
    <row r="2" spans="1:5" s="137" customFormat="1" ht="11.25" customHeight="1">
      <c r="A2" s="138"/>
      <c r="B2" s="139"/>
      <c r="C2" s="140"/>
      <c r="D2" s="141"/>
    </row>
    <row r="3" spans="1:5" s="137" customFormat="1" ht="11.25" customHeight="1">
      <c r="A3" s="138"/>
      <c r="B3" s="139"/>
      <c r="C3" s="140"/>
      <c r="D3" s="141"/>
    </row>
    <row r="4" spans="1:5" s="137" customFormat="1" ht="11.25" customHeight="1">
      <c r="A4" s="138"/>
      <c r="B4" s="139"/>
      <c r="C4" s="140"/>
      <c r="D4" s="141"/>
    </row>
    <row r="5" spans="1:5" s="137" customFormat="1" ht="11.25" customHeight="1">
      <c r="A5" s="138"/>
      <c r="B5" s="139"/>
      <c r="C5" s="140"/>
      <c r="D5" s="141"/>
    </row>
    <row r="6" spans="1:5" ht="31.5" customHeight="1">
      <c r="A6" s="142"/>
      <c r="B6" s="143"/>
      <c r="C6" s="144"/>
      <c r="D6" s="145"/>
    </row>
    <row r="7" spans="1:5" ht="15">
      <c r="A7" s="146" t="str">
        <f>'PLANILHA SINTÉTICA'!A7</f>
        <v>SERVIÇO</v>
      </c>
      <c r="B7" s="147" t="str">
        <f>'PLANILHA SINTÉTICA'!B7</f>
        <v>REPARO DE COBERTURA DE ANEXO DA DRF NATAL</v>
      </c>
      <c r="C7" s="148"/>
      <c r="D7" s="149"/>
    </row>
    <row r="8" spans="1:5" ht="15">
      <c r="A8" s="150" t="str">
        <f>'PLANILHA SINTÉTICA'!A8</f>
        <v>LOCAL</v>
      </c>
      <c r="B8" s="151" t="str">
        <f>'PLANILHA SINTÉTICA'!B8</f>
        <v>ESPLANADA SILVA JARDIM, 83 - RIBEIRA, NATAL/RN</v>
      </c>
      <c r="C8" s="152"/>
      <c r="D8" s="153"/>
    </row>
    <row r="9" spans="1:5" ht="15">
      <c r="A9" s="154"/>
      <c r="B9" s="155" t="s">
        <v>143</v>
      </c>
      <c r="C9" s="156"/>
      <c r="D9" s="157"/>
    </row>
    <row r="10" spans="1:5">
      <c r="A10" s="158" t="s">
        <v>8</v>
      </c>
      <c r="B10" s="159" t="s">
        <v>144</v>
      </c>
      <c r="C10" s="160" t="s">
        <v>145</v>
      </c>
      <c r="D10" s="161" t="s">
        <v>146</v>
      </c>
    </row>
    <row r="11" spans="1:5">
      <c r="A11" s="162" t="s">
        <v>147</v>
      </c>
      <c r="B11" s="151" t="s">
        <v>148</v>
      </c>
      <c r="C11" s="163">
        <v>4</v>
      </c>
      <c r="D11" s="164">
        <f>C11/100</f>
        <v>0.04</v>
      </c>
      <c r="E11" s="61"/>
    </row>
    <row r="12" spans="1:5">
      <c r="A12" s="162" t="s">
        <v>149</v>
      </c>
      <c r="B12" s="151" t="s">
        <v>150</v>
      </c>
      <c r="C12" s="165">
        <v>0.3</v>
      </c>
      <c r="D12" s="164">
        <f>C12/100</f>
        <v>3.0000000000000001E-3</v>
      </c>
    </row>
    <row r="13" spans="1:5">
      <c r="A13" s="162" t="s">
        <v>151</v>
      </c>
      <c r="B13" s="151" t="s">
        <v>152</v>
      </c>
      <c r="C13" s="165">
        <v>1.27</v>
      </c>
      <c r="D13" s="164">
        <f>C13/100</f>
        <v>1.2699999999999999E-2</v>
      </c>
    </row>
    <row r="14" spans="1:5">
      <c r="A14" s="162" t="s">
        <v>153</v>
      </c>
      <c r="B14" s="151" t="s">
        <v>154</v>
      </c>
      <c r="C14" s="165">
        <v>0.5</v>
      </c>
      <c r="D14" s="164">
        <f>C14/100</f>
        <v>5.0000000000000001E-3</v>
      </c>
    </row>
    <row r="15" spans="1:5">
      <c r="A15" s="162" t="s">
        <v>155</v>
      </c>
      <c r="B15" s="151" t="s">
        <v>156</v>
      </c>
      <c r="C15" s="165">
        <v>1.23</v>
      </c>
      <c r="D15" s="164">
        <f>C15/100</f>
        <v>1.23E-2</v>
      </c>
    </row>
    <row r="16" spans="1:5">
      <c r="A16" s="162" t="s">
        <v>157</v>
      </c>
      <c r="B16" s="151" t="s">
        <v>158</v>
      </c>
      <c r="C16" s="165">
        <v>7.4</v>
      </c>
      <c r="D16" s="164">
        <f>C16/100</f>
        <v>7.3999999999999996E-2</v>
      </c>
    </row>
    <row r="17" spans="1:4" ht="25.5">
      <c r="A17" s="162" t="s">
        <v>159</v>
      </c>
      <c r="B17" s="151" t="s">
        <v>160</v>
      </c>
      <c r="C17" s="165">
        <v>6.15</v>
      </c>
      <c r="D17" s="164">
        <f>C17/100</f>
        <v>6.1499999999999999E-2</v>
      </c>
    </row>
    <row r="18" spans="1:4">
      <c r="A18" s="162"/>
      <c r="B18" s="151" t="s">
        <v>161</v>
      </c>
      <c r="C18" s="166">
        <v>4.5</v>
      </c>
      <c r="D18" s="164">
        <f>C18/100</f>
        <v>4.4999999999999998E-2</v>
      </c>
    </row>
    <row r="19" spans="1:4" ht="13.5">
      <c r="C19" s="167"/>
    </row>
    <row r="20" spans="1:4" ht="13.5">
      <c r="A20" s="168" t="s">
        <v>162</v>
      </c>
      <c r="B20" s="169"/>
      <c r="C20" s="170">
        <f>(((1+(D11+D12+D13+D14))*(1+D15)*(1+D16))/(1-(D17+D18))-1)*100</f>
        <v>29.065904772244</v>
      </c>
      <c r="D20" s="171">
        <f>C20</f>
        <v>29.065904772244</v>
      </c>
    </row>
    <row r="21" spans="1:4">
      <c r="A21" s="29"/>
      <c r="B21" s="29"/>
    </row>
    <row r="22" spans="1:4">
      <c r="A22" s="172" t="s">
        <v>163</v>
      </c>
    </row>
    <row r="23" spans="1:4">
      <c r="A23" s="172" t="s">
        <v>164</v>
      </c>
    </row>
    <row r="24" spans="1:4">
      <c r="A24" s="173" t="s">
        <v>165</v>
      </c>
      <c r="B24" s="174"/>
    </row>
    <row r="27" spans="1:4" ht="13.5"/>
    <row r="28" spans="1:4">
      <c r="B28" s="128" t="s">
        <v>141</v>
      </c>
      <c r="C28" s="25"/>
      <c r="D28" s="25"/>
    </row>
    <row r="29" spans="1:4" ht="13.5">
      <c r="B29" s="129" t="s">
        <v>142</v>
      </c>
      <c r="C29" s="25"/>
      <c r="D29" s="25"/>
    </row>
  </sheetData>
  <pageMargins left="0.74791666666666701" right="0.74791666666666701" top="1.0701388888888901" bottom="1.05972222222222" header="0.51180555555555496" footer="0.51180555555555496"/>
  <pageSetup paperSize="9" firstPageNumber="0" fitToHeight="17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23"/>
  <sheetViews>
    <sheetView view="pageBreakPreview" zoomScaleNormal="120" workbookViewId="0">
      <selection activeCell="B7" sqref="B7"/>
    </sheetView>
  </sheetViews>
  <sheetFormatPr defaultRowHeight="12.75"/>
  <cols>
    <col min="1" max="1" width="9.28515625" style="61" customWidth="1"/>
    <col min="2" max="2" width="37.7109375" style="175" customWidth="1"/>
    <col min="3" max="3" width="17.5703125" style="61" customWidth="1"/>
    <col min="4" max="4" width="8.85546875" style="132" customWidth="1"/>
    <col min="5" max="5" width="10.7109375" style="132" customWidth="1"/>
    <col min="6" max="6" width="8.85546875" style="132" customWidth="1"/>
    <col min="7" max="7" width="11.85546875" style="29" customWidth="1"/>
    <col min="8" max="8" width="8.5703125" style="29" customWidth="1"/>
    <col min="9" max="9" width="10.7109375" style="29" customWidth="1"/>
    <col min="10" max="1025" width="8.5703125" style="29" customWidth="1"/>
  </cols>
  <sheetData>
    <row r="1" spans="1:10" ht="12.75" customHeight="1">
      <c r="A1" s="176"/>
      <c r="B1" s="177"/>
      <c r="C1" s="178"/>
      <c r="D1" s="179"/>
      <c r="E1" s="179"/>
      <c r="F1" s="179"/>
      <c r="G1" s="180"/>
      <c r="H1" s="180"/>
    </row>
    <row r="2" spans="1:10" ht="12.75" customHeight="1">
      <c r="A2" s="181"/>
    </row>
    <row r="3" spans="1:10" ht="12.75" customHeight="1">
      <c r="A3" s="181"/>
    </row>
    <row r="4" spans="1:10" ht="12.75" customHeight="1">
      <c r="A4" s="181"/>
    </row>
    <row r="5" spans="1:10" ht="37.5" customHeight="1">
      <c r="A5" s="182"/>
      <c r="B5" s="183"/>
      <c r="C5" s="184"/>
      <c r="D5" s="185"/>
      <c r="E5" s="185"/>
      <c r="F5" s="185"/>
      <c r="G5" s="186"/>
      <c r="H5" s="186"/>
    </row>
    <row r="6" spans="1:10" ht="12.75" customHeight="1">
      <c r="A6" s="187" t="s">
        <v>0</v>
      </c>
      <c r="B6" s="4" t="str">
        <f>'PLANILHA SINTÉTICA'!B7:D7</f>
        <v>REPARO DE COBERTURA DE ANEXO DA DRF NATAL</v>
      </c>
      <c r="C6" s="4"/>
      <c r="D6" s="4"/>
      <c r="E6" s="4"/>
      <c r="F6" s="4"/>
      <c r="G6" s="4"/>
      <c r="H6" s="4"/>
      <c r="I6" s="4"/>
      <c r="J6" s="4"/>
    </row>
    <row r="7" spans="1:10" ht="12.75" customHeight="1">
      <c r="A7" s="188" t="s">
        <v>3</v>
      </c>
      <c r="B7" s="4" t="str">
        <f>'PLANILHA SINTÉTICA'!B8:D8</f>
        <v>ESPLANADA SILVA JARDIM, 83 - RIBEIRA, NATAL/RN</v>
      </c>
      <c r="C7" s="4"/>
      <c r="D7" s="4"/>
      <c r="E7" s="4"/>
      <c r="F7" s="4"/>
      <c r="G7" s="4"/>
      <c r="H7" s="4"/>
      <c r="I7" s="4"/>
      <c r="J7" s="4"/>
    </row>
    <row r="8" spans="1:10" s="58" customFormat="1" ht="13.5" customHeight="1">
      <c r="A8" s="189"/>
      <c r="B8" s="3" t="s">
        <v>166</v>
      </c>
      <c r="C8" s="3"/>
      <c r="D8" s="3"/>
      <c r="E8" s="3"/>
      <c r="F8" s="3"/>
      <c r="G8" s="3"/>
      <c r="H8" s="3"/>
      <c r="I8" s="3"/>
      <c r="J8" s="3"/>
    </row>
    <row r="9" spans="1:10" ht="12.75" customHeight="1">
      <c r="A9" s="190" t="s">
        <v>10</v>
      </c>
      <c r="B9" s="191" t="s">
        <v>144</v>
      </c>
      <c r="C9" s="190" t="s">
        <v>167</v>
      </c>
      <c r="D9" s="192" t="s">
        <v>168</v>
      </c>
      <c r="E9" s="2" t="s">
        <v>169</v>
      </c>
      <c r="F9" s="2"/>
      <c r="G9" s="2" t="s">
        <v>170</v>
      </c>
      <c r="H9" s="2"/>
      <c r="I9" s="2" t="s">
        <v>171</v>
      </c>
      <c r="J9" s="2"/>
    </row>
    <row r="10" spans="1:10" ht="12.75" customHeight="1">
      <c r="A10" s="193">
        <v>1</v>
      </c>
      <c r="B10" s="194" t="str">
        <f>'PLANILHA SINTÉTICA'!B11</f>
        <v>SERVIÇOS PRELIMINARES</v>
      </c>
      <c r="C10" s="195">
        <f>'PLANILHA SINTÉTICA'!E11*(1+'PLANILHA SINTÉTICA'!G53/100)</f>
        <v>2012.39558720883</v>
      </c>
      <c r="D10" s="196">
        <f>C10/$C$18</f>
        <v>2.6363386497720701E-2</v>
      </c>
      <c r="E10" s="197">
        <f>C10*F10</f>
        <v>2012.39558720883</v>
      </c>
      <c r="F10" s="198">
        <v>1</v>
      </c>
      <c r="G10" s="197">
        <f>H10*C10</f>
        <v>0</v>
      </c>
      <c r="H10" s="198">
        <v>0</v>
      </c>
      <c r="I10" s="197">
        <f>J10*C10</f>
        <v>0</v>
      </c>
      <c r="J10" s="198">
        <v>0</v>
      </c>
    </row>
    <row r="11" spans="1:10" ht="12.75" customHeight="1">
      <c r="A11" s="193">
        <v>2</v>
      </c>
      <c r="B11" s="194" t="str">
        <f>'PLANILHA SINTÉTICA'!B15</f>
        <v>REMOÇÕES E DEMOLIÇÕES</v>
      </c>
      <c r="C11" s="195">
        <f>'PLANILHA SINTÉTICA'!E15*(1+'PLANILHA SINTÉTICA'!G53/100)</f>
        <v>7652.7983935075299</v>
      </c>
      <c r="D11" s="196">
        <f>C11/$C$18</f>
        <v>0.10025547815725699</v>
      </c>
      <c r="E11" s="197">
        <f>C11*F11</f>
        <v>7652.7983935075299</v>
      </c>
      <c r="F11" s="198">
        <v>1</v>
      </c>
      <c r="G11" s="197">
        <f>H11*C11</f>
        <v>0</v>
      </c>
      <c r="H11" s="198">
        <v>0</v>
      </c>
      <c r="I11" s="197">
        <f>J11*C11</f>
        <v>0</v>
      </c>
      <c r="J11" s="198">
        <v>0</v>
      </c>
    </row>
    <row r="12" spans="1:10" ht="12.75" customHeight="1">
      <c r="A12" s="193">
        <v>3</v>
      </c>
      <c r="B12" s="194" t="str">
        <f>'PLANILHA SINTÉTICA'!B26</f>
        <v>REPARO DE COBERTURA</v>
      </c>
      <c r="C12" s="195">
        <f>'PLANILHA SINTÉTICA'!E26*(1+'PLANILHA SINTÉTICA'!G53/100)</f>
        <v>22679.0600369444</v>
      </c>
      <c r="D12" s="196">
        <f>C12/$C$18</f>
        <v>0.29710700468601903</v>
      </c>
      <c r="E12" s="197">
        <f>C12*F12</f>
        <v>11339.5300184722</v>
      </c>
      <c r="F12" s="198">
        <v>0.5</v>
      </c>
      <c r="G12" s="197">
        <f>H12*C12</f>
        <v>11339.5300184722</v>
      </c>
      <c r="H12" s="198">
        <v>0.5</v>
      </c>
      <c r="I12" s="197">
        <f>J12*C12</f>
        <v>0</v>
      </c>
      <c r="J12" s="198">
        <v>0</v>
      </c>
    </row>
    <row r="13" spans="1:10" ht="12.75" customHeight="1">
      <c r="A13" s="193">
        <v>4</v>
      </c>
      <c r="B13" s="194" t="str">
        <f>'PLANILHA SINTÉTICA'!B36</f>
        <v>INSTALAÇÕES DE ÁGUAS PLUVIAIS</v>
      </c>
      <c r="C13" s="195">
        <f>'PLANILHA SINTÉTICA'!E36*(1+'PLANILHA SINTÉTICA'!G53/100)</f>
        <v>32.460075050219402</v>
      </c>
      <c r="D13" s="196">
        <f>C13/$C$18</f>
        <v>4.2524318266910999E-4</v>
      </c>
      <c r="E13" s="197">
        <f>C13*F13</f>
        <v>0</v>
      </c>
      <c r="F13" s="198">
        <v>0</v>
      </c>
      <c r="G13" s="197">
        <f>H13*C13</f>
        <v>32.460075050219402</v>
      </c>
      <c r="H13" s="198">
        <v>1</v>
      </c>
      <c r="I13" s="197">
        <f>J13*C13</f>
        <v>0</v>
      </c>
      <c r="J13" s="198">
        <v>0</v>
      </c>
    </row>
    <row r="14" spans="1:10" ht="12.75" customHeight="1">
      <c r="A14" s="193">
        <v>5</v>
      </c>
      <c r="B14" s="194" t="str">
        <f>'PLANILHA SINTÉTICA'!B38</f>
        <v>REVESTIMENTO</v>
      </c>
      <c r="C14" s="195">
        <f>'PLANILHA SINTÉTICA'!E38*(1+'PLANILHA SINTÉTICA'!G53/100)</f>
        <v>23581.716128170199</v>
      </c>
      <c r="D14" s="196">
        <f>C14/$C$18</f>
        <v>0.30893224996024199</v>
      </c>
      <c r="E14" s="197">
        <f>C14*F14</f>
        <v>0</v>
      </c>
      <c r="F14" s="198">
        <v>0</v>
      </c>
      <c r="G14" s="197">
        <f>H14*C14</f>
        <v>5895.4290320425598</v>
      </c>
      <c r="H14" s="198">
        <v>0.25</v>
      </c>
      <c r="I14" s="197">
        <f>J14*C14</f>
        <v>17686.2870961277</v>
      </c>
      <c r="J14" s="198">
        <v>0.75</v>
      </c>
    </row>
    <row r="15" spans="1:10" ht="12.75" customHeight="1">
      <c r="A15" s="193">
        <v>6</v>
      </c>
      <c r="B15" s="194" t="str">
        <f>'PLANILHA SINTÉTICA'!B40</f>
        <v>ILUMINAÇÃO</v>
      </c>
      <c r="C15" s="195">
        <f>'PLANILHA SINTÉTICA'!E40*(1+'PLANILHA SINTÉTICA'!G53/100)</f>
        <v>10526.279621871799</v>
      </c>
      <c r="D15" s="196">
        <f>C15/$C$18</f>
        <v>0.137899516287148</v>
      </c>
      <c r="E15" s="197">
        <f>C15*F15</f>
        <v>0</v>
      </c>
      <c r="F15" s="198">
        <v>0</v>
      </c>
      <c r="G15" s="197">
        <f>H15*C15</f>
        <v>0</v>
      </c>
      <c r="H15" s="198">
        <v>0</v>
      </c>
      <c r="I15" s="197">
        <f>J15*C15</f>
        <v>10526.279621871799</v>
      </c>
      <c r="J15" s="198">
        <v>1</v>
      </c>
    </row>
    <row r="16" spans="1:10" ht="12.75" customHeight="1">
      <c r="A16" s="193">
        <v>7</v>
      </c>
      <c r="B16" s="199" t="str">
        <f>'PLANILHA SINTÉTICA'!B45</f>
        <v>ADMINISTRAÇÃO DOS SERVIÇOS</v>
      </c>
      <c r="C16" s="200">
        <f>'PLANILHA SINTÉTICA'!E45*(1+'PLANILHA SINTÉTICA'!G53/100)</f>
        <v>8549.1448398467601</v>
      </c>
      <c r="D16" s="196">
        <f>C16/$C$18</f>
        <v>0.11199806393457699</v>
      </c>
      <c r="E16" s="201">
        <f>C16*F16</f>
        <v>2564.7434519540302</v>
      </c>
      <c r="F16" s="202">
        <v>0.3</v>
      </c>
      <c r="G16" s="197">
        <f>H16*C16</f>
        <v>2137.28620996169</v>
      </c>
      <c r="H16" s="202">
        <v>0.25</v>
      </c>
      <c r="I16" s="197">
        <f>J16*C16</f>
        <v>3847.1151779310399</v>
      </c>
      <c r="J16" s="202">
        <v>0.45</v>
      </c>
    </row>
    <row r="17" spans="1:10" ht="12.75" customHeight="1">
      <c r="A17" s="193">
        <v>8</v>
      </c>
      <c r="B17" s="199" t="str">
        <f>'PLANILHA SINTÉTICA'!B49</f>
        <v>SERVIÇOS FINAIS</v>
      </c>
      <c r="C17" s="200">
        <f>'PLANILHA SINTÉTICA'!E49*(1+'PLANILHA SINTÉTICA'!G53/100)</f>
        <v>1299.11518767131</v>
      </c>
      <c r="D17" s="196">
        <f>C17/$C$18</f>
        <v>1.7019057294366698E-2</v>
      </c>
      <c r="E17" s="201">
        <f>C17*F17</f>
        <v>0</v>
      </c>
      <c r="F17" s="202">
        <v>0</v>
      </c>
      <c r="G17" s="201">
        <f>H17*C17</f>
        <v>0</v>
      </c>
      <c r="H17" s="202">
        <v>0</v>
      </c>
      <c r="I17" s="197">
        <f>J17*C17</f>
        <v>1299.11518767131</v>
      </c>
      <c r="J17" s="202">
        <v>1</v>
      </c>
    </row>
    <row r="18" spans="1:10" s="58" customFormat="1" ht="12.75" customHeight="1">
      <c r="A18" s="1"/>
      <c r="B18" s="203" t="s">
        <v>172</v>
      </c>
      <c r="C18" s="204">
        <f>SUM(C10:C17)</f>
        <v>76332.969870271103</v>
      </c>
      <c r="D18" s="205">
        <f>SUM(D10:D17)</f>
        <v>1</v>
      </c>
      <c r="E18" s="206">
        <f>SUM(E10:E17)</f>
        <v>23569.467451142598</v>
      </c>
      <c r="F18" s="207">
        <f>E18/C18</f>
        <v>0.30877178617836099</v>
      </c>
      <c r="G18" s="206">
        <f>SUM(G10:G17)</f>
        <v>19404.705335526702</v>
      </c>
      <c r="H18" s="207">
        <f>G18/C18</f>
        <v>0.25421132399938401</v>
      </c>
      <c r="I18" s="206">
        <f>SUM(I10:I17)</f>
        <v>33358.797083601799</v>
      </c>
      <c r="J18" s="207">
        <f>I18/C18</f>
        <v>0.437016889822256</v>
      </c>
    </row>
    <row r="19" spans="1:10" ht="12.75" customHeight="1">
      <c r="A19" s="1"/>
      <c r="B19" s="208" t="s">
        <v>173</v>
      </c>
      <c r="C19" s="209"/>
      <c r="D19" s="210"/>
      <c r="E19" s="211">
        <f>E18</f>
        <v>23569.467451142598</v>
      </c>
      <c r="F19" s="212">
        <f>E19/C18</f>
        <v>0.30877178617836099</v>
      </c>
      <c r="G19" s="211">
        <f>G18+E19</f>
        <v>42974.172786669304</v>
      </c>
      <c r="H19" s="212">
        <f>G19/C18</f>
        <v>0.56298311017774405</v>
      </c>
      <c r="I19" s="211">
        <f>I18+G19</f>
        <v>76332.969870271103</v>
      </c>
      <c r="J19" s="212">
        <f>I19/C18</f>
        <v>1</v>
      </c>
    </row>
    <row r="20" spans="1:10" ht="12.75" customHeight="1">
      <c r="G20" s="213"/>
    </row>
    <row r="22" spans="1:10" ht="12.75" customHeight="1">
      <c r="C22" s="20" t="s">
        <v>141</v>
      </c>
      <c r="D22" s="20"/>
      <c r="E22" s="20"/>
      <c r="F22" s="20"/>
      <c r="G22" s="20"/>
    </row>
    <row r="23" spans="1:10" ht="12.75" customHeight="1">
      <c r="C23" s="19" t="s">
        <v>142</v>
      </c>
      <c r="D23" s="19"/>
      <c r="E23" s="19"/>
      <c r="F23" s="19"/>
      <c r="G23" s="19"/>
    </row>
  </sheetData>
  <mergeCells count="9">
    <mergeCell ref="A18:A19"/>
    <mergeCell ref="C22:G22"/>
    <mergeCell ref="C23:G23"/>
    <mergeCell ref="B6:J6"/>
    <mergeCell ref="B7:J7"/>
    <mergeCell ref="B8:J8"/>
    <mergeCell ref="E9:F9"/>
    <mergeCell ref="G9:H9"/>
    <mergeCell ref="I9:J9"/>
  </mergeCells>
  <pageMargins left="0.97013888888888899" right="0.45" top="1.19027777777778" bottom="0.27013888888888898" header="0.51180555555555496" footer="0.51180555555555496"/>
  <pageSetup paperSize="9" firstPageNumber="0" fitToHeight="17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26"/>
  <sheetViews>
    <sheetView showGridLines="0" view="pageBreakPreview" zoomScale="85" zoomScaleNormal="100" zoomScalePageLayoutView="85" workbookViewId="0">
      <selection activeCell="M116" sqref="M116"/>
    </sheetView>
  </sheetViews>
  <sheetFormatPr defaultRowHeight="12.75"/>
  <cols>
    <col min="1" max="1" width="8.5703125" style="61" customWidth="1"/>
    <col min="2" max="2" width="60.42578125" style="214" customWidth="1"/>
    <col min="3" max="3" width="9.140625" style="132" customWidth="1"/>
    <col min="4" max="4" width="17.140625" style="215" customWidth="1"/>
    <col min="5" max="5" width="10.85546875" style="29" customWidth="1"/>
    <col min="6" max="6" width="7.85546875" style="29" customWidth="1"/>
    <col min="7" max="7" width="8.7109375" style="29" customWidth="1"/>
    <col min="8" max="8" width="7.7109375" style="29" customWidth="1"/>
    <col min="9" max="9" width="10.42578125" style="29" customWidth="1"/>
    <col min="10" max="10" width="10.140625" style="216" customWidth="1"/>
    <col min="11" max="1025" width="8.5703125" style="29" customWidth="1"/>
  </cols>
  <sheetData>
    <row r="1" spans="1:10" s="132" customFormat="1" ht="11.25" customHeight="1">
      <c r="A1" s="217"/>
      <c r="B1" s="218"/>
      <c r="C1" s="219"/>
      <c r="D1" s="219"/>
      <c r="E1" s="179"/>
      <c r="F1" s="179"/>
      <c r="G1" s="179"/>
      <c r="H1" s="179"/>
      <c r="I1" s="220"/>
      <c r="J1" s="221"/>
    </row>
    <row r="2" spans="1:10" ht="11.25" customHeight="1">
      <c r="A2" s="222"/>
      <c r="B2" s="223"/>
      <c r="C2" s="224"/>
      <c r="D2" s="224"/>
      <c r="I2" s="225"/>
      <c r="J2" s="221"/>
    </row>
    <row r="3" spans="1:10" ht="11.25" customHeight="1">
      <c r="A3" s="222"/>
      <c r="B3" s="223"/>
      <c r="C3" s="224"/>
      <c r="D3" s="224"/>
      <c r="I3" s="225"/>
      <c r="J3" s="221"/>
    </row>
    <row r="4" spans="1:10" ht="11.25" customHeight="1">
      <c r="A4" s="222"/>
      <c r="B4" s="223"/>
      <c r="C4" s="224"/>
      <c r="D4" s="224"/>
      <c r="I4" s="225"/>
      <c r="J4" s="221"/>
    </row>
    <row r="5" spans="1:10" ht="11.25" customHeight="1">
      <c r="A5" s="222"/>
      <c r="B5" s="223"/>
      <c r="C5" s="224"/>
      <c r="D5" s="224"/>
      <c r="I5" s="225"/>
      <c r="J5" s="221"/>
    </row>
    <row r="6" spans="1:10" ht="41.25" customHeight="1">
      <c r="A6" s="222"/>
      <c r="B6" s="223"/>
      <c r="C6" s="224"/>
      <c r="D6" s="224"/>
      <c r="I6" s="225"/>
      <c r="J6" s="221"/>
    </row>
    <row r="7" spans="1:10" s="228" customFormat="1" ht="15" customHeight="1">
      <c r="A7" s="226" t="str">
        <f>'PLANILHA SINTÉTICA'!A7</f>
        <v>SERVIÇO</v>
      </c>
      <c r="B7" s="18" t="str">
        <f>'PLANILHA SINTÉTICA'!B7</f>
        <v>REPARO DE COBERTURA DE ANEXO DA DRF NATAL</v>
      </c>
      <c r="C7" s="18"/>
      <c r="D7" s="18"/>
      <c r="E7" s="18"/>
      <c r="F7" s="18"/>
      <c r="G7" s="18"/>
      <c r="H7" s="18"/>
      <c r="I7" s="18"/>
      <c r="J7" s="227"/>
    </row>
    <row r="8" spans="1:10" ht="15" customHeight="1">
      <c r="A8" s="229" t="str">
        <f>'PLANILHA SINTÉTICA'!A8</f>
        <v>LOCAL</v>
      </c>
      <c r="B8" s="17" t="str">
        <f>'PLANILHA SINTÉTICA'!B8</f>
        <v>ESPLANADA SILVA JARDIM, 83 - RIBEIRA, NATAL/RN</v>
      </c>
      <c r="C8" s="17"/>
      <c r="D8" s="17"/>
      <c r="E8" s="17"/>
      <c r="F8" s="17"/>
      <c r="G8" s="17"/>
      <c r="H8" s="17"/>
      <c r="I8" s="17"/>
      <c r="J8" s="227"/>
    </row>
    <row r="9" spans="1:10" s="132" customFormat="1">
      <c r="A9" s="16" t="s">
        <v>174</v>
      </c>
      <c r="B9" s="16"/>
      <c r="C9" s="16"/>
      <c r="D9" s="16"/>
      <c r="E9" s="16"/>
      <c r="F9" s="16"/>
      <c r="G9" s="16"/>
      <c r="H9" s="16"/>
      <c r="I9" s="16"/>
      <c r="J9" s="230"/>
    </row>
    <row r="10" spans="1:10" s="236" customFormat="1" ht="33.75" customHeight="1">
      <c r="A10" s="231" t="s">
        <v>8</v>
      </c>
      <c r="B10" s="232" t="s">
        <v>175</v>
      </c>
      <c r="C10" s="233" t="s">
        <v>176</v>
      </c>
      <c r="D10" s="234" t="s">
        <v>13</v>
      </c>
      <c r="E10" s="15" t="s">
        <v>177</v>
      </c>
      <c r="F10" s="15"/>
      <c r="G10" s="15"/>
      <c r="H10" s="15"/>
      <c r="I10" s="15"/>
      <c r="J10" s="235"/>
    </row>
    <row r="11" spans="1:10">
      <c r="A11" s="237" t="s">
        <v>16</v>
      </c>
      <c r="B11" s="238" t="s">
        <v>17</v>
      </c>
      <c r="C11" s="239"/>
      <c r="D11" s="239"/>
      <c r="E11" s="239"/>
      <c r="F11" s="239"/>
      <c r="G11" s="239"/>
      <c r="H11" s="239"/>
      <c r="I11" s="240"/>
      <c r="J11" s="241"/>
    </row>
    <row r="12" spans="1:10">
      <c r="A12" s="242" t="s">
        <v>18</v>
      </c>
      <c r="B12" s="243" t="s">
        <v>21</v>
      </c>
      <c r="C12" s="244" t="s">
        <v>178</v>
      </c>
      <c r="D12" s="245"/>
      <c r="E12" s="246"/>
      <c r="F12" s="246"/>
      <c r="G12" s="246"/>
      <c r="H12" s="246"/>
      <c r="I12" s="247"/>
      <c r="J12" s="248"/>
    </row>
    <row r="13" spans="1:10" ht="22.5" customHeight="1">
      <c r="A13" s="249"/>
      <c r="B13" s="250"/>
      <c r="C13" s="246"/>
      <c r="D13" s="246"/>
      <c r="E13" s="162" t="s">
        <v>179</v>
      </c>
      <c r="F13" s="162" t="s">
        <v>180</v>
      </c>
      <c r="G13" s="162"/>
      <c r="H13" s="162" t="s">
        <v>181</v>
      </c>
      <c r="I13" s="251" t="s">
        <v>182</v>
      </c>
      <c r="J13" s="252"/>
    </row>
    <row r="14" spans="1:10">
      <c r="A14" s="249"/>
      <c r="B14" s="250"/>
      <c r="C14" s="253"/>
      <c r="D14" s="254"/>
      <c r="E14" s="255">
        <v>2</v>
      </c>
      <c r="F14" s="256">
        <v>1</v>
      </c>
      <c r="G14" s="256"/>
      <c r="H14" s="255">
        <v>1</v>
      </c>
      <c r="I14" s="257">
        <f>H14*F14*E14</f>
        <v>2</v>
      </c>
      <c r="J14" s="258"/>
    </row>
    <row r="15" spans="1:10">
      <c r="A15" s="242" t="s">
        <v>23</v>
      </c>
      <c r="B15" s="259" t="s">
        <v>26</v>
      </c>
      <c r="C15" s="260" t="s">
        <v>183</v>
      </c>
      <c r="D15" s="245"/>
      <c r="E15" s="246"/>
      <c r="F15" s="246"/>
      <c r="G15" s="246"/>
      <c r="H15" s="246"/>
      <c r="I15" s="247"/>
      <c r="J15" s="258"/>
    </row>
    <row r="16" spans="1:10" ht="23.25">
      <c r="A16" s="261" t="s">
        <v>28</v>
      </c>
      <c r="B16" s="262" t="s">
        <v>30</v>
      </c>
      <c r="C16" s="263" t="s">
        <v>183</v>
      </c>
      <c r="D16" s="264"/>
      <c r="E16" s="265"/>
      <c r="F16" s="265"/>
      <c r="G16" s="265"/>
      <c r="H16" s="265"/>
      <c r="I16" s="266">
        <v>20.8</v>
      </c>
      <c r="J16" s="258"/>
    </row>
    <row r="17" spans="1:10">
      <c r="A17" s="237" t="s">
        <v>32</v>
      </c>
      <c r="B17" s="238" t="s">
        <v>33</v>
      </c>
      <c r="C17" s="267"/>
      <c r="D17" s="268"/>
      <c r="E17" s="268"/>
      <c r="F17" s="268"/>
      <c r="G17" s="268"/>
      <c r="H17" s="268"/>
      <c r="I17" s="269"/>
      <c r="J17" s="258"/>
    </row>
    <row r="18" spans="1:10" ht="22.5">
      <c r="A18" s="270" t="s">
        <v>34</v>
      </c>
      <c r="B18" s="271" t="s">
        <v>35</v>
      </c>
      <c r="C18" s="260" t="s">
        <v>22</v>
      </c>
      <c r="D18" s="245"/>
      <c r="E18" s="246"/>
      <c r="F18" s="246"/>
      <c r="G18" s="246"/>
      <c r="H18" s="246"/>
      <c r="I18" s="247"/>
    </row>
    <row r="19" spans="1:10">
      <c r="A19" s="270"/>
      <c r="B19" s="272"/>
      <c r="C19" s="273"/>
      <c r="D19" s="255"/>
      <c r="E19" s="162" t="s">
        <v>184</v>
      </c>
      <c r="F19" s="162" t="s">
        <v>179</v>
      </c>
      <c r="G19" s="162" t="s">
        <v>185</v>
      </c>
      <c r="H19" s="162" t="s">
        <v>186</v>
      </c>
      <c r="I19" s="251" t="s">
        <v>182</v>
      </c>
    </row>
    <row r="20" spans="1:10">
      <c r="A20" s="270"/>
      <c r="B20" s="272" t="s">
        <v>187</v>
      </c>
      <c r="C20" s="273"/>
      <c r="D20" s="255"/>
      <c r="E20" s="162"/>
      <c r="F20" s="162"/>
      <c r="G20" s="162">
        <v>117.15</v>
      </c>
      <c r="H20" s="162">
        <v>1</v>
      </c>
      <c r="I20" s="274">
        <f>G20*H20</f>
        <v>117.15</v>
      </c>
    </row>
    <row r="21" spans="1:10" ht="12.75" customHeight="1">
      <c r="A21" s="270"/>
      <c r="B21" s="275" t="s">
        <v>188</v>
      </c>
      <c r="C21" s="275"/>
      <c r="D21" s="275"/>
      <c r="E21" s="255"/>
      <c r="F21" s="256"/>
      <c r="G21" s="256">
        <v>13.6</v>
      </c>
      <c r="H21" s="276">
        <v>1</v>
      </c>
      <c r="I21" s="274">
        <f>G21*H21</f>
        <v>13.6</v>
      </c>
      <c r="J21" s="252"/>
    </row>
    <row r="22" spans="1:10" ht="12.75" customHeight="1">
      <c r="A22" s="270"/>
      <c r="B22" s="275" t="s">
        <v>189</v>
      </c>
      <c r="C22" s="275"/>
      <c r="D22" s="275"/>
      <c r="E22" s="255"/>
      <c r="F22" s="256"/>
      <c r="G22" s="256">
        <v>4.8499999999999996</v>
      </c>
      <c r="H22" s="276">
        <v>1</v>
      </c>
      <c r="I22" s="274">
        <f>G22*H22</f>
        <v>4.8499999999999996</v>
      </c>
      <c r="J22" s="252"/>
    </row>
    <row r="23" spans="1:10" ht="12.75" customHeight="1">
      <c r="A23" s="270"/>
      <c r="B23" s="275" t="s">
        <v>172</v>
      </c>
      <c r="C23" s="275"/>
      <c r="D23" s="275"/>
      <c r="E23" s="255"/>
      <c r="F23" s="256"/>
      <c r="G23" s="256"/>
      <c r="H23" s="276"/>
      <c r="I23" s="274">
        <f>SUM(I20:I22)</f>
        <v>135.6</v>
      </c>
      <c r="J23" s="252"/>
    </row>
    <row r="24" spans="1:10">
      <c r="A24" s="270" t="s">
        <v>36</v>
      </c>
      <c r="B24" s="84" t="s">
        <v>38</v>
      </c>
      <c r="C24" s="260" t="s">
        <v>22</v>
      </c>
      <c r="D24" s="245"/>
      <c r="E24" s="246"/>
      <c r="F24" s="246"/>
      <c r="G24" s="246"/>
      <c r="H24" s="246"/>
      <c r="I24" s="247"/>
    </row>
    <row r="25" spans="1:10">
      <c r="A25" s="270"/>
      <c r="B25" s="275"/>
      <c r="C25" s="275"/>
      <c r="D25" s="275"/>
      <c r="E25" s="162" t="s">
        <v>184</v>
      </c>
      <c r="F25" s="162" t="s">
        <v>179</v>
      </c>
      <c r="G25" s="162" t="s">
        <v>185</v>
      </c>
      <c r="H25" s="162" t="s">
        <v>186</v>
      </c>
      <c r="I25" s="251" t="s">
        <v>190</v>
      </c>
    </row>
    <row r="26" spans="1:10">
      <c r="A26" s="270"/>
      <c r="B26" s="275" t="s">
        <v>191</v>
      </c>
      <c r="C26" s="275"/>
      <c r="D26" s="275"/>
      <c r="E26" s="255">
        <v>12</v>
      </c>
      <c r="F26" s="256">
        <v>0.8</v>
      </c>
      <c r="G26" s="256"/>
      <c r="H26" s="276"/>
      <c r="I26" s="274">
        <f>E26*F26</f>
        <v>9.6</v>
      </c>
    </row>
    <row r="27" spans="1:10">
      <c r="A27" s="270"/>
      <c r="B27" s="275" t="s">
        <v>192</v>
      </c>
      <c r="C27" s="275"/>
      <c r="D27" s="275"/>
      <c r="E27" s="255">
        <v>20.8</v>
      </c>
      <c r="F27" s="256">
        <v>0.35</v>
      </c>
      <c r="G27" s="256"/>
      <c r="H27" s="276"/>
      <c r="I27" s="274">
        <f>E27*F27</f>
        <v>7.28</v>
      </c>
    </row>
    <row r="28" spans="1:10">
      <c r="A28" s="270"/>
      <c r="B28" s="275" t="s">
        <v>193</v>
      </c>
      <c r="C28" s="275"/>
      <c r="D28" s="275"/>
      <c r="E28" s="255">
        <v>16.440000000000001</v>
      </c>
      <c r="F28" s="256">
        <v>0.5</v>
      </c>
      <c r="G28" s="256"/>
      <c r="H28" s="276"/>
      <c r="I28" s="274">
        <f>E28*F28</f>
        <v>8.2200000000000006</v>
      </c>
    </row>
    <row r="29" spans="1:10">
      <c r="A29" s="270"/>
      <c r="B29" s="275" t="s">
        <v>172</v>
      </c>
      <c r="C29" s="275"/>
      <c r="D29" s="275"/>
      <c r="E29" s="255"/>
      <c r="F29" s="256"/>
      <c r="G29" s="256"/>
      <c r="H29" s="276"/>
      <c r="I29" s="274">
        <f>SUM(I26:I28)</f>
        <v>25.1</v>
      </c>
    </row>
    <row r="30" spans="1:10" ht="22.5">
      <c r="A30" s="270" t="s">
        <v>39</v>
      </c>
      <c r="B30" s="271" t="s">
        <v>41</v>
      </c>
      <c r="C30" s="260" t="s">
        <v>31</v>
      </c>
      <c r="D30" s="245"/>
      <c r="E30" s="246"/>
      <c r="F30" s="246"/>
      <c r="G30" s="246"/>
      <c r="H30" s="246"/>
      <c r="I30" s="247"/>
    </row>
    <row r="31" spans="1:10">
      <c r="A31" s="270"/>
      <c r="B31" s="275"/>
      <c r="C31" s="275"/>
      <c r="D31" s="275"/>
      <c r="E31" s="162" t="s">
        <v>194</v>
      </c>
      <c r="F31" s="162" t="s">
        <v>195</v>
      </c>
      <c r="G31" s="162" t="s">
        <v>196</v>
      </c>
      <c r="H31" s="162" t="s">
        <v>197</v>
      </c>
      <c r="I31" s="251" t="s">
        <v>198</v>
      </c>
    </row>
    <row r="32" spans="1:10">
      <c r="A32" s="270"/>
      <c r="B32" s="275" t="s">
        <v>199</v>
      </c>
      <c r="C32" s="275"/>
      <c r="D32" s="275"/>
      <c r="E32" s="162">
        <v>117.15</v>
      </c>
      <c r="F32" s="162">
        <v>0.01</v>
      </c>
      <c r="G32" s="277">
        <f>E32*F32</f>
        <v>1.1715</v>
      </c>
      <c r="H32" s="162">
        <v>10</v>
      </c>
      <c r="I32" s="274">
        <f>G32*H32</f>
        <v>11.715</v>
      </c>
    </row>
    <row r="33" spans="1:9">
      <c r="A33" s="270"/>
      <c r="B33" s="275" t="s">
        <v>200</v>
      </c>
      <c r="C33" s="275"/>
      <c r="D33" s="275"/>
      <c r="E33" s="162">
        <v>18.45</v>
      </c>
      <c r="F33" s="162">
        <v>6.0000000000000001E-3</v>
      </c>
      <c r="G33" s="277">
        <f>E33*F33</f>
        <v>0.11070000000000001</v>
      </c>
      <c r="H33" s="162">
        <v>10</v>
      </c>
      <c r="I33" s="274">
        <f>G33*H33</f>
        <v>1.107</v>
      </c>
    </row>
    <row r="34" spans="1:9">
      <c r="A34" s="270"/>
      <c r="B34" s="275" t="s">
        <v>201</v>
      </c>
      <c r="C34" s="275"/>
      <c r="D34" s="275"/>
      <c r="E34" s="162">
        <v>143.16</v>
      </c>
      <c r="F34" s="162">
        <v>5.0000000000000001E-3</v>
      </c>
      <c r="G34" s="277">
        <f>E34*F34</f>
        <v>0.71579999999999999</v>
      </c>
      <c r="H34" s="162">
        <v>10</v>
      </c>
      <c r="I34" s="274">
        <f>G34*H34</f>
        <v>7.1580000000000004</v>
      </c>
    </row>
    <row r="35" spans="1:9">
      <c r="A35" s="270"/>
      <c r="B35" s="275" t="s">
        <v>202</v>
      </c>
      <c r="C35" s="275"/>
      <c r="D35" s="275"/>
      <c r="E35" s="162">
        <v>16.5</v>
      </c>
      <c r="F35" s="162">
        <v>0.02</v>
      </c>
      <c r="G35" s="277">
        <f>E35*F35</f>
        <v>0.33</v>
      </c>
      <c r="H35" s="162">
        <v>2</v>
      </c>
      <c r="I35" s="274">
        <f>G35*H35</f>
        <v>0.66</v>
      </c>
    </row>
    <row r="36" spans="1:9">
      <c r="A36" s="270"/>
      <c r="B36" s="275" t="s">
        <v>203</v>
      </c>
      <c r="C36" s="275"/>
      <c r="D36" s="275"/>
      <c r="E36" s="162">
        <v>25.1</v>
      </c>
      <c r="F36" s="162">
        <v>3.0000000000000001E-3</v>
      </c>
      <c r="G36" s="277">
        <f>E36*F36</f>
        <v>7.5300000000000006E-2</v>
      </c>
      <c r="H36" s="162">
        <v>5</v>
      </c>
      <c r="I36" s="274">
        <f>G36*H36</f>
        <v>0.3765</v>
      </c>
    </row>
    <row r="37" spans="1:9">
      <c r="A37" s="270"/>
      <c r="B37" s="275"/>
      <c r="C37" s="275"/>
      <c r="D37" s="275"/>
      <c r="E37" s="255"/>
      <c r="F37" s="256"/>
      <c r="G37" s="256"/>
      <c r="H37" s="276"/>
      <c r="I37" s="274">
        <f>SUM(I32:I36)</f>
        <v>21.016500000000001</v>
      </c>
    </row>
    <row r="38" spans="1:9" ht="22.5">
      <c r="A38" s="270" t="s">
        <v>43</v>
      </c>
      <c r="B38" s="271" t="s">
        <v>45</v>
      </c>
      <c r="C38" s="260" t="s">
        <v>22</v>
      </c>
      <c r="D38" s="245"/>
      <c r="E38" s="246"/>
      <c r="F38" s="246"/>
      <c r="G38" s="246"/>
      <c r="H38" s="246"/>
      <c r="I38" s="247"/>
    </row>
    <row r="39" spans="1:9">
      <c r="A39" s="270"/>
      <c r="B39" s="275"/>
      <c r="C39" s="275"/>
      <c r="D39" s="275"/>
      <c r="E39" s="162" t="s">
        <v>184</v>
      </c>
      <c r="F39" s="162" t="s">
        <v>179</v>
      </c>
      <c r="G39" s="162" t="s">
        <v>185</v>
      </c>
      <c r="H39" s="162" t="s">
        <v>186</v>
      </c>
      <c r="I39" s="251" t="s">
        <v>182</v>
      </c>
    </row>
    <row r="40" spans="1:9">
      <c r="A40" s="270"/>
      <c r="B40" s="275"/>
      <c r="C40" s="275"/>
      <c r="D40" s="275"/>
      <c r="E40" s="255">
        <v>16.5</v>
      </c>
      <c r="F40" s="256">
        <v>1</v>
      </c>
      <c r="G40" s="256"/>
      <c r="H40" s="276"/>
      <c r="I40" s="274">
        <f>E40*F40</f>
        <v>16.5</v>
      </c>
    </row>
    <row r="41" spans="1:9" ht="22.5">
      <c r="A41" s="270" t="s">
        <v>46</v>
      </c>
      <c r="B41" s="271" t="s">
        <v>48</v>
      </c>
      <c r="C41" s="260" t="s">
        <v>22</v>
      </c>
      <c r="D41" s="245"/>
      <c r="E41" s="246"/>
      <c r="F41" s="246"/>
      <c r="G41" s="246"/>
      <c r="H41" s="246"/>
      <c r="I41" s="247"/>
    </row>
    <row r="42" spans="1:9">
      <c r="A42" s="270"/>
      <c r="B42" s="275"/>
      <c r="C42" s="275"/>
      <c r="D42" s="275"/>
      <c r="E42" s="162" t="s">
        <v>184</v>
      </c>
      <c r="F42" s="162" t="s">
        <v>179</v>
      </c>
      <c r="G42" s="162" t="s">
        <v>185</v>
      </c>
      <c r="H42" s="162" t="s">
        <v>186</v>
      </c>
      <c r="I42" s="251" t="s">
        <v>182</v>
      </c>
    </row>
    <row r="43" spans="1:9">
      <c r="A43" s="270"/>
      <c r="B43" s="275"/>
      <c r="C43" s="275"/>
      <c r="D43" s="275"/>
      <c r="E43" s="255"/>
      <c r="F43" s="256"/>
      <c r="G43" s="256">
        <v>143.46</v>
      </c>
      <c r="H43" s="276">
        <v>1</v>
      </c>
      <c r="I43" s="274">
        <f>G43</f>
        <v>143.46</v>
      </c>
    </row>
    <row r="44" spans="1:9" ht="22.5">
      <c r="A44" s="270" t="s">
        <v>49</v>
      </c>
      <c r="B44" s="271" t="s">
        <v>51</v>
      </c>
      <c r="C44" s="260" t="s">
        <v>22</v>
      </c>
      <c r="D44" s="245"/>
      <c r="E44" s="246"/>
      <c r="F44" s="246"/>
      <c r="G44" s="246"/>
      <c r="H44" s="246"/>
      <c r="I44" s="247"/>
    </row>
    <row r="45" spans="1:9">
      <c r="A45" s="270"/>
      <c r="B45" s="275"/>
      <c r="C45" s="275"/>
      <c r="D45" s="275"/>
      <c r="E45" s="162" t="s">
        <v>184</v>
      </c>
      <c r="F45" s="162" t="s">
        <v>179</v>
      </c>
      <c r="G45" s="162" t="s">
        <v>185</v>
      </c>
      <c r="H45" s="162" t="s">
        <v>186</v>
      </c>
      <c r="I45" s="251" t="s">
        <v>182</v>
      </c>
    </row>
    <row r="46" spans="1:9">
      <c r="A46" s="270"/>
      <c r="B46" s="275"/>
      <c r="C46" s="275"/>
      <c r="D46" s="275"/>
      <c r="E46" s="255">
        <v>3.9</v>
      </c>
      <c r="F46" s="256">
        <v>2</v>
      </c>
      <c r="G46" s="256"/>
      <c r="H46" s="276"/>
      <c r="I46" s="274">
        <f>F46*E46</f>
        <v>7.8</v>
      </c>
    </row>
    <row r="47" spans="1:9">
      <c r="A47" s="270" t="s">
        <v>52</v>
      </c>
      <c r="B47" s="271" t="s">
        <v>54</v>
      </c>
      <c r="C47" s="260" t="s">
        <v>22</v>
      </c>
      <c r="D47" s="245"/>
      <c r="E47" s="246"/>
      <c r="F47" s="246"/>
      <c r="G47" s="246"/>
      <c r="H47" s="246"/>
      <c r="I47" s="247"/>
    </row>
    <row r="48" spans="1:9">
      <c r="A48" s="270"/>
      <c r="B48" s="275"/>
      <c r="C48" s="275"/>
      <c r="D48" s="275"/>
      <c r="E48" s="162" t="s">
        <v>184</v>
      </c>
      <c r="F48" s="162" t="s">
        <v>179</v>
      </c>
      <c r="G48" s="162" t="s">
        <v>185</v>
      </c>
      <c r="H48" s="162" t="s">
        <v>186</v>
      </c>
      <c r="I48" s="251" t="s">
        <v>182</v>
      </c>
    </row>
    <row r="49" spans="1:9">
      <c r="A49" s="270"/>
      <c r="B49" s="275"/>
      <c r="C49" s="275"/>
      <c r="D49" s="275"/>
      <c r="E49" s="162"/>
      <c r="F49" s="162"/>
      <c r="G49" s="162">
        <v>139.53</v>
      </c>
      <c r="H49" s="162">
        <v>2</v>
      </c>
      <c r="I49" s="251">
        <f>H49*G49</f>
        <v>279.06</v>
      </c>
    </row>
    <row r="50" spans="1:9">
      <c r="A50" s="270"/>
      <c r="B50" s="275"/>
      <c r="C50" s="275"/>
      <c r="D50" s="275"/>
      <c r="E50" s="162"/>
      <c r="F50" s="162"/>
      <c r="G50" s="162"/>
      <c r="H50" s="162"/>
      <c r="I50" s="251">
        <f>SUM(I49:I49)</f>
        <v>279.06</v>
      </c>
    </row>
    <row r="51" spans="1:9" ht="22.5">
      <c r="A51" s="270" t="s">
        <v>55</v>
      </c>
      <c r="B51" s="271" t="s">
        <v>57</v>
      </c>
      <c r="C51" s="260" t="s">
        <v>42</v>
      </c>
      <c r="D51" s="245"/>
      <c r="E51" s="246"/>
      <c r="F51" s="246"/>
      <c r="G51" s="246"/>
      <c r="H51" s="246"/>
      <c r="I51" s="247"/>
    </row>
    <row r="52" spans="1:9">
      <c r="A52" s="270"/>
      <c r="B52" s="275"/>
      <c r="C52" s="275"/>
      <c r="D52" s="275"/>
      <c r="E52" s="162" t="s">
        <v>184</v>
      </c>
      <c r="F52" s="162" t="s">
        <v>179</v>
      </c>
      <c r="G52" s="162" t="s">
        <v>185</v>
      </c>
      <c r="H52" s="162" t="s">
        <v>186</v>
      </c>
      <c r="I52" s="251" t="s">
        <v>182</v>
      </c>
    </row>
    <row r="53" spans="1:9">
      <c r="A53" s="270"/>
      <c r="B53" s="275"/>
      <c r="C53" s="275"/>
      <c r="D53" s="275"/>
      <c r="E53" s="255"/>
      <c r="F53" s="256"/>
      <c r="G53" s="256"/>
      <c r="H53" s="276"/>
      <c r="I53" s="274">
        <v>10</v>
      </c>
    </row>
    <row r="54" spans="1:9" ht="22.5">
      <c r="A54" s="270" t="s">
        <v>58</v>
      </c>
      <c r="B54" s="271" t="s">
        <v>60</v>
      </c>
      <c r="C54" s="260" t="s">
        <v>42</v>
      </c>
      <c r="D54" s="245"/>
      <c r="E54" s="246"/>
      <c r="F54" s="246"/>
      <c r="G54" s="246"/>
      <c r="H54" s="246"/>
      <c r="I54" s="247"/>
    </row>
    <row r="55" spans="1:9">
      <c r="A55" s="270"/>
      <c r="B55" s="275"/>
      <c r="C55" s="275"/>
      <c r="D55" s="275"/>
      <c r="E55" s="162" t="s">
        <v>184</v>
      </c>
      <c r="F55" s="162" t="s">
        <v>179</v>
      </c>
      <c r="G55" s="162" t="s">
        <v>185</v>
      </c>
      <c r="H55" s="162" t="s">
        <v>186</v>
      </c>
      <c r="I55" s="251" t="s">
        <v>182</v>
      </c>
    </row>
    <row r="56" spans="1:9" ht="13.5">
      <c r="A56" s="278"/>
      <c r="B56" s="279"/>
      <c r="C56" s="279"/>
      <c r="D56" s="279"/>
      <c r="E56" s="280"/>
      <c r="F56" s="281"/>
      <c r="G56" s="281"/>
      <c r="H56" s="282"/>
      <c r="I56" s="283">
        <v>10</v>
      </c>
    </row>
    <row r="57" spans="1:9">
      <c r="A57" s="237" t="s">
        <v>64</v>
      </c>
      <c r="B57" s="238" t="s">
        <v>65</v>
      </c>
      <c r="C57" s="267"/>
      <c r="D57" s="268"/>
      <c r="E57" s="268"/>
      <c r="F57" s="268"/>
      <c r="G57" s="268"/>
      <c r="H57" s="268"/>
      <c r="I57" s="269"/>
    </row>
    <row r="58" spans="1:9">
      <c r="A58" s="270" t="s">
        <v>66</v>
      </c>
      <c r="B58" s="89" t="s">
        <v>68</v>
      </c>
      <c r="C58" s="260" t="s">
        <v>22</v>
      </c>
      <c r="D58" s="245"/>
      <c r="E58" s="246"/>
      <c r="F58" s="246"/>
      <c r="G58" s="246"/>
      <c r="H58" s="246"/>
      <c r="I58" s="247"/>
    </row>
    <row r="59" spans="1:9">
      <c r="A59" s="270"/>
      <c r="B59" s="275"/>
      <c r="C59" s="275"/>
      <c r="D59" s="275"/>
      <c r="E59" s="162" t="s">
        <v>180</v>
      </c>
      <c r="F59" s="162" t="s">
        <v>179</v>
      </c>
      <c r="G59" s="162" t="s">
        <v>204</v>
      </c>
      <c r="H59" s="162" t="s">
        <v>186</v>
      </c>
      <c r="I59" s="251" t="s">
        <v>182</v>
      </c>
    </row>
    <row r="60" spans="1:9">
      <c r="A60" s="270"/>
      <c r="B60" s="275"/>
      <c r="C60" s="275"/>
      <c r="D60" s="275"/>
      <c r="E60" s="255">
        <v>1.36</v>
      </c>
      <c r="F60" s="256">
        <v>0.19</v>
      </c>
      <c r="G60" s="256">
        <v>0.19</v>
      </c>
      <c r="H60" s="276">
        <v>8</v>
      </c>
      <c r="I60" s="274">
        <f>H60*G60*F60*E60</f>
        <v>0.39276800000000001</v>
      </c>
    </row>
    <row r="61" spans="1:9" ht="33.75">
      <c r="A61" s="270" t="s">
        <v>66</v>
      </c>
      <c r="B61" s="89" t="s">
        <v>71</v>
      </c>
      <c r="C61" s="260" t="s">
        <v>22</v>
      </c>
      <c r="D61" s="245"/>
      <c r="E61" s="246"/>
      <c r="F61" s="246"/>
      <c r="G61" s="246"/>
      <c r="H61" s="246"/>
      <c r="I61" s="247"/>
    </row>
    <row r="62" spans="1:9">
      <c r="A62" s="270"/>
      <c r="B62" s="275"/>
      <c r="C62" s="275"/>
      <c r="D62" s="275"/>
      <c r="E62" s="162" t="s">
        <v>184</v>
      </c>
      <c r="F62" s="162" t="s">
        <v>179</v>
      </c>
      <c r="G62" s="162" t="s">
        <v>185</v>
      </c>
      <c r="H62" s="162" t="s">
        <v>186</v>
      </c>
      <c r="I62" s="251" t="s">
        <v>182</v>
      </c>
    </row>
    <row r="63" spans="1:9">
      <c r="A63" s="270"/>
      <c r="B63" s="275"/>
      <c r="C63" s="275"/>
      <c r="D63" s="275"/>
      <c r="E63" s="255">
        <v>16.5</v>
      </c>
      <c r="F63" s="256">
        <v>1</v>
      </c>
      <c r="G63" s="256"/>
      <c r="H63" s="276"/>
      <c r="I63" s="274">
        <f>E63*F63</f>
        <v>16.5</v>
      </c>
    </row>
    <row r="64" spans="1:9" ht="33.75">
      <c r="A64" s="270" t="s">
        <v>69</v>
      </c>
      <c r="B64" s="89" t="s">
        <v>74</v>
      </c>
      <c r="C64" s="260" t="s">
        <v>22</v>
      </c>
      <c r="D64" s="245"/>
      <c r="E64" s="246"/>
      <c r="F64" s="246"/>
      <c r="G64" s="246"/>
      <c r="H64" s="246"/>
      <c r="I64" s="247"/>
    </row>
    <row r="65" spans="1:9">
      <c r="A65" s="270"/>
      <c r="B65" s="275"/>
      <c r="C65" s="275"/>
      <c r="D65" s="275"/>
      <c r="E65" s="162" t="s">
        <v>184</v>
      </c>
      <c r="F65" s="162" t="s">
        <v>179</v>
      </c>
      <c r="G65" s="162" t="s">
        <v>185</v>
      </c>
      <c r="H65" s="162" t="s">
        <v>186</v>
      </c>
      <c r="I65" s="251" t="s">
        <v>182</v>
      </c>
    </row>
    <row r="66" spans="1:9">
      <c r="A66" s="270"/>
      <c r="B66" s="275"/>
      <c r="C66" s="275"/>
      <c r="D66" s="275"/>
      <c r="E66" s="255">
        <v>16.5</v>
      </c>
      <c r="F66" s="256">
        <v>1</v>
      </c>
      <c r="G66" s="256"/>
      <c r="H66" s="276"/>
      <c r="I66" s="274">
        <f>E66*F66</f>
        <v>16.5</v>
      </c>
    </row>
    <row r="67" spans="1:9" ht="22.5">
      <c r="A67" s="270" t="s">
        <v>72</v>
      </c>
      <c r="B67" s="271" t="s">
        <v>77</v>
      </c>
      <c r="C67" s="260" t="s">
        <v>22</v>
      </c>
      <c r="D67" s="245"/>
      <c r="E67" s="246"/>
      <c r="F67" s="246"/>
      <c r="G67" s="246"/>
      <c r="H67" s="246"/>
      <c r="I67" s="247"/>
    </row>
    <row r="68" spans="1:9">
      <c r="A68" s="270"/>
      <c r="B68" s="272"/>
      <c r="C68" s="273"/>
      <c r="D68" s="255"/>
      <c r="E68" s="162" t="s">
        <v>184</v>
      </c>
      <c r="F68" s="162" t="s">
        <v>179</v>
      </c>
      <c r="G68" s="162" t="s">
        <v>185</v>
      </c>
      <c r="H68" s="162" t="s">
        <v>186</v>
      </c>
      <c r="I68" s="251" t="s">
        <v>182</v>
      </c>
    </row>
    <row r="69" spans="1:9">
      <c r="A69" s="270"/>
      <c r="B69" s="275" t="s">
        <v>191</v>
      </c>
      <c r="C69" s="275"/>
      <c r="D69" s="275"/>
      <c r="E69" s="255">
        <v>12</v>
      </c>
      <c r="F69" s="256">
        <v>0.8</v>
      </c>
      <c r="G69" s="256"/>
      <c r="H69" s="276"/>
      <c r="I69" s="274">
        <f>E69*F69</f>
        <v>9.6</v>
      </c>
    </row>
    <row r="70" spans="1:9">
      <c r="A70" s="270"/>
      <c r="B70" s="275" t="s">
        <v>192</v>
      </c>
      <c r="C70" s="275"/>
      <c r="D70" s="275"/>
      <c r="E70" s="255">
        <v>32.799999999999997</v>
      </c>
      <c r="F70" s="256">
        <v>0.35</v>
      </c>
      <c r="G70" s="256"/>
      <c r="H70" s="276"/>
      <c r="I70" s="274">
        <f>E70*F70</f>
        <v>11.48</v>
      </c>
    </row>
    <row r="71" spans="1:9">
      <c r="A71" s="270"/>
      <c r="B71" s="275" t="s">
        <v>193</v>
      </c>
      <c r="C71" s="275"/>
      <c r="D71" s="275"/>
      <c r="E71" s="255">
        <v>16.440000000000001</v>
      </c>
      <c r="F71" s="256">
        <v>0.5</v>
      </c>
      <c r="G71" s="256"/>
      <c r="H71" s="276"/>
      <c r="I71" s="274">
        <f>E71*F71</f>
        <v>8.2200000000000006</v>
      </c>
    </row>
    <row r="72" spans="1:9">
      <c r="A72" s="270"/>
      <c r="B72" s="275" t="s">
        <v>172</v>
      </c>
      <c r="C72" s="275"/>
      <c r="D72" s="275"/>
      <c r="E72" s="255"/>
      <c r="F72" s="256"/>
      <c r="G72" s="256"/>
      <c r="H72" s="276"/>
      <c r="I72" s="274">
        <f>SUM(I69:I71)</f>
        <v>29.3</v>
      </c>
    </row>
    <row r="73" spans="1:9" ht="33.75">
      <c r="A73" s="270" t="s">
        <v>75</v>
      </c>
      <c r="B73" s="98" t="s">
        <v>80</v>
      </c>
      <c r="C73" s="260" t="s">
        <v>42</v>
      </c>
      <c r="D73" s="245"/>
      <c r="E73" s="246"/>
      <c r="F73" s="246"/>
      <c r="G73" s="246"/>
      <c r="H73" s="246"/>
      <c r="I73" s="247"/>
    </row>
    <row r="74" spans="1:9">
      <c r="A74" s="270"/>
      <c r="B74" s="275"/>
      <c r="C74" s="275"/>
      <c r="D74" s="275"/>
      <c r="E74" s="162" t="s">
        <v>184</v>
      </c>
      <c r="F74" s="162" t="s">
        <v>179</v>
      </c>
      <c r="G74" s="162" t="s">
        <v>185</v>
      </c>
      <c r="H74" s="162" t="s">
        <v>186</v>
      </c>
      <c r="I74" s="251" t="s">
        <v>182</v>
      </c>
    </row>
    <row r="75" spans="1:9">
      <c r="A75" s="270"/>
      <c r="B75" s="275"/>
      <c r="C75" s="275"/>
      <c r="D75" s="275"/>
      <c r="E75" s="255"/>
      <c r="F75" s="256"/>
      <c r="G75" s="256">
        <v>117.15</v>
      </c>
      <c r="H75" s="276"/>
      <c r="I75" s="274">
        <v>117.15</v>
      </c>
    </row>
    <row r="76" spans="1:9" ht="33.75">
      <c r="A76" s="270" t="s">
        <v>78</v>
      </c>
      <c r="B76" s="98" t="s">
        <v>83</v>
      </c>
      <c r="C76" s="260" t="s">
        <v>31</v>
      </c>
      <c r="D76" s="245"/>
      <c r="E76" s="246"/>
      <c r="F76" s="246"/>
      <c r="G76" s="246"/>
      <c r="H76" s="246"/>
      <c r="I76" s="247"/>
    </row>
    <row r="77" spans="1:9">
      <c r="A77" s="270"/>
      <c r="B77" s="272"/>
      <c r="C77" s="273"/>
      <c r="D77" s="255"/>
      <c r="E77" s="162" t="s">
        <v>184</v>
      </c>
      <c r="F77" s="162" t="s">
        <v>179</v>
      </c>
      <c r="G77" s="162" t="s">
        <v>185</v>
      </c>
      <c r="H77" s="162" t="s">
        <v>205</v>
      </c>
      <c r="I77" s="251" t="s">
        <v>182</v>
      </c>
    </row>
    <row r="78" spans="1:9">
      <c r="A78" s="270"/>
      <c r="B78" s="272" t="s">
        <v>187</v>
      </c>
      <c r="C78" s="273"/>
      <c r="D78" s="255"/>
      <c r="E78" s="162"/>
      <c r="F78" s="162"/>
      <c r="G78" s="162">
        <v>117.15</v>
      </c>
      <c r="H78" s="162">
        <v>0.05</v>
      </c>
      <c r="I78" s="251">
        <f>G78*H78</f>
        <v>5.8574999999999999</v>
      </c>
    </row>
    <row r="79" spans="1:9">
      <c r="A79" s="270"/>
      <c r="B79" s="272" t="s">
        <v>188</v>
      </c>
      <c r="C79" s="273"/>
      <c r="D79" s="255"/>
      <c r="E79" s="162"/>
      <c r="F79" s="162"/>
      <c r="G79" s="256">
        <v>13.6</v>
      </c>
      <c r="H79" s="162">
        <v>0.05</v>
      </c>
      <c r="I79" s="251">
        <f>G79*H79</f>
        <v>0.68</v>
      </c>
    </row>
    <row r="80" spans="1:9">
      <c r="A80" s="270"/>
      <c r="B80" s="272" t="s">
        <v>189</v>
      </c>
      <c r="C80" s="273"/>
      <c r="D80" s="255"/>
      <c r="E80" s="162"/>
      <c r="F80" s="162"/>
      <c r="G80" s="256">
        <v>4.8499999999999996</v>
      </c>
      <c r="H80" s="162">
        <v>0.05</v>
      </c>
      <c r="I80" s="251">
        <f>G80*H80</f>
        <v>0.24249999999999999</v>
      </c>
    </row>
    <row r="81" spans="1:9">
      <c r="A81" s="270"/>
      <c r="B81" s="272" t="s">
        <v>172</v>
      </c>
      <c r="C81" s="273"/>
      <c r="D81" s="255"/>
      <c r="E81" s="162"/>
      <c r="F81" s="162"/>
      <c r="G81" s="162"/>
      <c r="H81" s="162"/>
      <c r="I81" s="251">
        <f>SUM(I78:I80)</f>
        <v>6.78</v>
      </c>
    </row>
    <row r="82" spans="1:9" ht="45">
      <c r="A82" s="270" t="s">
        <v>81</v>
      </c>
      <c r="B82" s="284" t="s">
        <v>88</v>
      </c>
      <c r="C82" s="260" t="s">
        <v>22</v>
      </c>
      <c r="D82" s="245"/>
      <c r="E82" s="246"/>
      <c r="F82" s="246"/>
      <c r="G82" s="246"/>
      <c r="H82" s="246"/>
      <c r="I82" s="247"/>
    </row>
    <row r="83" spans="1:9">
      <c r="A83" s="270"/>
      <c r="B83" s="275"/>
      <c r="C83" s="275"/>
      <c r="D83" s="275"/>
      <c r="E83" s="162" t="s">
        <v>184</v>
      </c>
      <c r="F83" s="162" t="s">
        <v>179</v>
      </c>
      <c r="G83" s="162" t="s">
        <v>185</v>
      </c>
      <c r="H83" s="162" t="s">
        <v>186</v>
      </c>
      <c r="I83" s="251" t="s">
        <v>182</v>
      </c>
    </row>
    <row r="84" spans="1:9">
      <c r="A84" s="270"/>
      <c r="B84" s="272" t="s">
        <v>187</v>
      </c>
      <c r="C84" s="273"/>
      <c r="D84" s="255"/>
      <c r="E84" s="162"/>
      <c r="F84" s="162"/>
      <c r="G84" s="162">
        <v>117.15</v>
      </c>
      <c r="H84" s="162">
        <v>1</v>
      </c>
      <c r="I84" s="274">
        <f>G84*H84</f>
        <v>117.15</v>
      </c>
    </row>
    <row r="85" spans="1:9">
      <c r="A85" s="270"/>
      <c r="B85" s="275" t="s">
        <v>188</v>
      </c>
      <c r="C85" s="275"/>
      <c r="D85" s="275"/>
      <c r="E85" s="255"/>
      <c r="F85" s="256"/>
      <c r="G85" s="256">
        <v>13.6</v>
      </c>
      <c r="H85" s="276">
        <v>1</v>
      </c>
      <c r="I85" s="274">
        <f>G85*H85</f>
        <v>13.6</v>
      </c>
    </row>
    <row r="86" spans="1:9">
      <c r="A86" s="270"/>
      <c r="B86" s="275" t="s">
        <v>189</v>
      </c>
      <c r="C86" s="275"/>
      <c r="D86" s="275"/>
      <c r="E86" s="255"/>
      <c r="F86" s="256"/>
      <c r="G86" s="256">
        <v>4.8499999999999996</v>
      </c>
      <c r="H86" s="276">
        <v>1</v>
      </c>
      <c r="I86" s="274">
        <f>G86*H86</f>
        <v>4.8499999999999996</v>
      </c>
    </row>
    <row r="87" spans="1:9">
      <c r="A87" s="270"/>
      <c r="B87" s="275" t="s">
        <v>172</v>
      </c>
      <c r="C87" s="275"/>
      <c r="D87" s="275"/>
      <c r="E87" s="255"/>
      <c r="F87" s="256"/>
      <c r="G87" s="256"/>
      <c r="H87" s="276"/>
      <c r="I87" s="274">
        <f>SUM(I84:I86)</f>
        <v>135.6</v>
      </c>
    </row>
    <row r="88" spans="1:9" ht="33.75">
      <c r="A88" s="270" t="s">
        <v>86</v>
      </c>
      <c r="B88" s="271" t="s">
        <v>90</v>
      </c>
      <c r="C88" s="260" t="s">
        <v>22</v>
      </c>
      <c r="D88" s="245"/>
      <c r="E88" s="246"/>
      <c r="F88" s="246"/>
      <c r="G88" s="246"/>
      <c r="H88" s="246"/>
      <c r="I88" s="247"/>
    </row>
    <row r="89" spans="1:9">
      <c r="A89" s="270"/>
      <c r="B89" s="272"/>
      <c r="C89" s="273"/>
      <c r="D89" s="255"/>
      <c r="E89" s="162" t="s">
        <v>184</v>
      </c>
      <c r="F89" s="162" t="s">
        <v>179</v>
      </c>
      <c r="G89" s="162" t="s">
        <v>185</v>
      </c>
      <c r="H89" s="162" t="s">
        <v>186</v>
      </c>
      <c r="I89" s="251" t="s">
        <v>182</v>
      </c>
    </row>
    <row r="90" spans="1:9">
      <c r="A90" s="270"/>
      <c r="B90" s="275" t="s">
        <v>206</v>
      </c>
      <c r="C90" s="275"/>
      <c r="D90" s="275"/>
      <c r="E90" s="255">
        <v>12</v>
      </c>
      <c r="F90" s="256">
        <v>0.8</v>
      </c>
      <c r="G90" s="256"/>
      <c r="H90" s="276"/>
      <c r="I90" s="274">
        <f>E90*F90</f>
        <v>9.6</v>
      </c>
    </row>
    <row r="91" spans="1:9">
      <c r="A91" s="270" t="s">
        <v>89</v>
      </c>
      <c r="B91" s="98" t="s">
        <v>93</v>
      </c>
      <c r="C91" s="260" t="s">
        <v>31</v>
      </c>
      <c r="D91" s="245"/>
      <c r="E91" s="246"/>
      <c r="F91" s="246"/>
      <c r="G91" s="246"/>
      <c r="H91" s="246"/>
      <c r="I91" s="247"/>
    </row>
    <row r="92" spans="1:9">
      <c r="A92" s="270"/>
      <c r="B92" s="272"/>
      <c r="C92" s="273"/>
      <c r="D92" s="255"/>
      <c r="E92" s="162" t="s">
        <v>184</v>
      </c>
      <c r="F92" s="162" t="s">
        <v>179</v>
      </c>
      <c r="G92" s="162" t="s">
        <v>185</v>
      </c>
      <c r="H92" s="162" t="s">
        <v>207</v>
      </c>
      <c r="I92" s="251" t="s">
        <v>182</v>
      </c>
    </row>
    <row r="93" spans="1:9">
      <c r="A93" s="270"/>
      <c r="B93" s="272" t="s">
        <v>187</v>
      </c>
      <c r="C93" s="273"/>
      <c r="D93" s="255"/>
      <c r="E93" s="162"/>
      <c r="F93" s="162"/>
      <c r="G93" s="162">
        <v>117.15</v>
      </c>
      <c r="H93" s="162">
        <v>0.99</v>
      </c>
      <c r="I93" s="251">
        <f>G93/H93</f>
        <v>118.333333333333</v>
      </c>
    </row>
    <row r="94" spans="1:9">
      <c r="A94" s="270"/>
      <c r="B94" s="272" t="s">
        <v>188</v>
      </c>
      <c r="C94" s="273"/>
      <c r="D94" s="255"/>
      <c r="E94" s="162"/>
      <c r="F94" s="162"/>
      <c r="G94" s="256">
        <v>13.6</v>
      </c>
      <c r="H94" s="162">
        <v>0.99</v>
      </c>
      <c r="I94" s="251">
        <f>G94/H94</f>
        <v>13.7373737373737</v>
      </c>
    </row>
    <row r="95" spans="1:9">
      <c r="A95" s="270"/>
      <c r="B95" s="272" t="s">
        <v>189</v>
      </c>
      <c r="C95" s="273"/>
      <c r="D95" s="255"/>
      <c r="E95" s="162"/>
      <c r="F95" s="162"/>
      <c r="G95" s="256">
        <v>4.8499999999999996</v>
      </c>
      <c r="H95" s="162">
        <v>0.99</v>
      </c>
      <c r="I95" s="251">
        <f>G95/H95</f>
        <v>4.8989898989898997</v>
      </c>
    </row>
    <row r="96" spans="1:9" ht="13.5">
      <c r="A96" s="278"/>
      <c r="B96" s="285" t="s">
        <v>172</v>
      </c>
      <c r="C96" s="286"/>
      <c r="D96" s="280"/>
      <c r="E96" s="287"/>
      <c r="F96" s="287"/>
      <c r="G96" s="287"/>
      <c r="H96" s="287"/>
      <c r="I96" s="288">
        <f>SUM(I93:I95)</f>
        <v>136.969696969697</v>
      </c>
    </row>
    <row r="97" spans="1:9">
      <c r="A97" s="237" t="s">
        <v>94</v>
      </c>
      <c r="B97" s="238" t="s">
        <v>95</v>
      </c>
      <c r="C97" s="267"/>
      <c r="D97" s="268"/>
      <c r="E97" s="268"/>
      <c r="F97" s="268"/>
      <c r="G97" s="268"/>
      <c r="H97" s="268"/>
      <c r="I97" s="269"/>
    </row>
    <row r="98" spans="1:9">
      <c r="A98" s="270" t="s">
        <v>96</v>
      </c>
      <c r="B98" s="289" t="s">
        <v>208</v>
      </c>
      <c r="C98" s="260" t="s">
        <v>183</v>
      </c>
      <c r="D98" s="245"/>
      <c r="E98" s="246"/>
      <c r="F98" s="246"/>
      <c r="G98" s="246"/>
      <c r="H98" s="246"/>
      <c r="I98" s="247"/>
    </row>
    <row r="99" spans="1:9">
      <c r="A99" s="270"/>
      <c r="B99" s="272"/>
      <c r="C99" s="273"/>
      <c r="D99" s="255"/>
      <c r="E99" s="162" t="s">
        <v>184</v>
      </c>
      <c r="F99" s="162" t="s">
        <v>179</v>
      </c>
      <c r="G99" s="162" t="s">
        <v>185</v>
      </c>
      <c r="H99" s="162" t="s">
        <v>186</v>
      </c>
      <c r="I99" s="251" t="s">
        <v>182</v>
      </c>
    </row>
    <row r="100" spans="1:9" ht="13.5">
      <c r="A100" s="278"/>
      <c r="B100" s="285"/>
      <c r="C100" s="286"/>
      <c r="D100" s="280"/>
      <c r="E100" s="280"/>
      <c r="F100" s="281"/>
      <c r="G100" s="281"/>
      <c r="H100" s="282">
        <v>1</v>
      </c>
      <c r="I100" s="283">
        <v>1</v>
      </c>
    </row>
    <row r="101" spans="1:9">
      <c r="A101" s="237" t="s">
        <v>99</v>
      </c>
      <c r="B101" s="238" t="s">
        <v>100</v>
      </c>
      <c r="C101" s="267"/>
      <c r="D101" s="268"/>
      <c r="E101" s="268"/>
      <c r="F101" s="268"/>
      <c r="G101" s="268"/>
      <c r="H101" s="268"/>
      <c r="I101" s="269"/>
    </row>
    <row r="102" spans="1:9" ht="33.75">
      <c r="A102" s="270" t="s">
        <v>101</v>
      </c>
      <c r="B102" s="289" t="s">
        <v>209</v>
      </c>
      <c r="C102" s="260" t="s">
        <v>210</v>
      </c>
      <c r="D102" s="245"/>
      <c r="E102" s="246"/>
      <c r="F102" s="246"/>
      <c r="G102" s="246"/>
      <c r="H102" s="246"/>
      <c r="I102" s="247"/>
    </row>
    <row r="103" spans="1:9">
      <c r="A103" s="270"/>
      <c r="B103" s="272"/>
      <c r="C103" s="273"/>
      <c r="D103" s="255"/>
      <c r="E103" s="162" t="s">
        <v>184</v>
      </c>
      <c r="F103" s="162" t="s">
        <v>179</v>
      </c>
      <c r="G103" s="162" t="s">
        <v>185</v>
      </c>
      <c r="H103" s="162" t="s">
        <v>186</v>
      </c>
      <c r="I103" s="251" t="s">
        <v>182</v>
      </c>
    </row>
    <row r="104" spans="1:9" ht="13.5">
      <c r="A104" s="278"/>
      <c r="B104" s="285"/>
      <c r="C104" s="286"/>
      <c r="D104" s="280"/>
      <c r="E104" s="280"/>
      <c r="F104" s="281"/>
      <c r="G104" s="281">
        <v>143.46</v>
      </c>
      <c r="H104" s="282"/>
      <c r="I104" s="283">
        <f>F104*E104</f>
        <v>0</v>
      </c>
    </row>
    <row r="105" spans="1:9">
      <c r="A105" s="237" t="s">
        <v>104</v>
      </c>
      <c r="B105" s="238" t="s">
        <v>105</v>
      </c>
      <c r="C105" s="267"/>
      <c r="D105" s="268"/>
      <c r="E105" s="268"/>
      <c r="F105" s="268"/>
      <c r="G105" s="268"/>
      <c r="H105" s="268"/>
      <c r="I105" s="269"/>
    </row>
    <row r="106" spans="1:9" ht="45">
      <c r="A106" s="270" t="s">
        <v>106</v>
      </c>
      <c r="B106" s="289" t="s">
        <v>114</v>
      </c>
      <c r="C106" s="260" t="s">
        <v>210</v>
      </c>
      <c r="D106" s="245"/>
      <c r="E106" s="246"/>
      <c r="F106" s="246"/>
      <c r="G106" s="246"/>
      <c r="H106" s="246"/>
      <c r="I106" s="247"/>
    </row>
    <row r="107" spans="1:9">
      <c r="A107" s="270"/>
      <c r="B107" s="272"/>
      <c r="C107" s="273"/>
      <c r="D107" s="255"/>
      <c r="E107" s="162" t="s">
        <v>184</v>
      </c>
      <c r="F107" s="162" t="s">
        <v>179</v>
      </c>
      <c r="G107" s="162" t="s">
        <v>185</v>
      </c>
      <c r="H107" s="162" t="s">
        <v>186</v>
      </c>
      <c r="I107" s="251" t="s">
        <v>182</v>
      </c>
    </row>
    <row r="108" spans="1:9">
      <c r="A108" s="270"/>
      <c r="B108" s="272"/>
      <c r="C108" s="273"/>
      <c r="D108" s="255"/>
      <c r="E108" s="162"/>
      <c r="F108" s="162"/>
      <c r="G108" s="162"/>
      <c r="H108" s="162">
        <v>36</v>
      </c>
      <c r="I108" s="251">
        <f>G108</f>
        <v>0</v>
      </c>
    </row>
    <row r="109" spans="1:9">
      <c r="A109" s="270" t="s">
        <v>109</v>
      </c>
      <c r="B109" s="289" t="s">
        <v>117</v>
      </c>
      <c r="C109" s="260" t="s">
        <v>210</v>
      </c>
      <c r="D109" s="245"/>
      <c r="E109" s="246"/>
      <c r="F109" s="246"/>
      <c r="G109" s="246"/>
      <c r="H109" s="246"/>
      <c r="I109" s="247"/>
    </row>
    <row r="110" spans="1:9">
      <c r="A110" s="270"/>
      <c r="B110" s="272"/>
      <c r="C110" s="273"/>
      <c r="D110" s="255"/>
      <c r="E110" s="162" t="s">
        <v>184</v>
      </c>
      <c r="F110" s="162" t="s">
        <v>179</v>
      </c>
      <c r="G110" s="162" t="s">
        <v>185</v>
      </c>
      <c r="H110" s="162" t="s">
        <v>186</v>
      </c>
      <c r="I110" s="251" t="s">
        <v>182</v>
      </c>
    </row>
    <row r="111" spans="1:9" ht="13.5">
      <c r="A111" s="278"/>
      <c r="B111" s="285"/>
      <c r="C111" s="286"/>
      <c r="D111" s="280"/>
      <c r="E111" s="287"/>
      <c r="F111" s="287"/>
      <c r="G111" s="287">
        <v>36</v>
      </c>
      <c r="H111" s="287">
        <v>2</v>
      </c>
      <c r="I111" s="288">
        <f>H111*G111</f>
        <v>72</v>
      </c>
    </row>
    <row r="112" spans="1:9">
      <c r="A112" s="237" t="s">
        <v>118</v>
      </c>
      <c r="B112" s="238" t="s">
        <v>119</v>
      </c>
      <c r="C112" s="267"/>
      <c r="D112" s="268"/>
      <c r="E112" s="268"/>
      <c r="F112" s="268"/>
      <c r="G112" s="268"/>
      <c r="H112" s="268"/>
      <c r="I112" s="269"/>
    </row>
    <row r="113" spans="1:9">
      <c r="A113" s="270" t="s">
        <v>120</v>
      </c>
      <c r="B113" s="243" t="s">
        <v>122</v>
      </c>
      <c r="C113" s="260" t="s">
        <v>210</v>
      </c>
      <c r="D113" s="245"/>
      <c r="E113" s="246"/>
      <c r="F113" s="246"/>
      <c r="G113" s="246"/>
      <c r="H113" s="246"/>
      <c r="I113" s="247"/>
    </row>
    <row r="114" spans="1:9">
      <c r="A114" s="270"/>
      <c r="B114" s="272"/>
      <c r="C114" s="273"/>
      <c r="D114" s="255"/>
      <c r="E114" s="162" t="s">
        <v>184</v>
      </c>
      <c r="F114" s="162" t="s">
        <v>211</v>
      </c>
      <c r="G114" s="162" t="s">
        <v>212</v>
      </c>
      <c r="H114" s="162" t="s">
        <v>186</v>
      </c>
      <c r="I114" s="251" t="s">
        <v>213</v>
      </c>
    </row>
    <row r="115" spans="1:9">
      <c r="A115" s="270"/>
      <c r="B115" s="272"/>
      <c r="C115" s="273"/>
      <c r="D115" s="255"/>
      <c r="E115" s="255"/>
      <c r="F115" s="256"/>
      <c r="G115" s="256"/>
      <c r="H115" s="276">
        <v>8</v>
      </c>
      <c r="I115" s="274">
        <f>H115</f>
        <v>8</v>
      </c>
    </row>
    <row r="116" spans="1:9">
      <c r="A116" s="270" t="s">
        <v>124</v>
      </c>
      <c r="B116" s="243" t="s">
        <v>126</v>
      </c>
      <c r="C116" s="260" t="s">
        <v>210</v>
      </c>
      <c r="D116" s="245"/>
      <c r="E116" s="246"/>
      <c r="F116" s="246"/>
      <c r="G116" s="246"/>
      <c r="H116" s="246"/>
      <c r="I116" s="247"/>
    </row>
    <row r="117" spans="1:9">
      <c r="A117" s="270"/>
      <c r="B117" s="272"/>
      <c r="C117" s="273"/>
      <c r="D117" s="255"/>
      <c r="E117" s="162" t="s">
        <v>184</v>
      </c>
      <c r="F117" s="162" t="s">
        <v>211</v>
      </c>
      <c r="G117" s="162" t="s">
        <v>212</v>
      </c>
      <c r="H117" s="162" t="s">
        <v>186</v>
      </c>
      <c r="I117" s="251" t="s">
        <v>213</v>
      </c>
    </row>
    <row r="118" spans="1:9" ht="13.5">
      <c r="A118" s="278"/>
      <c r="B118" s="285" t="s">
        <v>214</v>
      </c>
      <c r="C118" s="286"/>
      <c r="D118" s="280"/>
      <c r="E118" s="280"/>
      <c r="F118" s="281"/>
      <c r="G118" s="281"/>
      <c r="H118" s="282">
        <v>360</v>
      </c>
      <c r="I118" s="283">
        <f>H118</f>
        <v>360</v>
      </c>
    </row>
    <row r="119" spans="1:9">
      <c r="A119" s="290" t="s">
        <v>130</v>
      </c>
      <c r="B119" s="291" t="s">
        <v>131</v>
      </c>
      <c r="C119" s="292"/>
      <c r="D119" s="293"/>
      <c r="E119" s="293"/>
      <c r="F119" s="293"/>
      <c r="G119" s="293"/>
      <c r="H119" s="293"/>
      <c r="I119" s="294"/>
    </row>
    <row r="120" spans="1:9">
      <c r="A120" s="270" t="s">
        <v>132</v>
      </c>
      <c r="B120" s="272" t="s">
        <v>215</v>
      </c>
      <c r="C120" s="260" t="s">
        <v>183</v>
      </c>
      <c r="D120" s="245"/>
      <c r="E120" s="246"/>
      <c r="F120" s="246"/>
      <c r="G120" s="246"/>
      <c r="H120" s="246"/>
      <c r="I120" s="247"/>
    </row>
    <row r="121" spans="1:9">
      <c r="A121" s="270" t="s">
        <v>135</v>
      </c>
      <c r="B121" s="272" t="s">
        <v>216</v>
      </c>
      <c r="C121" s="260" t="s">
        <v>22</v>
      </c>
      <c r="D121" s="245"/>
      <c r="E121" s="246"/>
      <c r="F121" s="246"/>
      <c r="G121" s="246"/>
      <c r="H121" s="246"/>
      <c r="I121" s="247"/>
    </row>
    <row r="122" spans="1:9">
      <c r="A122" s="270"/>
      <c r="B122" s="272"/>
      <c r="C122" s="273"/>
      <c r="D122" s="255"/>
      <c r="E122" s="162" t="s">
        <v>184</v>
      </c>
      <c r="F122" s="162" t="s">
        <v>211</v>
      </c>
      <c r="G122" s="162" t="s">
        <v>185</v>
      </c>
      <c r="H122" s="162" t="s">
        <v>186</v>
      </c>
      <c r="I122" s="251" t="s">
        <v>182</v>
      </c>
    </row>
    <row r="123" spans="1:9" ht="13.5">
      <c r="A123" s="278"/>
      <c r="B123" s="285"/>
      <c r="C123" s="286"/>
      <c r="D123" s="280"/>
      <c r="E123" s="280"/>
      <c r="F123" s="281"/>
      <c r="G123" s="281">
        <v>143.46</v>
      </c>
      <c r="H123" s="282"/>
      <c r="I123" s="283">
        <f>G123</f>
        <v>143.46</v>
      </c>
    </row>
    <row r="124" spans="1:9" ht="13.5"/>
    <row r="125" spans="1:9">
      <c r="B125" s="128" t="s">
        <v>141</v>
      </c>
    </row>
    <row r="126" spans="1:9" ht="13.5">
      <c r="B126" s="129" t="s">
        <v>142</v>
      </c>
    </row>
  </sheetData>
  <mergeCells count="4">
    <mergeCell ref="B7:I7"/>
    <mergeCell ref="B8:I8"/>
    <mergeCell ref="A9:I9"/>
    <mergeCell ref="E10:I10"/>
  </mergeCells>
  <pageMargins left="0.97013888888888899" right="0.4" top="0.72986111111111096" bottom="0.55972222222222201" header="0.51180555555555496" footer="0.2"/>
  <pageSetup paperSize="9" firstPageNumber="0" orientation="portrait" horizontalDpi="300" verticalDpi="300"/>
  <headerFooter>
    <oddFooter>&amp;Rpágina &amp;P de &amp;N</oddFooter>
  </headerFooter>
  <rowBreaks count="1" manualBreakCount="1">
    <brk id="81" max="16383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80"/>
  <sheetViews>
    <sheetView view="pageBreakPreview" zoomScale="55" zoomScaleNormal="80" zoomScalePageLayoutView="55" workbookViewId="0">
      <selection activeCell="I12" sqref="I12"/>
    </sheetView>
  </sheetViews>
  <sheetFormatPr defaultRowHeight="12.75"/>
  <cols>
    <col min="1" max="1" width="17.28515625" style="295" customWidth="1"/>
    <col min="2" max="2" width="20" style="295" customWidth="1"/>
    <col min="3" max="3" width="70.140625" style="296" customWidth="1"/>
    <col min="4" max="4" width="10" style="295" customWidth="1"/>
    <col min="5" max="5" width="14.140625" style="297" customWidth="1"/>
    <col min="6" max="6" width="13.28515625" style="297" customWidth="1"/>
    <col min="7" max="7" width="23.42578125" style="297" customWidth="1"/>
    <col min="8" max="8" width="20.5703125" style="298" customWidth="1"/>
    <col min="9" max="10" width="8.5703125" customWidth="1"/>
    <col min="11" max="11" width="26.5703125" customWidth="1"/>
    <col min="12" max="13" width="8.5703125" customWidth="1"/>
    <col min="14" max="14" width="14" customWidth="1"/>
    <col min="15" max="15" width="12" customWidth="1"/>
    <col min="16" max="16" width="11.140625" customWidth="1"/>
    <col min="17" max="1025" width="8.5703125" customWidth="1"/>
  </cols>
  <sheetData>
    <row r="1" spans="1:8" s="132" customFormat="1" ht="11.25" customHeight="1">
      <c r="A1" s="299"/>
      <c r="B1" s="300"/>
      <c r="C1" s="301"/>
      <c r="D1" s="301"/>
      <c r="E1" s="302"/>
      <c r="F1" s="302"/>
      <c r="G1" s="302"/>
      <c r="H1" s="303"/>
    </row>
    <row r="2" spans="1:8" ht="11.25" customHeight="1">
      <c r="A2" s="304"/>
      <c r="B2" s="305"/>
      <c r="C2" s="306"/>
      <c r="D2" s="306"/>
      <c r="E2" s="307"/>
      <c r="F2" s="307"/>
      <c r="G2" s="307"/>
      <c r="H2" s="308"/>
    </row>
    <row r="3" spans="1:8" ht="11.25" customHeight="1">
      <c r="A3" s="304"/>
      <c r="B3" s="305"/>
      <c r="C3" s="306"/>
      <c r="D3" s="306"/>
      <c r="E3" s="307"/>
      <c r="F3" s="307"/>
      <c r="G3" s="307"/>
      <c r="H3" s="308"/>
    </row>
    <row r="4" spans="1:8" ht="11.25" customHeight="1">
      <c r="A4" s="304"/>
      <c r="B4" s="305"/>
      <c r="C4" s="306"/>
      <c r="D4" s="306"/>
      <c r="E4" s="307"/>
      <c r="F4" s="307"/>
      <c r="G4" s="307"/>
      <c r="H4" s="308"/>
    </row>
    <row r="5" spans="1:8" ht="11.25" customHeight="1">
      <c r="A5" s="304"/>
      <c r="B5" s="305"/>
      <c r="C5" s="306"/>
      <c r="D5" s="306"/>
      <c r="E5" s="307"/>
      <c r="F5" s="307"/>
      <c r="G5" s="307"/>
      <c r="H5" s="308"/>
    </row>
    <row r="6" spans="1:8" ht="29.25" customHeight="1">
      <c r="A6" s="304"/>
      <c r="B6" s="305"/>
      <c r="C6" s="306"/>
      <c r="D6" s="306"/>
      <c r="E6" s="307"/>
      <c r="F6" s="307"/>
      <c r="G6" s="307"/>
      <c r="H6" s="308"/>
    </row>
    <row r="7" spans="1:8" s="228" customFormat="1" ht="15" customHeight="1">
      <c r="A7" s="309" t="str">
        <f>'PLANILHA SINTÉTICA'!A7</f>
        <v>SERVIÇO</v>
      </c>
      <c r="B7" s="465" t="str">
        <f>'PLANILHA SINTÉTICA'!$B$7</f>
        <v>REPARO DE COBERTURA DE ANEXO DA DRF NATAL</v>
      </c>
      <c r="C7" s="465"/>
      <c r="D7" s="465"/>
      <c r="E7" s="465"/>
      <c r="F7" s="465"/>
      <c r="G7" s="465"/>
      <c r="H7" s="465"/>
    </row>
    <row r="8" spans="1:8" ht="15" customHeight="1">
      <c r="A8" s="310" t="str">
        <f>'PLANILHA SINTÉTICA'!A8</f>
        <v>LOCAL</v>
      </c>
      <c r="B8" s="466" t="str">
        <f>'PLANILHA SINTÉTICA'!$B$8</f>
        <v>ESPLANADA SILVA JARDIM, 83 - RIBEIRA, NATAL/RN</v>
      </c>
      <c r="C8" s="466"/>
      <c r="D8" s="466"/>
      <c r="E8" s="466"/>
      <c r="F8" s="466"/>
      <c r="G8" s="466"/>
      <c r="H8" s="466"/>
    </row>
    <row r="9" spans="1:8" ht="15" customHeight="1">
      <c r="A9" s="311" t="s">
        <v>8</v>
      </c>
      <c r="B9" s="312" t="s">
        <v>23</v>
      </c>
      <c r="C9" s="313"/>
      <c r="D9" s="314"/>
      <c r="E9" s="314"/>
      <c r="F9" s="314"/>
      <c r="G9" s="315"/>
    </row>
    <row r="10" spans="1:8" ht="15" customHeight="1">
      <c r="A10" s="316" t="s">
        <v>217</v>
      </c>
      <c r="B10" s="317" t="s">
        <v>218</v>
      </c>
      <c r="C10" s="318" t="s">
        <v>219</v>
      </c>
      <c r="D10" s="318" t="s">
        <v>176</v>
      </c>
      <c r="E10" s="318" t="s">
        <v>220</v>
      </c>
      <c r="F10" s="318" t="s">
        <v>221</v>
      </c>
      <c r="G10" s="319" t="s">
        <v>222</v>
      </c>
    </row>
    <row r="11" spans="1:8">
      <c r="A11" s="320" t="s">
        <v>223</v>
      </c>
      <c r="B11" s="321" t="s">
        <v>25</v>
      </c>
      <c r="C11" s="322" t="s">
        <v>26</v>
      </c>
      <c r="D11" s="323" t="s">
        <v>176</v>
      </c>
      <c r="E11" s="323"/>
      <c r="F11" s="323"/>
      <c r="G11" s="324"/>
    </row>
    <row r="12" spans="1:8" ht="22.5">
      <c r="A12" s="325" t="s">
        <v>19</v>
      </c>
      <c r="B12" s="326" t="s">
        <v>224</v>
      </c>
      <c r="C12" s="327" t="s">
        <v>225</v>
      </c>
      <c r="D12" s="323" t="s">
        <v>226</v>
      </c>
      <c r="E12" s="328">
        <v>230</v>
      </c>
      <c r="F12" s="329">
        <v>2.52</v>
      </c>
      <c r="G12" s="330">
        <f>F12*E12</f>
        <v>579.6</v>
      </c>
    </row>
    <row r="13" spans="1:8" ht="15" customHeight="1">
      <c r="A13" s="331" t="s">
        <v>19</v>
      </c>
      <c r="B13" s="326" t="s">
        <v>227</v>
      </c>
      <c r="C13" s="332" t="s">
        <v>228</v>
      </c>
      <c r="D13" s="323" t="s">
        <v>229</v>
      </c>
      <c r="E13" s="328">
        <v>2</v>
      </c>
      <c r="F13" s="329">
        <v>10.48</v>
      </c>
      <c r="G13" s="330">
        <f>F13*E13</f>
        <v>20.96</v>
      </c>
    </row>
    <row r="14" spans="1:8" ht="15" customHeight="1">
      <c r="A14" s="333"/>
      <c r="B14" s="334"/>
      <c r="C14" s="335"/>
      <c r="D14" s="336"/>
      <c r="E14" s="336"/>
      <c r="F14" s="337" t="s">
        <v>172</v>
      </c>
      <c r="G14" s="338">
        <f>SUM(G12:G13)</f>
        <v>600.55999999999995</v>
      </c>
    </row>
    <row r="15" spans="1:8" ht="15" customHeight="1">
      <c r="A15" s="339"/>
      <c r="B15" s="340"/>
      <c r="C15" s="340"/>
      <c r="D15" s="340"/>
      <c r="E15" s="340"/>
      <c r="F15" s="340"/>
      <c r="G15" s="341"/>
    </row>
    <row r="16" spans="1:8" ht="13.5">
      <c r="A16" s="46"/>
      <c r="B16" s="46"/>
      <c r="C16" s="46"/>
      <c r="D16" s="46"/>
      <c r="E16" s="46"/>
      <c r="F16" s="46"/>
      <c r="G16" s="342"/>
    </row>
    <row r="17" spans="1:7" ht="13.5">
      <c r="A17" s="311" t="s">
        <v>8</v>
      </c>
      <c r="B17" s="312" t="s">
        <v>36</v>
      </c>
      <c r="C17" s="313"/>
      <c r="D17" s="314"/>
      <c r="E17" s="314"/>
      <c r="F17" s="314"/>
      <c r="G17" s="315"/>
    </row>
    <row r="18" spans="1:7">
      <c r="A18" s="316" t="s">
        <v>217</v>
      </c>
      <c r="B18" s="317" t="s">
        <v>218</v>
      </c>
      <c r="C18" s="318" t="s">
        <v>219</v>
      </c>
      <c r="D18" s="318" t="s">
        <v>176</v>
      </c>
      <c r="E18" s="318" t="s">
        <v>220</v>
      </c>
      <c r="F18" s="318" t="s">
        <v>221</v>
      </c>
      <c r="G18" s="319" t="s">
        <v>222</v>
      </c>
    </row>
    <row r="19" spans="1:7">
      <c r="A19" s="320" t="s">
        <v>230</v>
      </c>
      <c r="B19" s="321" t="s">
        <v>37</v>
      </c>
      <c r="C19" s="343" t="s">
        <v>38</v>
      </c>
      <c r="D19" s="323" t="s">
        <v>22</v>
      </c>
      <c r="E19" s="323"/>
      <c r="F19" s="323"/>
      <c r="G19" s="324"/>
    </row>
    <row r="20" spans="1:7">
      <c r="A20" s="331" t="s">
        <v>19</v>
      </c>
      <c r="B20" s="326" t="s">
        <v>227</v>
      </c>
      <c r="C20" s="332" t="s">
        <v>228</v>
      </c>
      <c r="D20" s="323" t="s">
        <v>210</v>
      </c>
      <c r="E20" s="344">
        <v>0.26</v>
      </c>
      <c r="F20" s="328">
        <v>10.48</v>
      </c>
      <c r="G20" s="330">
        <f>F20*E20</f>
        <v>2.7248000000000001</v>
      </c>
    </row>
    <row r="21" spans="1:7">
      <c r="A21" s="331" t="s">
        <v>19</v>
      </c>
      <c r="B21" s="326" t="s">
        <v>231</v>
      </c>
      <c r="C21" s="332" t="s">
        <v>232</v>
      </c>
      <c r="D21" s="323" t="s">
        <v>210</v>
      </c>
      <c r="E21" s="344">
        <v>0.1</v>
      </c>
      <c r="F21" s="328">
        <v>14.45</v>
      </c>
      <c r="G21" s="330">
        <f>F21*E21</f>
        <v>1.4450000000000001</v>
      </c>
    </row>
    <row r="22" spans="1:7" ht="13.5">
      <c r="A22" s="345"/>
      <c r="B22" s="335"/>
      <c r="C22" s="335"/>
      <c r="D22" s="335"/>
      <c r="E22" s="335"/>
      <c r="F22" s="335"/>
      <c r="G22" s="338">
        <f>SUM(G20:G21)</f>
        <v>4.1698000000000004</v>
      </c>
    </row>
    <row r="23" spans="1:7">
      <c r="A23" s="46"/>
      <c r="B23" s="46"/>
      <c r="C23" s="46"/>
      <c r="D23" s="46"/>
      <c r="E23" s="46"/>
      <c r="F23" s="46"/>
      <c r="G23" s="346"/>
    </row>
    <row r="24" spans="1:7" ht="13.5">
      <c r="A24" s="347"/>
      <c r="B24" s="46"/>
      <c r="C24" s="46"/>
      <c r="D24" s="46"/>
      <c r="E24" s="46"/>
      <c r="F24" s="46"/>
      <c r="G24" s="348"/>
    </row>
    <row r="25" spans="1:7" ht="13.5">
      <c r="A25" s="311" t="s">
        <v>8</v>
      </c>
      <c r="B25" s="312" t="s">
        <v>39</v>
      </c>
      <c r="C25" s="313"/>
      <c r="D25" s="314"/>
      <c r="E25" s="314"/>
      <c r="F25" s="314"/>
      <c r="G25" s="315"/>
    </row>
    <row r="26" spans="1:7">
      <c r="A26" s="349" t="s">
        <v>217</v>
      </c>
      <c r="B26" s="350" t="s">
        <v>218</v>
      </c>
      <c r="C26" s="351" t="s">
        <v>219</v>
      </c>
      <c r="D26" s="351" t="s">
        <v>176</v>
      </c>
      <c r="E26" s="351" t="s">
        <v>220</v>
      </c>
      <c r="F26" s="351" t="s">
        <v>221</v>
      </c>
      <c r="G26" s="352" t="s">
        <v>222</v>
      </c>
    </row>
    <row r="27" spans="1:7" ht="22.5">
      <c r="A27" s="320" t="s">
        <v>233</v>
      </c>
      <c r="B27" s="321" t="s">
        <v>40</v>
      </c>
      <c r="C27" s="353" t="s">
        <v>41</v>
      </c>
      <c r="D27" s="323" t="s">
        <v>42</v>
      </c>
      <c r="E27" s="323"/>
      <c r="F27" s="323"/>
      <c r="G27" s="324"/>
    </row>
    <row r="28" spans="1:7">
      <c r="A28" s="331" t="s">
        <v>19</v>
      </c>
      <c r="B28" s="354">
        <v>100997</v>
      </c>
      <c r="C28" s="355" t="s">
        <v>234</v>
      </c>
      <c r="D28" s="356" t="s">
        <v>235</v>
      </c>
      <c r="E28" s="357">
        <v>1</v>
      </c>
      <c r="F28" s="357">
        <v>5.61</v>
      </c>
      <c r="G28" s="358">
        <f>E28*F28</f>
        <v>5.61</v>
      </c>
    </row>
    <row r="29" spans="1:7" ht="24">
      <c r="A29" s="331" t="s">
        <v>19</v>
      </c>
      <c r="B29" s="359">
        <v>93588</v>
      </c>
      <c r="C29" s="355" t="s">
        <v>236</v>
      </c>
      <c r="D29" s="356" t="s">
        <v>237</v>
      </c>
      <c r="E29" s="357">
        <v>100</v>
      </c>
      <c r="F29" s="357">
        <v>0.93</v>
      </c>
      <c r="G29" s="358">
        <f>E29*F29</f>
        <v>93</v>
      </c>
    </row>
    <row r="30" spans="1:7">
      <c r="A30" s="325" t="s">
        <v>238</v>
      </c>
      <c r="B30" s="357"/>
      <c r="C30" s="355" t="s">
        <v>239</v>
      </c>
      <c r="D30" s="359" t="s">
        <v>240</v>
      </c>
      <c r="E30" s="357">
        <v>0.2392</v>
      </c>
      <c r="F30" s="357">
        <v>420</v>
      </c>
      <c r="G30" s="358">
        <f>E30*F30</f>
        <v>100.464</v>
      </c>
    </row>
    <row r="31" spans="1:7" ht="13.5">
      <c r="A31" s="345"/>
      <c r="B31" s="335"/>
      <c r="C31" s="335"/>
      <c r="D31" s="335"/>
      <c r="E31" s="335"/>
      <c r="F31" s="335"/>
      <c r="G31" s="338">
        <f>SUM(G28:G30)</f>
        <v>199.07400000000001</v>
      </c>
    </row>
    <row r="32" spans="1:7" ht="13.5">
      <c r="A32" s="46"/>
      <c r="B32" s="46"/>
      <c r="C32" s="46"/>
      <c r="D32" s="46"/>
      <c r="E32" s="46"/>
      <c r="F32" s="46"/>
      <c r="G32" s="342"/>
    </row>
    <row r="33" spans="1:7" ht="13.5">
      <c r="A33" s="311" t="s">
        <v>8</v>
      </c>
      <c r="B33" s="312" t="s">
        <v>52</v>
      </c>
      <c r="C33" s="313"/>
      <c r="D33" s="314"/>
      <c r="E33" s="314"/>
      <c r="F33" s="314"/>
      <c r="G33" s="315"/>
    </row>
    <row r="34" spans="1:7">
      <c r="A34" s="349" t="s">
        <v>217</v>
      </c>
      <c r="B34" s="350" t="s">
        <v>218</v>
      </c>
      <c r="C34" s="351" t="s">
        <v>219</v>
      </c>
      <c r="D34" s="351" t="s">
        <v>176</v>
      </c>
      <c r="E34" s="351" t="s">
        <v>220</v>
      </c>
      <c r="F34" s="351" t="s">
        <v>221</v>
      </c>
      <c r="G34" s="352" t="s">
        <v>222</v>
      </c>
    </row>
    <row r="35" spans="1:7">
      <c r="A35" s="320" t="s">
        <v>241</v>
      </c>
      <c r="B35" s="321" t="s">
        <v>53</v>
      </c>
      <c r="C35" s="353" t="s">
        <v>54</v>
      </c>
      <c r="D35" s="323" t="s">
        <v>22</v>
      </c>
      <c r="E35" s="323"/>
      <c r="F35" s="323"/>
      <c r="G35" s="324"/>
    </row>
    <row r="36" spans="1:7">
      <c r="A36" s="331" t="s">
        <v>19</v>
      </c>
      <c r="B36" s="354">
        <v>99811</v>
      </c>
      <c r="C36" s="355" t="s">
        <v>242</v>
      </c>
      <c r="D36" s="356" t="s">
        <v>22</v>
      </c>
      <c r="E36" s="357">
        <v>1</v>
      </c>
      <c r="F36" s="357">
        <v>2.83</v>
      </c>
      <c r="G36" s="358">
        <f>E36*F36</f>
        <v>2.83</v>
      </c>
    </row>
    <row r="37" spans="1:7" ht="13.5">
      <c r="A37" s="345"/>
      <c r="B37" s="335"/>
      <c r="C37" s="335"/>
      <c r="D37" s="335"/>
      <c r="E37" s="335"/>
      <c r="F37" s="335"/>
      <c r="G37" s="338">
        <f>SUM(G33:G36)</f>
        <v>2.83</v>
      </c>
    </row>
    <row r="38" spans="1:7" ht="13.5">
      <c r="A38" s="311" t="s">
        <v>8</v>
      </c>
      <c r="B38" s="312" t="s">
        <v>66</v>
      </c>
      <c r="C38" s="313"/>
      <c r="D38" s="314"/>
      <c r="E38" s="314"/>
      <c r="F38" s="314"/>
      <c r="G38" s="315"/>
    </row>
    <row r="39" spans="1:7">
      <c r="A39" s="316" t="s">
        <v>217</v>
      </c>
      <c r="B39" s="317" t="s">
        <v>218</v>
      </c>
      <c r="C39" s="318" t="s">
        <v>219</v>
      </c>
      <c r="D39" s="318" t="s">
        <v>176</v>
      </c>
      <c r="E39" s="318" t="s">
        <v>220</v>
      </c>
      <c r="F39" s="318" t="s">
        <v>221</v>
      </c>
      <c r="G39" s="319" t="s">
        <v>222</v>
      </c>
    </row>
    <row r="40" spans="1:7">
      <c r="A40" s="320" t="s">
        <v>241</v>
      </c>
      <c r="B40" s="321" t="s">
        <v>67</v>
      </c>
      <c r="C40" s="360" t="s">
        <v>68</v>
      </c>
      <c r="D40" s="323" t="s">
        <v>22</v>
      </c>
      <c r="E40" s="323"/>
      <c r="F40" s="323"/>
      <c r="G40" s="324"/>
    </row>
    <row r="41" spans="1:7" ht="24">
      <c r="A41" s="331" t="s">
        <v>19</v>
      </c>
      <c r="B41" s="354" t="s">
        <v>243</v>
      </c>
      <c r="C41" s="355" t="s">
        <v>244</v>
      </c>
      <c r="D41" s="356" t="s">
        <v>245</v>
      </c>
      <c r="E41" s="361">
        <v>250</v>
      </c>
      <c r="F41" s="329" t="s">
        <v>246</v>
      </c>
      <c r="G41" s="330">
        <f>F41*E41</f>
        <v>150</v>
      </c>
    </row>
    <row r="42" spans="1:7" ht="36">
      <c r="A42" s="331" t="s">
        <v>19</v>
      </c>
      <c r="B42" s="354" t="s">
        <v>247</v>
      </c>
      <c r="C42" s="355" t="s">
        <v>248</v>
      </c>
      <c r="D42" s="356" t="s">
        <v>42</v>
      </c>
      <c r="E42" s="361" t="s">
        <v>249</v>
      </c>
      <c r="F42" s="329" t="s">
        <v>250</v>
      </c>
      <c r="G42" s="330">
        <f>F42*E42</f>
        <v>53.623699999999999</v>
      </c>
    </row>
    <row r="43" spans="1:7">
      <c r="A43" s="331" t="s">
        <v>19</v>
      </c>
      <c r="B43" s="354" t="s">
        <v>251</v>
      </c>
      <c r="C43" s="355" t="s">
        <v>252</v>
      </c>
      <c r="D43" s="356" t="s">
        <v>210</v>
      </c>
      <c r="E43" s="361" t="s">
        <v>253</v>
      </c>
      <c r="F43" s="329" t="s">
        <v>254</v>
      </c>
      <c r="G43" s="330">
        <f>F43*E43</f>
        <v>218.80716000000001</v>
      </c>
    </row>
    <row r="44" spans="1:7">
      <c r="A44" s="331" t="s">
        <v>19</v>
      </c>
      <c r="B44" s="354" t="s">
        <v>255</v>
      </c>
      <c r="C44" s="355" t="s">
        <v>256</v>
      </c>
      <c r="D44" s="356" t="s">
        <v>210</v>
      </c>
      <c r="E44" s="361" t="s">
        <v>257</v>
      </c>
      <c r="F44" s="329" t="s">
        <v>258</v>
      </c>
      <c r="G44" s="330">
        <f>F44*E44</f>
        <v>88.116439999999997</v>
      </c>
    </row>
    <row r="45" spans="1:7" ht="13.5">
      <c r="A45" s="345"/>
      <c r="B45" s="362"/>
      <c r="C45" s="335"/>
      <c r="D45" s="362"/>
      <c r="E45" s="335"/>
      <c r="F45" s="363"/>
      <c r="G45" s="338">
        <f>SUM(G41:G44)</f>
        <v>510.54730000000001</v>
      </c>
    </row>
    <row r="46" spans="1:7" ht="13.5">
      <c r="A46" s="46"/>
      <c r="B46" s="46"/>
      <c r="C46" s="46"/>
      <c r="D46" s="46"/>
      <c r="E46" s="46"/>
      <c r="F46" s="46"/>
      <c r="G46" s="342"/>
    </row>
    <row r="47" spans="1:7" ht="13.5">
      <c r="A47" s="311" t="s">
        <v>8</v>
      </c>
      <c r="B47" s="312" t="s">
        <v>75</v>
      </c>
      <c r="C47" s="313"/>
      <c r="D47" s="314"/>
      <c r="E47" s="314"/>
      <c r="F47" s="314"/>
      <c r="G47" s="315"/>
    </row>
    <row r="48" spans="1:7">
      <c r="A48" s="316" t="s">
        <v>217</v>
      </c>
      <c r="B48" s="317" t="s">
        <v>218</v>
      </c>
      <c r="C48" s="318" t="s">
        <v>219</v>
      </c>
      <c r="D48" s="318" t="s">
        <v>176</v>
      </c>
      <c r="E48" s="318" t="s">
        <v>220</v>
      </c>
      <c r="F48" s="318" t="s">
        <v>221</v>
      </c>
      <c r="G48" s="319" t="s">
        <v>222</v>
      </c>
    </row>
    <row r="49" spans="1:10" ht="36.75" customHeight="1">
      <c r="A49" s="320" t="s">
        <v>241</v>
      </c>
      <c r="B49" s="321" t="s">
        <v>76</v>
      </c>
      <c r="C49" s="343" t="s">
        <v>77</v>
      </c>
      <c r="D49" s="323" t="s">
        <v>22</v>
      </c>
      <c r="E49" s="323"/>
      <c r="F49" s="323"/>
      <c r="G49" s="324"/>
      <c r="J49" s="364"/>
    </row>
    <row r="50" spans="1:10">
      <c r="A50" s="331" t="s">
        <v>19</v>
      </c>
      <c r="B50" s="326" t="s">
        <v>259</v>
      </c>
      <c r="C50" s="332" t="s">
        <v>260</v>
      </c>
      <c r="D50" s="323" t="s">
        <v>261</v>
      </c>
      <c r="E50" s="344">
        <v>0.4</v>
      </c>
      <c r="F50" s="329">
        <v>15.22</v>
      </c>
      <c r="G50" s="330">
        <f>F50*E50</f>
        <v>6.0880000000000001</v>
      </c>
    </row>
    <row r="51" spans="1:10">
      <c r="A51" s="331" t="s">
        <v>19</v>
      </c>
      <c r="B51" s="326" t="s">
        <v>262</v>
      </c>
      <c r="C51" s="332" t="s">
        <v>228</v>
      </c>
      <c r="D51" s="323" t="s">
        <v>210</v>
      </c>
      <c r="E51" s="344">
        <v>1</v>
      </c>
      <c r="F51" s="329">
        <v>10.48</v>
      </c>
      <c r="G51" s="330">
        <f>F51*E51</f>
        <v>10.48</v>
      </c>
    </row>
    <row r="52" spans="1:10">
      <c r="A52" s="331" t="s">
        <v>19</v>
      </c>
      <c r="B52" s="326" t="s">
        <v>263</v>
      </c>
      <c r="C52" s="332" t="s">
        <v>264</v>
      </c>
      <c r="D52" s="323" t="s">
        <v>210</v>
      </c>
      <c r="E52" s="344">
        <v>1</v>
      </c>
      <c r="F52" s="329">
        <v>14.45</v>
      </c>
      <c r="G52" s="330">
        <f>F52*E52</f>
        <v>14.45</v>
      </c>
    </row>
    <row r="53" spans="1:10">
      <c r="A53" s="331" t="s">
        <v>19</v>
      </c>
      <c r="B53" s="365">
        <v>11621</v>
      </c>
      <c r="C53" s="332" t="s">
        <v>265</v>
      </c>
      <c r="D53" s="365" t="s">
        <v>22</v>
      </c>
      <c r="E53" s="344">
        <v>1.1499999999999999</v>
      </c>
      <c r="F53" s="329">
        <v>66.709999999999994</v>
      </c>
      <c r="G53" s="330">
        <f>F53*E53</f>
        <v>76.716499999999996</v>
      </c>
    </row>
    <row r="54" spans="1:10" ht="13.5">
      <c r="A54" s="345"/>
      <c r="B54" s="362"/>
      <c r="C54" s="335"/>
      <c r="D54" s="362"/>
      <c r="E54" s="335"/>
      <c r="F54" s="363"/>
      <c r="G54" s="338">
        <f>SUM(G50:G53)</f>
        <v>107.7345</v>
      </c>
    </row>
    <row r="55" spans="1:10" ht="13.5">
      <c r="A55" s="366"/>
      <c r="B55" s="367"/>
      <c r="C55" s="368"/>
      <c r="D55" s="367"/>
      <c r="E55" s="368"/>
      <c r="F55" s="369"/>
      <c r="G55" s="370"/>
    </row>
    <row r="56" spans="1:10" ht="13.5">
      <c r="A56" s="311" t="s">
        <v>8</v>
      </c>
      <c r="B56" s="312" t="s">
        <v>91</v>
      </c>
      <c r="C56" s="313"/>
      <c r="D56" s="314"/>
      <c r="E56" s="314"/>
      <c r="F56" s="314"/>
      <c r="G56" s="315"/>
    </row>
    <row r="57" spans="1:10">
      <c r="A57" s="316" t="s">
        <v>217</v>
      </c>
      <c r="B57" s="317" t="s">
        <v>218</v>
      </c>
      <c r="C57" s="318" t="s">
        <v>219</v>
      </c>
      <c r="D57" s="318" t="s">
        <v>176</v>
      </c>
      <c r="E57" s="318" t="s">
        <v>220</v>
      </c>
      <c r="F57" s="318" t="s">
        <v>221</v>
      </c>
      <c r="G57" s="319" t="s">
        <v>222</v>
      </c>
    </row>
    <row r="58" spans="1:10" ht="25.5" customHeight="1">
      <c r="A58" s="320" t="s">
        <v>241</v>
      </c>
      <c r="B58" s="321" t="s">
        <v>92</v>
      </c>
      <c r="C58" s="371" t="s">
        <v>93</v>
      </c>
      <c r="D58" s="323" t="s">
        <v>22</v>
      </c>
      <c r="E58" s="323"/>
      <c r="F58" s="323"/>
      <c r="G58" s="324"/>
    </row>
    <row r="59" spans="1:10">
      <c r="A59" s="372" t="s">
        <v>238</v>
      </c>
      <c r="B59" s="326"/>
      <c r="C59" s="332" t="s">
        <v>266</v>
      </c>
      <c r="D59" s="323" t="s">
        <v>157</v>
      </c>
      <c r="E59" s="344">
        <v>0.27</v>
      </c>
      <c r="F59" s="329">
        <v>24.99</v>
      </c>
      <c r="G59" s="330">
        <f>F59*E59</f>
        <v>6.7473000000000001</v>
      </c>
    </row>
    <row r="60" spans="1:10">
      <c r="A60" s="331" t="s">
        <v>19</v>
      </c>
      <c r="B60" s="326" t="s">
        <v>267</v>
      </c>
      <c r="C60" s="332" t="s">
        <v>268</v>
      </c>
      <c r="D60" s="323" t="s">
        <v>210</v>
      </c>
      <c r="E60" s="344">
        <v>0.42199999999999999</v>
      </c>
      <c r="F60" s="329">
        <v>21.23</v>
      </c>
      <c r="G60" s="330">
        <f>F60*E60</f>
        <v>8.9590599999999991</v>
      </c>
    </row>
    <row r="61" spans="1:10" ht="13.5">
      <c r="A61" s="345"/>
      <c r="B61" s="362"/>
      <c r="C61" s="335"/>
      <c r="D61" s="362"/>
      <c r="E61" s="335"/>
      <c r="F61" s="363"/>
      <c r="G61" s="338">
        <f>SUM(G59:G60)</f>
        <v>15.70636</v>
      </c>
    </row>
    <row r="62" spans="1:10" ht="13.5">
      <c r="A62" s="46"/>
      <c r="B62" s="373"/>
      <c r="C62" s="46"/>
      <c r="D62" s="373"/>
      <c r="E62" s="46"/>
      <c r="F62" s="374"/>
      <c r="G62" s="342"/>
    </row>
    <row r="63" spans="1:10" ht="13.5">
      <c r="A63" s="311" t="s">
        <v>8</v>
      </c>
      <c r="B63" s="312" t="s">
        <v>109</v>
      </c>
      <c r="C63" s="313"/>
      <c r="D63" s="314"/>
      <c r="E63" s="314"/>
      <c r="F63" s="314"/>
      <c r="G63" s="315"/>
    </row>
    <row r="64" spans="1:10">
      <c r="A64" s="316" t="s">
        <v>217</v>
      </c>
      <c r="B64" s="317" t="s">
        <v>218</v>
      </c>
      <c r="C64" s="318" t="s">
        <v>219</v>
      </c>
      <c r="D64" s="318" t="s">
        <v>176</v>
      </c>
      <c r="E64" s="318" t="s">
        <v>220</v>
      </c>
      <c r="F64" s="318" t="s">
        <v>221</v>
      </c>
      <c r="G64" s="319" t="s">
        <v>222</v>
      </c>
    </row>
    <row r="65" spans="1:7" ht="59.25" customHeight="1">
      <c r="A65" s="320" t="s">
        <v>269</v>
      </c>
      <c r="B65" s="321" t="s">
        <v>113</v>
      </c>
      <c r="C65" s="375" t="s">
        <v>114</v>
      </c>
      <c r="D65" s="323" t="s">
        <v>27</v>
      </c>
      <c r="E65" s="323"/>
      <c r="F65" s="323"/>
      <c r="G65" s="324"/>
    </row>
    <row r="66" spans="1:7" ht="33.75">
      <c r="A66" s="331" t="s">
        <v>238</v>
      </c>
      <c r="B66" s="326"/>
      <c r="C66" s="327" t="s">
        <v>270</v>
      </c>
      <c r="D66" s="323" t="s">
        <v>27</v>
      </c>
      <c r="E66" s="328">
        <v>1</v>
      </c>
      <c r="F66" s="329">
        <v>179</v>
      </c>
      <c r="G66" s="330">
        <f>F66*E66</f>
        <v>179</v>
      </c>
    </row>
    <row r="67" spans="1:7">
      <c r="A67" s="331" t="s">
        <v>19</v>
      </c>
      <c r="B67" s="326" t="s">
        <v>271</v>
      </c>
      <c r="C67" s="327" t="s">
        <v>272</v>
      </c>
      <c r="D67" s="323" t="s">
        <v>210</v>
      </c>
      <c r="E67" s="328" t="s">
        <v>273</v>
      </c>
      <c r="F67" s="329" t="s">
        <v>274</v>
      </c>
      <c r="G67" s="330">
        <f>F67*E67</f>
        <v>2.9170799999999999</v>
      </c>
    </row>
    <row r="68" spans="1:7">
      <c r="A68" s="331" t="s">
        <v>19</v>
      </c>
      <c r="B68" s="326" t="s">
        <v>275</v>
      </c>
      <c r="C68" s="327" t="s">
        <v>276</v>
      </c>
      <c r="D68" s="323" t="s">
        <v>210</v>
      </c>
      <c r="E68" s="328" t="s">
        <v>277</v>
      </c>
      <c r="F68" s="329" t="s">
        <v>278</v>
      </c>
      <c r="G68" s="330">
        <f>F68*E68</f>
        <v>8.4336249999999993</v>
      </c>
    </row>
    <row r="69" spans="1:7" ht="13.5">
      <c r="A69" s="333"/>
      <c r="B69" s="334"/>
      <c r="C69" s="335"/>
      <c r="D69" s="336"/>
      <c r="E69" s="336"/>
      <c r="F69" s="337" t="s">
        <v>172</v>
      </c>
      <c r="G69" s="338">
        <f>SUM(G66:G68)</f>
        <v>190.350705</v>
      </c>
    </row>
    <row r="70" spans="1:7" ht="13.5">
      <c r="A70" s="376"/>
      <c r="B70" s="377"/>
      <c r="C70" s="368"/>
      <c r="D70" s="378"/>
      <c r="E70" s="378"/>
      <c r="F70" s="379"/>
      <c r="G70" s="370"/>
    </row>
    <row r="71" spans="1:7" ht="13.5">
      <c r="A71" s="311" t="s">
        <v>8</v>
      </c>
      <c r="B71" s="312" t="s">
        <v>132</v>
      </c>
      <c r="C71" s="313"/>
      <c r="D71" s="314"/>
      <c r="E71" s="314"/>
      <c r="F71" s="314"/>
      <c r="G71" s="315"/>
    </row>
    <row r="72" spans="1:7">
      <c r="A72" s="316" t="s">
        <v>217</v>
      </c>
      <c r="B72" s="317" t="s">
        <v>218</v>
      </c>
      <c r="C72" s="318" t="s">
        <v>219</v>
      </c>
      <c r="D72" s="318" t="s">
        <v>176</v>
      </c>
      <c r="E72" s="318" t="s">
        <v>220</v>
      </c>
      <c r="F72" s="318" t="s">
        <v>221</v>
      </c>
      <c r="G72" s="319" t="s">
        <v>222</v>
      </c>
    </row>
    <row r="73" spans="1:7">
      <c r="A73" s="320" t="s">
        <v>269</v>
      </c>
      <c r="B73" s="321" t="s">
        <v>133</v>
      </c>
      <c r="C73" s="322" t="s">
        <v>134</v>
      </c>
      <c r="D73" s="323" t="s">
        <v>176</v>
      </c>
      <c r="E73" s="323"/>
      <c r="F73" s="323"/>
      <c r="G73" s="324"/>
    </row>
    <row r="74" spans="1:7" ht="22.5">
      <c r="A74" s="331" t="s">
        <v>19</v>
      </c>
      <c r="B74" s="326" t="s">
        <v>224</v>
      </c>
      <c r="C74" s="327" t="s">
        <v>225</v>
      </c>
      <c r="D74" s="323" t="s">
        <v>226</v>
      </c>
      <c r="E74" s="328">
        <v>230</v>
      </c>
      <c r="F74" s="329">
        <v>2.52</v>
      </c>
      <c r="G74" s="330">
        <f>F74*E74</f>
        <v>579.6</v>
      </c>
    </row>
    <row r="75" spans="1:7">
      <c r="A75" s="331" t="s">
        <v>19</v>
      </c>
      <c r="B75" s="326" t="s">
        <v>227</v>
      </c>
      <c r="C75" s="332" t="s">
        <v>228</v>
      </c>
      <c r="D75" s="323" t="s">
        <v>229</v>
      </c>
      <c r="E75" s="328">
        <v>2</v>
      </c>
      <c r="F75" s="329">
        <v>10.48</v>
      </c>
      <c r="G75" s="330">
        <f>F75*E75</f>
        <v>20.96</v>
      </c>
    </row>
    <row r="76" spans="1:7" ht="13.5">
      <c r="A76" s="333"/>
      <c r="B76" s="334"/>
      <c r="C76" s="335"/>
      <c r="D76" s="336"/>
      <c r="E76" s="336"/>
      <c r="F76" s="337" t="s">
        <v>172</v>
      </c>
      <c r="G76" s="338">
        <f>SUM(G74:G75)</f>
        <v>600.55999999999995</v>
      </c>
    </row>
    <row r="77" spans="1:7">
      <c r="A77" s="46"/>
      <c r="B77" s="46"/>
      <c r="C77" s="46"/>
      <c r="D77" s="46"/>
      <c r="E77" s="46"/>
      <c r="F77" s="46"/>
      <c r="G77" s="342"/>
    </row>
    <row r="78" spans="1:7" ht="13.5">
      <c r="B78" s="296"/>
      <c r="C78" s="295"/>
      <c r="D78" s="297"/>
      <c r="G78" s="298"/>
    </row>
    <row r="79" spans="1:7">
      <c r="B79" s="296"/>
      <c r="C79" s="128" t="s">
        <v>141</v>
      </c>
      <c r="D79" s="297"/>
      <c r="G79" s="298"/>
    </row>
    <row r="80" spans="1:7" ht="13.5">
      <c r="B80" s="296"/>
      <c r="C80" s="129" t="s">
        <v>142</v>
      </c>
      <c r="D80" s="297"/>
      <c r="G80" s="298"/>
    </row>
  </sheetData>
  <mergeCells count="2">
    <mergeCell ref="B7:H7"/>
    <mergeCell ref="B8:H8"/>
  </mergeCells>
  <conditionalFormatting sqref="D6:E6">
    <cfRule type="expression" dxfId="1" priority="2">
      <formula>AND($A6&lt;&gt;"COMPOSICAO",$A6&lt;&gt;"INSUMO",$A6&lt;&gt;"")</formula>
    </cfRule>
    <cfRule type="expression" dxfId="0" priority="3">
      <formula>AND(OR($A6="COMPOSICAO",$A6="INSUMO",$A6&lt;&gt;""),$A6&lt;&gt;"")</formula>
    </cfRule>
  </conditionalFormatting>
  <pageMargins left="0.74791666666666701" right="0.3" top="0.98402777777777795" bottom="0.98402777777777795" header="0.51180555555555496" footer="0.49236111111111103"/>
  <pageSetup paperSize="9" firstPageNumber="0" fitToHeight="0" orientation="landscape" horizontalDpi="300" verticalDpi="300"/>
  <headerFooter>
    <oddFooter>&amp;RPágina &amp;P de &amp;N</oddFooter>
  </headerFooter>
  <rowBreaks count="2" manualBreakCount="2">
    <brk id="37" max="16383" man="1"/>
    <brk id="62" max="16383" man="1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4"/>
  <sheetViews>
    <sheetView view="pageBreakPreview" zoomScaleNormal="70" workbookViewId="0">
      <selection activeCell="A3" sqref="A3"/>
    </sheetView>
  </sheetViews>
  <sheetFormatPr defaultRowHeight="12.75"/>
  <cols>
    <col min="1" max="1" width="8.7109375" customWidth="1"/>
    <col min="2" max="2" width="17.5703125" customWidth="1"/>
    <col min="3" max="3" width="41.5703125" customWidth="1"/>
    <col min="4" max="4" width="12.85546875" customWidth="1"/>
    <col min="5" max="5" width="32.28515625" customWidth="1"/>
    <col min="6" max="6" width="17.42578125" customWidth="1"/>
    <col min="7" max="7" width="29.42578125" customWidth="1"/>
    <col min="8" max="8" width="10.5703125" customWidth="1"/>
    <col min="9" max="9" width="17" customWidth="1"/>
    <col min="10" max="10" width="14.7109375" customWidth="1"/>
    <col min="11" max="1025" width="8.7109375" customWidth="1"/>
  </cols>
  <sheetData>
    <row r="1" spans="1:11" ht="99" customHeight="1"/>
    <row r="2" spans="1:11" ht="12.75" customHeight="1">
      <c r="A2" s="380" t="s">
        <v>0</v>
      </c>
      <c r="B2" s="467" t="s">
        <v>1</v>
      </c>
      <c r="C2" s="467"/>
      <c r="D2" s="467"/>
      <c r="E2" s="467"/>
      <c r="F2" s="467"/>
      <c r="G2" s="467"/>
      <c r="H2" s="467"/>
      <c r="I2" s="467"/>
      <c r="J2" s="467"/>
      <c r="K2" s="381"/>
    </row>
    <row r="3" spans="1:11" ht="13.5" customHeight="1">
      <c r="A3" s="382" t="s">
        <v>3</v>
      </c>
      <c r="B3" s="468" t="s">
        <v>4</v>
      </c>
      <c r="C3" s="468"/>
      <c r="D3" s="468"/>
      <c r="E3" s="468"/>
      <c r="F3" s="468"/>
      <c r="G3" s="468"/>
      <c r="H3" s="468"/>
      <c r="I3" s="468"/>
      <c r="J3" s="468"/>
      <c r="K3" s="381"/>
    </row>
    <row r="4" spans="1:11">
      <c r="A4" s="383" t="s">
        <v>8</v>
      </c>
      <c r="B4" s="383" t="s">
        <v>10</v>
      </c>
      <c r="C4" s="383" t="s">
        <v>219</v>
      </c>
      <c r="D4" s="383" t="s">
        <v>279</v>
      </c>
      <c r="E4" s="384" t="s">
        <v>280</v>
      </c>
      <c r="F4" s="385" t="s">
        <v>281</v>
      </c>
      <c r="G4" s="386" t="s">
        <v>282</v>
      </c>
      <c r="H4" s="387"/>
      <c r="I4" s="383" t="s">
        <v>283</v>
      </c>
      <c r="J4" s="383" t="s">
        <v>284</v>
      </c>
    </row>
    <row r="5" spans="1:11">
      <c r="A5" s="162" t="s">
        <v>39</v>
      </c>
      <c r="B5" s="162" t="s">
        <v>233</v>
      </c>
      <c r="C5" s="388" t="s">
        <v>285</v>
      </c>
      <c r="D5" s="162" t="s">
        <v>286</v>
      </c>
      <c r="E5" s="389">
        <v>380</v>
      </c>
      <c r="F5" s="390">
        <v>440</v>
      </c>
      <c r="G5" s="391">
        <v>420</v>
      </c>
      <c r="H5" s="392"/>
      <c r="I5" s="393">
        <v>420</v>
      </c>
      <c r="J5" s="162" t="s">
        <v>287</v>
      </c>
    </row>
    <row r="7" spans="1:11">
      <c r="A7" s="162" t="s">
        <v>8</v>
      </c>
      <c r="B7" s="162" t="s">
        <v>10</v>
      </c>
      <c r="C7" s="162" t="s">
        <v>219</v>
      </c>
      <c r="D7" s="162" t="s">
        <v>279</v>
      </c>
      <c r="E7" s="394" t="s">
        <v>288</v>
      </c>
      <c r="F7" s="395" t="s">
        <v>289</v>
      </c>
      <c r="G7" s="396" t="s">
        <v>290</v>
      </c>
      <c r="H7" s="397"/>
      <c r="I7" s="162" t="s">
        <v>283</v>
      </c>
      <c r="J7" s="162" t="s">
        <v>284</v>
      </c>
    </row>
    <row r="8" spans="1:11" ht="13.5" customHeight="1">
      <c r="A8" s="162" t="s">
        <v>91</v>
      </c>
      <c r="B8" s="162" t="s">
        <v>291</v>
      </c>
      <c r="C8" s="388" t="s">
        <v>292</v>
      </c>
      <c r="D8" s="162" t="s">
        <v>286</v>
      </c>
      <c r="E8" s="389">
        <v>449.9</v>
      </c>
      <c r="F8" s="390">
        <v>579</v>
      </c>
      <c r="G8" s="391">
        <v>379.9</v>
      </c>
      <c r="H8" s="392"/>
      <c r="I8" s="393">
        <v>449.9</v>
      </c>
      <c r="J8" s="162" t="s">
        <v>287</v>
      </c>
    </row>
    <row r="10" spans="1:11">
      <c r="A10" s="162" t="s">
        <v>8</v>
      </c>
      <c r="B10" s="162" t="s">
        <v>10</v>
      </c>
      <c r="C10" s="162" t="s">
        <v>219</v>
      </c>
      <c r="D10" s="162" t="s">
        <v>279</v>
      </c>
      <c r="E10" s="394" t="s">
        <v>293</v>
      </c>
      <c r="F10" s="395" t="s">
        <v>294</v>
      </c>
      <c r="G10" s="396" t="s">
        <v>295</v>
      </c>
      <c r="H10" s="397" t="s">
        <v>296</v>
      </c>
      <c r="I10" s="162" t="s">
        <v>283</v>
      </c>
      <c r="J10" s="162" t="s">
        <v>284</v>
      </c>
    </row>
    <row r="11" spans="1:11" ht="60">
      <c r="A11" s="162" t="s">
        <v>101</v>
      </c>
      <c r="B11" s="162" t="s">
        <v>297</v>
      </c>
      <c r="C11" s="388" t="s">
        <v>103</v>
      </c>
      <c r="D11" s="162" t="s">
        <v>22</v>
      </c>
      <c r="E11" s="389">
        <v>120</v>
      </c>
      <c r="F11" s="390">
        <v>135</v>
      </c>
      <c r="G11" s="391">
        <v>115</v>
      </c>
      <c r="H11" s="392">
        <v>139.44999999999999</v>
      </c>
      <c r="I11" s="393">
        <f>AVERAGE(E11:H11)</f>
        <v>127.3625</v>
      </c>
      <c r="J11" s="162" t="s">
        <v>298</v>
      </c>
    </row>
    <row r="13" spans="1:11">
      <c r="A13" s="162" t="s">
        <v>8</v>
      </c>
      <c r="B13" s="162" t="s">
        <v>10</v>
      </c>
      <c r="C13" s="162" t="s">
        <v>219</v>
      </c>
      <c r="D13" s="162" t="s">
        <v>279</v>
      </c>
      <c r="E13" s="394" t="s">
        <v>299</v>
      </c>
      <c r="F13" s="395" t="s">
        <v>300</v>
      </c>
      <c r="G13" s="396" t="s">
        <v>301</v>
      </c>
      <c r="H13" s="397"/>
      <c r="I13" s="162" t="s">
        <v>283</v>
      </c>
      <c r="J13" s="162" t="s">
        <v>284</v>
      </c>
    </row>
    <row r="14" spans="1:11" ht="84">
      <c r="A14" s="162" t="s">
        <v>106</v>
      </c>
      <c r="B14" s="162" t="s">
        <v>302</v>
      </c>
      <c r="C14" s="388" t="s">
        <v>270</v>
      </c>
      <c r="D14" s="162" t="s">
        <v>286</v>
      </c>
      <c r="E14" s="389">
        <v>258.95</v>
      </c>
      <c r="F14" s="390">
        <v>179</v>
      </c>
      <c r="G14" s="391">
        <v>174.1</v>
      </c>
      <c r="H14" s="392"/>
      <c r="I14" s="393">
        <v>179</v>
      </c>
      <c r="J14" s="162" t="s">
        <v>287</v>
      </c>
    </row>
  </sheetData>
  <mergeCells count="2">
    <mergeCell ref="B2:J2"/>
    <mergeCell ref="B3:J3"/>
  </mergeCells>
  <pageMargins left="0.51180555555555496" right="0.51180555555555496" top="0.78749999999999998" bottom="0.78749999999999998" header="0.51180555555555496" footer="0.51180555555555496"/>
  <pageSetup paperSize="9" firstPageNumber="0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T117"/>
  <sheetViews>
    <sheetView showGridLines="0" view="pageBreakPreview" zoomScale="70" zoomScaleNormal="110" zoomScalePageLayoutView="70" workbookViewId="0">
      <selection activeCell="A8" sqref="A8"/>
    </sheetView>
  </sheetViews>
  <sheetFormatPr defaultRowHeight="12.75"/>
  <cols>
    <col min="1" max="1" width="9.28515625" style="21" customWidth="1"/>
    <col min="2" max="2" width="11.28515625" style="22" customWidth="1"/>
    <col min="3" max="3" width="8" style="23" customWidth="1"/>
    <col min="4" max="4" width="50.7109375" style="24" customWidth="1"/>
    <col min="5" max="5" width="5.85546875" style="25" customWidth="1"/>
    <col min="6" max="6" width="8.140625" style="26" customWidth="1"/>
    <col min="7" max="7" width="8.140625" style="27" customWidth="1"/>
    <col min="8" max="8" width="13.42578125" style="28" customWidth="1"/>
    <col min="9" max="9" width="10.85546875" style="29" hidden="1" customWidth="1"/>
    <col min="10" max="10" width="12.140625" style="29" hidden="1" customWidth="1"/>
    <col min="11" max="11" width="22.140625" style="29" hidden="1" customWidth="1"/>
    <col min="12" max="12" width="8.5703125" style="29" customWidth="1"/>
    <col min="13" max="13" width="9.28515625" style="29" customWidth="1"/>
    <col min="14" max="14" width="30.28515625" style="29" customWidth="1"/>
    <col min="15" max="254" width="8.5703125" style="29" customWidth="1"/>
    <col min="255" max="1025" width="8.5703125" customWidth="1"/>
  </cols>
  <sheetData>
    <row r="1" spans="1:11">
      <c r="A1" s="30"/>
      <c r="B1" s="31"/>
      <c r="C1" s="32"/>
      <c r="D1" s="33"/>
      <c r="E1" s="34"/>
      <c r="F1" s="35"/>
      <c r="G1" s="36"/>
      <c r="H1" s="37"/>
    </row>
    <row r="2" spans="1:11">
      <c r="A2" s="38"/>
      <c r="B2" s="39"/>
      <c r="C2" s="40"/>
      <c r="D2" s="41"/>
      <c r="E2" s="42"/>
      <c r="F2" s="43"/>
      <c r="G2" s="44"/>
      <c r="H2" s="45"/>
    </row>
    <row r="3" spans="1:11">
      <c r="A3" s="38"/>
      <c r="B3" s="39"/>
      <c r="C3" s="40"/>
      <c r="D3" s="41"/>
      <c r="E3" s="42"/>
      <c r="F3" s="43"/>
      <c r="G3" s="44"/>
      <c r="H3" s="45"/>
    </row>
    <row r="4" spans="1:11">
      <c r="A4" s="38"/>
      <c r="B4" s="39"/>
      <c r="C4" s="40"/>
      <c r="D4" s="46"/>
      <c r="E4" s="42"/>
      <c r="F4" s="43"/>
      <c r="G4" s="44"/>
      <c r="H4" s="45"/>
    </row>
    <row r="5" spans="1:11">
      <c r="A5" s="38"/>
      <c r="B5" s="39"/>
      <c r="C5" s="40"/>
      <c r="D5" s="41"/>
      <c r="E5" s="42"/>
      <c r="F5" s="43"/>
      <c r="G5" s="44"/>
      <c r="H5" s="45"/>
    </row>
    <row r="6" spans="1:11" ht="13.5">
      <c r="A6" s="38"/>
      <c r="B6" s="39"/>
      <c r="C6" s="40"/>
      <c r="D6" s="41"/>
      <c r="E6" s="42"/>
      <c r="F6" s="43"/>
      <c r="G6" s="44"/>
      <c r="H6" s="45"/>
    </row>
    <row r="7" spans="1:11" ht="22.5" customHeight="1">
      <c r="A7" s="47" t="s">
        <v>0</v>
      </c>
      <c r="B7" s="14" t="s">
        <v>1</v>
      </c>
      <c r="C7" s="14"/>
      <c r="D7" s="14"/>
      <c r="E7" s="13" t="s">
        <v>2</v>
      </c>
      <c r="F7" s="13"/>
      <c r="G7" s="13"/>
      <c r="H7" s="13"/>
    </row>
    <row r="8" spans="1:11" ht="13.5" customHeight="1">
      <c r="A8" s="48" t="s">
        <v>3</v>
      </c>
      <c r="B8" s="12" t="s">
        <v>4</v>
      </c>
      <c r="C8" s="12"/>
      <c r="D8" s="12"/>
      <c r="E8" s="11" t="s">
        <v>5</v>
      </c>
      <c r="F8" s="11"/>
      <c r="G8" s="11"/>
      <c r="H8" s="49" t="s">
        <v>6</v>
      </c>
    </row>
    <row r="9" spans="1:11" s="50" customFormat="1" ht="15.75">
      <c r="A9" s="10" t="s">
        <v>7</v>
      </c>
      <c r="B9" s="10"/>
      <c r="C9" s="10"/>
      <c r="D9" s="10"/>
      <c r="E9" s="10"/>
      <c r="F9" s="10"/>
      <c r="G9" s="10"/>
      <c r="H9" s="10"/>
      <c r="I9" s="29"/>
      <c r="J9" s="29"/>
      <c r="K9" s="29"/>
    </row>
    <row r="10" spans="1:11" s="59" customFormat="1" ht="23.25">
      <c r="A10" s="51" t="s">
        <v>8</v>
      </c>
      <c r="B10" s="52" t="s">
        <v>9</v>
      </c>
      <c r="C10" s="52" t="s">
        <v>10</v>
      </c>
      <c r="D10" s="53" t="s">
        <v>11</v>
      </c>
      <c r="E10" s="54" t="s">
        <v>12</v>
      </c>
      <c r="F10" s="55" t="s">
        <v>13</v>
      </c>
      <c r="G10" s="56" t="s">
        <v>14</v>
      </c>
      <c r="H10" s="57" t="s">
        <v>15</v>
      </c>
      <c r="I10" s="58"/>
      <c r="J10" s="58"/>
      <c r="K10" s="58"/>
    </row>
    <row r="11" spans="1:11" s="61" customFormat="1" ht="13.5" customHeight="1">
      <c r="A11" s="60" t="s">
        <v>16</v>
      </c>
      <c r="B11" s="9" t="s">
        <v>17</v>
      </c>
      <c r="C11" s="9"/>
      <c r="D11" s="9"/>
      <c r="E11" s="8">
        <f>H12+H13+H16</f>
        <v>1559.2</v>
      </c>
      <c r="F11" s="8"/>
      <c r="G11" s="8"/>
      <c r="H11" s="8"/>
      <c r="K11" s="62">
        <f>(E11*G113/100)+E11</f>
        <v>2012.39558720883</v>
      </c>
    </row>
    <row r="12" spans="1:11">
      <c r="A12" s="398" t="s">
        <v>18</v>
      </c>
      <c r="B12" s="399" t="s">
        <v>19</v>
      </c>
      <c r="C12" s="399" t="s">
        <v>20</v>
      </c>
      <c r="D12" s="400" t="s">
        <v>21</v>
      </c>
      <c r="E12" s="401" t="s">
        <v>22</v>
      </c>
      <c r="F12" s="402">
        <v>2</v>
      </c>
      <c r="G12" s="403">
        <v>445</v>
      </c>
      <c r="H12" s="404">
        <f>F12*G12</f>
        <v>890</v>
      </c>
      <c r="I12" s="70">
        <f>MEMÓRIA!D12</f>
        <v>0</v>
      </c>
    </row>
    <row r="13" spans="1:11">
      <c r="A13" s="405" t="s">
        <v>23</v>
      </c>
      <c r="B13" s="406" t="s">
        <v>24</v>
      </c>
      <c r="C13" s="406" t="s">
        <v>25</v>
      </c>
      <c r="D13" s="407" t="s">
        <v>26</v>
      </c>
      <c r="E13" s="408" t="s">
        <v>27</v>
      </c>
      <c r="F13" s="409">
        <v>1</v>
      </c>
      <c r="G13" s="410">
        <v>600.55999999999995</v>
      </c>
      <c r="H13" s="411">
        <f>F13*G13</f>
        <v>600.55999999999995</v>
      </c>
      <c r="I13" s="70"/>
    </row>
    <row r="14" spans="1:11" ht="22.5">
      <c r="A14" s="71" t="s">
        <v>303</v>
      </c>
      <c r="B14" s="72" t="s">
        <v>19</v>
      </c>
      <c r="C14" s="72" t="s">
        <v>224</v>
      </c>
      <c r="D14" s="73" t="s">
        <v>225</v>
      </c>
      <c r="E14" s="74" t="s">
        <v>226</v>
      </c>
      <c r="F14" s="75">
        <v>1</v>
      </c>
      <c r="G14" s="76">
        <v>579.6</v>
      </c>
      <c r="H14" s="77">
        <f>F14*G14</f>
        <v>579.6</v>
      </c>
      <c r="I14" s="70"/>
    </row>
    <row r="15" spans="1:11">
      <c r="A15" s="71" t="s">
        <v>304</v>
      </c>
      <c r="B15" s="72" t="s">
        <v>19</v>
      </c>
      <c r="C15" s="72" t="s">
        <v>227</v>
      </c>
      <c r="D15" s="73" t="s">
        <v>228</v>
      </c>
      <c r="E15" s="74" t="s">
        <v>229</v>
      </c>
      <c r="F15" s="75">
        <v>1</v>
      </c>
      <c r="G15" s="76">
        <v>20.96</v>
      </c>
      <c r="H15" s="77">
        <f>F15*G15</f>
        <v>20.96</v>
      </c>
      <c r="I15" s="70"/>
    </row>
    <row r="16" spans="1:11" ht="23.25">
      <c r="A16" s="405" t="s">
        <v>28</v>
      </c>
      <c r="B16" s="406" t="s">
        <v>19</v>
      </c>
      <c r="C16" s="406" t="s">
        <v>29</v>
      </c>
      <c r="D16" s="407" t="s">
        <v>30</v>
      </c>
      <c r="E16" s="408" t="s">
        <v>31</v>
      </c>
      <c r="F16" s="409">
        <v>20.8</v>
      </c>
      <c r="G16" s="410">
        <v>2.1800000000000002</v>
      </c>
      <c r="H16" s="411">
        <v>68.64</v>
      </c>
      <c r="I16" s="70"/>
    </row>
    <row r="17" spans="1:14" ht="13.5" customHeight="1">
      <c r="A17" s="60" t="s">
        <v>32</v>
      </c>
      <c r="B17" s="9" t="s">
        <v>33</v>
      </c>
      <c r="C17" s="9"/>
      <c r="D17" s="9"/>
      <c r="E17" s="8">
        <f>H18+H21+H24+H25+H28+H31+H34+H35+H39+H42</f>
        <v>5929.3725999999997</v>
      </c>
      <c r="F17" s="8"/>
      <c r="G17" s="8"/>
      <c r="H17" s="8"/>
      <c r="I17" s="70"/>
    </row>
    <row r="18" spans="1:14" ht="35.25" customHeight="1">
      <c r="A18" s="405" t="s">
        <v>34</v>
      </c>
      <c r="B18" s="406" t="s">
        <v>19</v>
      </c>
      <c r="C18" s="406">
        <v>97647</v>
      </c>
      <c r="D18" s="407" t="s">
        <v>35</v>
      </c>
      <c r="E18" s="408" t="s">
        <v>22</v>
      </c>
      <c r="F18" s="409">
        <v>135.6</v>
      </c>
      <c r="G18" s="410">
        <v>2.69</v>
      </c>
      <c r="H18" s="411">
        <f>F18*G18</f>
        <v>364.76400000000001</v>
      </c>
      <c r="I18" s="70">
        <f>ROUND(MEMÓRIA!D18,2)</f>
        <v>0</v>
      </c>
    </row>
    <row r="19" spans="1:14" ht="35.25" customHeight="1">
      <c r="A19" s="412" t="s">
        <v>305</v>
      </c>
      <c r="B19" s="413" t="s">
        <v>19</v>
      </c>
      <c r="C19" s="422">
        <v>6111</v>
      </c>
      <c r="D19" s="422" t="s">
        <v>228</v>
      </c>
      <c r="E19" s="422" t="s">
        <v>229</v>
      </c>
      <c r="F19" s="414">
        <v>135.6</v>
      </c>
      <c r="G19" s="422" t="s">
        <v>306</v>
      </c>
      <c r="H19" s="415">
        <f>F19*G19</f>
        <v>128.82</v>
      </c>
      <c r="I19" s="70"/>
    </row>
    <row r="20" spans="1:14" ht="35.25" customHeight="1">
      <c r="A20" s="412" t="s">
        <v>307</v>
      </c>
      <c r="B20" s="413" t="s">
        <v>19</v>
      </c>
      <c r="C20" s="422" t="s">
        <v>308</v>
      </c>
      <c r="D20" s="422" t="s">
        <v>309</v>
      </c>
      <c r="E20" s="422" t="s">
        <v>229</v>
      </c>
      <c r="F20" s="414">
        <v>135.6</v>
      </c>
      <c r="G20" s="422" t="s">
        <v>310</v>
      </c>
      <c r="H20" s="415">
        <f>F20*G20</f>
        <v>80.004000000000005</v>
      </c>
      <c r="I20" s="70"/>
    </row>
    <row r="21" spans="1:14">
      <c r="A21" s="416" t="s">
        <v>36</v>
      </c>
      <c r="B21" s="417" t="s">
        <v>24</v>
      </c>
      <c r="C21" s="417" t="s">
        <v>37</v>
      </c>
      <c r="D21" s="418" t="s">
        <v>38</v>
      </c>
      <c r="E21" s="419" t="s">
        <v>22</v>
      </c>
      <c r="F21" s="420">
        <v>25.1</v>
      </c>
      <c r="G21" s="421">
        <v>4.17</v>
      </c>
      <c r="H21" s="411">
        <f>F21*G21</f>
        <v>104.667</v>
      </c>
      <c r="I21" s="70"/>
      <c r="N21" s="88"/>
    </row>
    <row r="22" spans="1:14">
      <c r="A22" s="412" t="s">
        <v>311</v>
      </c>
      <c r="B22" s="422" t="s">
        <v>19</v>
      </c>
      <c r="C22" s="423" t="s">
        <v>227</v>
      </c>
      <c r="D22" s="422" t="s">
        <v>228</v>
      </c>
      <c r="E22" s="414" t="s">
        <v>229</v>
      </c>
      <c r="F22" s="424">
        <v>25.1</v>
      </c>
      <c r="G22" s="425">
        <v>2.7248000000000001</v>
      </c>
      <c r="H22" s="415">
        <f>F22*G22</f>
        <v>68.392480000000006</v>
      </c>
      <c r="I22" s="70"/>
      <c r="N22" s="88"/>
    </row>
    <row r="23" spans="1:14">
      <c r="A23" s="412" t="s">
        <v>312</v>
      </c>
      <c r="B23" s="422" t="s">
        <v>19</v>
      </c>
      <c r="C23" s="423" t="s">
        <v>231</v>
      </c>
      <c r="D23" s="422" t="s">
        <v>252</v>
      </c>
      <c r="E23" s="414" t="s">
        <v>229</v>
      </c>
      <c r="F23" s="424">
        <v>25.1</v>
      </c>
      <c r="G23" s="425">
        <v>1.4450000000000001</v>
      </c>
      <c r="H23" s="415">
        <f>F23*G23</f>
        <v>36.269500000000001</v>
      </c>
      <c r="I23" s="70"/>
      <c r="N23" s="88"/>
    </row>
    <row r="24" spans="1:14" ht="27.75" customHeight="1">
      <c r="A24" s="398" t="s">
        <v>39</v>
      </c>
      <c r="B24" s="417" t="s">
        <v>24</v>
      </c>
      <c r="C24" s="417" t="s">
        <v>40</v>
      </c>
      <c r="D24" s="426" t="s">
        <v>41</v>
      </c>
      <c r="E24" s="419" t="s">
        <v>42</v>
      </c>
      <c r="F24" s="420">
        <v>21.02</v>
      </c>
      <c r="G24" s="421">
        <v>199.07</v>
      </c>
      <c r="H24" s="411">
        <f>F24*G24</f>
        <v>4184.4513999999999</v>
      </c>
      <c r="I24" s="70"/>
    </row>
    <row r="25" spans="1:14" ht="27.75" customHeight="1">
      <c r="A25" s="416" t="s">
        <v>43</v>
      </c>
      <c r="B25" s="417" t="s">
        <v>19</v>
      </c>
      <c r="C25" s="417" t="s">
        <v>44</v>
      </c>
      <c r="D25" s="426" t="s">
        <v>45</v>
      </c>
      <c r="E25" s="419" t="s">
        <v>22</v>
      </c>
      <c r="F25" s="420">
        <v>16.5</v>
      </c>
      <c r="G25" s="421">
        <v>2.59</v>
      </c>
      <c r="H25" s="411">
        <f>F25*G25</f>
        <v>42.734999999999999</v>
      </c>
      <c r="I25" s="70"/>
    </row>
    <row r="26" spans="1:14" ht="27.75" customHeight="1">
      <c r="A26" s="412" t="s">
        <v>313</v>
      </c>
      <c r="B26" s="413" t="s">
        <v>19</v>
      </c>
      <c r="C26" s="422" t="s">
        <v>251</v>
      </c>
      <c r="D26" s="422" t="s">
        <v>252</v>
      </c>
      <c r="E26" s="413" t="s">
        <v>229</v>
      </c>
      <c r="F26" s="424">
        <v>16.5</v>
      </c>
      <c r="G26" s="422" t="s">
        <v>314</v>
      </c>
      <c r="H26" s="415">
        <f>F26*G26</f>
        <v>13.035</v>
      </c>
      <c r="I26" s="70"/>
    </row>
    <row r="27" spans="1:14" ht="27.75" customHeight="1">
      <c r="A27" s="412" t="s">
        <v>315</v>
      </c>
      <c r="B27" s="413" t="s">
        <v>19</v>
      </c>
      <c r="C27" s="422" t="s">
        <v>255</v>
      </c>
      <c r="D27" s="422" t="s">
        <v>228</v>
      </c>
      <c r="E27" s="413" t="s">
        <v>229</v>
      </c>
      <c r="F27" s="424">
        <v>16.5</v>
      </c>
      <c r="G27" s="422" t="s">
        <v>316</v>
      </c>
      <c r="H27" s="415">
        <f>F27*G27</f>
        <v>29.7</v>
      </c>
      <c r="I27" s="70"/>
    </row>
    <row r="28" spans="1:14" ht="27.75" customHeight="1">
      <c r="A28" s="398" t="s">
        <v>46</v>
      </c>
      <c r="B28" s="417" t="s">
        <v>19</v>
      </c>
      <c r="C28" s="417" t="s">
        <v>47</v>
      </c>
      <c r="D28" s="426" t="s">
        <v>48</v>
      </c>
      <c r="E28" s="419" t="s">
        <v>22</v>
      </c>
      <c r="F28" s="420">
        <v>143.46</v>
      </c>
      <c r="G28" s="421">
        <v>1.49</v>
      </c>
      <c r="H28" s="411">
        <f>F28*G28</f>
        <v>213.75540000000001</v>
      </c>
      <c r="I28" s="70"/>
    </row>
    <row r="29" spans="1:14" ht="27.75" customHeight="1">
      <c r="A29" s="412" t="s">
        <v>317</v>
      </c>
      <c r="B29" s="413" t="s">
        <v>19</v>
      </c>
      <c r="C29" s="422" t="s">
        <v>318</v>
      </c>
      <c r="D29" s="422" t="s">
        <v>319</v>
      </c>
      <c r="E29" s="422" t="s">
        <v>229</v>
      </c>
      <c r="F29" s="424">
        <v>143.46</v>
      </c>
      <c r="G29" s="422" t="s">
        <v>320</v>
      </c>
      <c r="H29" s="415">
        <f>F29*G29</f>
        <v>88.9452</v>
      </c>
      <c r="I29" s="70"/>
    </row>
    <row r="30" spans="1:14" ht="27.75" customHeight="1">
      <c r="A30" s="412" t="s">
        <v>321</v>
      </c>
      <c r="B30" s="413" t="s">
        <v>19</v>
      </c>
      <c r="C30" s="422" t="s">
        <v>255</v>
      </c>
      <c r="D30" s="422" t="s">
        <v>228</v>
      </c>
      <c r="E30" s="422" t="s">
        <v>229</v>
      </c>
      <c r="F30" s="424">
        <v>143.46</v>
      </c>
      <c r="G30" s="422" t="s">
        <v>322</v>
      </c>
      <c r="H30" s="415">
        <f>F30*G30</f>
        <v>124.81019999999999</v>
      </c>
      <c r="I30" s="70"/>
    </row>
    <row r="31" spans="1:14" ht="27.75" customHeight="1">
      <c r="A31" s="416" t="s">
        <v>49</v>
      </c>
      <c r="B31" s="417" t="s">
        <v>19</v>
      </c>
      <c r="C31" s="417" t="s">
        <v>50</v>
      </c>
      <c r="D31" s="426" t="s">
        <v>51</v>
      </c>
      <c r="E31" s="419" t="s">
        <v>27</v>
      </c>
      <c r="F31" s="420">
        <v>39</v>
      </c>
      <c r="G31" s="421">
        <v>1.04</v>
      </c>
      <c r="H31" s="411">
        <f>F31*G31</f>
        <v>40.56</v>
      </c>
      <c r="I31" s="70"/>
    </row>
    <row r="32" spans="1:14" ht="27.75" customHeight="1">
      <c r="A32" s="412" t="s">
        <v>323</v>
      </c>
      <c r="B32" s="413" t="s">
        <v>19</v>
      </c>
      <c r="C32" s="422" t="s">
        <v>275</v>
      </c>
      <c r="D32" s="422" t="s">
        <v>276</v>
      </c>
      <c r="E32" s="422" t="s">
        <v>229</v>
      </c>
      <c r="F32" s="414"/>
      <c r="G32" s="422" t="s">
        <v>324</v>
      </c>
      <c r="H32" s="415">
        <f>F32*G32</f>
        <v>0</v>
      </c>
      <c r="I32" s="70"/>
    </row>
    <row r="33" spans="1:9" ht="27.75" customHeight="1">
      <c r="A33" s="412" t="s">
        <v>325</v>
      </c>
      <c r="B33" s="413" t="s">
        <v>19</v>
      </c>
      <c r="C33" s="422" t="s">
        <v>255</v>
      </c>
      <c r="D33" s="422" t="s">
        <v>228</v>
      </c>
      <c r="E33" s="422" t="s">
        <v>229</v>
      </c>
      <c r="F33" s="414"/>
      <c r="G33" s="422" t="s">
        <v>326</v>
      </c>
      <c r="H33" s="415">
        <f>F33*G33</f>
        <v>0</v>
      </c>
      <c r="I33" s="70"/>
    </row>
    <row r="34" spans="1:9">
      <c r="A34" s="398" t="s">
        <v>52</v>
      </c>
      <c r="B34" s="417" t="s">
        <v>24</v>
      </c>
      <c r="C34" s="417" t="s">
        <v>53</v>
      </c>
      <c r="D34" s="426" t="s">
        <v>54</v>
      </c>
      <c r="E34" s="419" t="s">
        <v>22</v>
      </c>
      <c r="F34" s="420">
        <v>279.06</v>
      </c>
      <c r="G34" s="421">
        <v>2.83</v>
      </c>
      <c r="H34" s="411">
        <f>F34*G34</f>
        <v>789.73979999999995</v>
      </c>
      <c r="I34" s="70"/>
    </row>
    <row r="35" spans="1:9" ht="27.75" customHeight="1">
      <c r="A35" s="416" t="s">
        <v>55</v>
      </c>
      <c r="B35" s="417" t="s">
        <v>19</v>
      </c>
      <c r="C35" s="417" t="s">
        <v>56</v>
      </c>
      <c r="D35" s="426" t="s">
        <v>57</v>
      </c>
      <c r="E35" s="419" t="s">
        <v>31</v>
      </c>
      <c r="F35" s="420">
        <v>10</v>
      </c>
      <c r="G35" s="421">
        <v>18.059999999999999</v>
      </c>
      <c r="H35" s="411">
        <f>F35*G35</f>
        <v>180.6</v>
      </c>
      <c r="I35" s="70"/>
    </row>
    <row r="36" spans="1:9" ht="27.75" customHeight="1">
      <c r="A36" s="427" t="s">
        <v>327</v>
      </c>
      <c r="B36" s="413" t="s">
        <v>19</v>
      </c>
      <c r="C36" s="422" t="s">
        <v>318</v>
      </c>
      <c r="D36" s="422" t="s">
        <v>319</v>
      </c>
      <c r="E36" s="422" t="s">
        <v>229</v>
      </c>
      <c r="F36" s="424">
        <v>10</v>
      </c>
      <c r="G36" s="422" t="s">
        <v>328</v>
      </c>
      <c r="H36" s="415">
        <f>F36*G36</f>
        <v>121.3</v>
      </c>
      <c r="I36" s="70"/>
    </row>
    <row r="37" spans="1:9" ht="27.75" customHeight="1">
      <c r="A37" s="427" t="s">
        <v>329</v>
      </c>
      <c r="B37" s="413" t="s">
        <v>19</v>
      </c>
      <c r="C37" s="422" t="s">
        <v>255</v>
      </c>
      <c r="D37" s="422" t="s">
        <v>228</v>
      </c>
      <c r="E37" s="422" t="s">
        <v>229</v>
      </c>
      <c r="F37" s="424">
        <v>10</v>
      </c>
      <c r="G37" s="422" t="s">
        <v>330</v>
      </c>
      <c r="H37" s="415">
        <f>F37*G37</f>
        <v>17.100000000000001</v>
      </c>
      <c r="I37" s="70"/>
    </row>
    <row r="38" spans="1:9" ht="45">
      <c r="A38" s="427" t="s">
        <v>331</v>
      </c>
      <c r="B38" s="413" t="s">
        <v>19</v>
      </c>
      <c r="C38" s="422" t="s">
        <v>332</v>
      </c>
      <c r="D38" s="422" t="s">
        <v>333</v>
      </c>
      <c r="E38" s="422" t="s">
        <v>334</v>
      </c>
      <c r="F38" s="424">
        <v>10</v>
      </c>
      <c r="G38" s="422" t="s">
        <v>335</v>
      </c>
      <c r="H38" s="415">
        <f>F38*G38</f>
        <v>42.2</v>
      </c>
      <c r="I38" s="70"/>
    </row>
    <row r="39" spans="1:9" ht="27.75" customHeight="1">
      <c r="A39" s="416" t="s">
        <v>58</v>
      </c>
      <c r="B39" s="417" t="s">
        <v>19</v>
      </c>
      <c r="C39" s="417" t="s">
        <v>59</v>
      </c>
      <c r="D39" s="426" t="s">
        <v>60</v>
      </c>
      <c r="E39" s="419" t="s">
        <v>31</v>
      </c>
      <c r="F39" s="420">
        <v>10</v>
      </c>
      <c r="G39" s="421">
        <v>0.54</v>
      </c>
      <c r="H39" s="411">
        <f>F39*G39</f>
        <v>5.4</v>
      </c>
      <c r="I39" s="70"/>
    </row>
    <row r="40" spans="1:9" ht="27.75" customHeight="1">
      <c r="A40" s="427" t="s">
        <v>336</v>
      </c>
      <c r="B40" s="413" t="s">
        <v>19</v>
      </c>
      <c r="C40" s="422" t="s">
        <v>275</v>
      </c>
      <c r="D40" s="422" t="s">
        <v>276</v>
      </c>
      <c r="E40" s="422" t="s">
        <v>229</v>
      </c>
      <c r="F40" s="424">
        <v>10</v>
      </c>
      <c r="G40" s="422">
        <v>0.22</v>
      </c>
      <c r="H40" s="415">
        <f>F40*G40</f>
        <v>2.2000000000000002</v>
      </c>
      <c r="I40" s="70"/>
    </row>
    <row r="41" spans="1:9" ht="27.75" customHeight="1">
      <c r="A41" s="427" t="s">
        <v>337</v>
      </c>
      <c r="B41" s="413" t="s">
        <v>19</v>
      </c>
      <c r="C41" s="422" t="s">
        <v>255</v>
      </c>
      <c r="D41" s="422" t="s">
        <v>256</v>
      </c>
      <c r="E41" s="422" t="s">
        <v>229</v>
      </c>
      <c r="F41" s="424">
        <v>10</v>
      </c>
      <c r="G41" s="422">
        <v>0.32</v>
      </c>
      <c r="H41" s="415">
        <f>F41*G41</f>
        <v>3.2</v>
      </c>
      <c r="I41" s="70"/>
    </row>
    <row r="42" spans="1:9" ht="27.75" customHeight="1">
      <c r="A42" s="416" t="s">
        <v>61</v>
      </c>
      <c r="B42" s="417" t="s">
        <v>19</v>
      </c>
      <c r="C42" s="417" t="s">
        <v>62</v>
      </c>
      <c r="D42" s="426" t="s">
        <v>63</v>
      </c>
      <c r="E42" s="419" t="s">
        <v>27</v>
      </c>
      <c r="F42" s="420">
        <v>5</v>
      </c>
      <c r="G42" s="421">
        <v>0.54</v>
      </c>
      <c r="H42" s="411">
        <f>F42*G42</f>
        <v>2.7</v>
      </c>
      <c r="I42" s="70"/>
    </row>
    <row r="43" spans="1:9" ht="27.75" customHeight="1">
      <c r="A43" s="427" t="s">
        <v>338</v>
      </c>
      <c r="B43" s="413" t="s">
        <v>19</v>
      </c>
      <c r="C43" s="422" t="s">
        <v>275</v>
      </c>
      <c r="D43" s="422" t="s">
        <v>276</v>
      </c>
      <c r="E43" s="422" t="s">
        <v>229</v>
      </c>
      <c r="F43" s="424">
        <v>5</v>
      </c>
      <c r="G43" s="422">
        <v>0.22</v>
      </c>
      <c r="H43" s="415">
        <f>F43*G43</f>
        <v>1.1000000000000001</v>
      </c>
      <c r="I43" s="70"/>
    </row>
    <row r="44" spans="1:9" ht="27.75" customHeight="1">
      <c r="A44" s="427" t="s">
        <v>339</v>
      </c>
      <c r="B44" s="413" t="s">
        <v>19</v>
      </c>
      <c r="C44" s="422" t="s">
        <v>255</v>
      </c>
      <c r="D44" s="422" t="s">
        <v>256</v>
      </c>
      <c r="E44" s="422" t="s">
        <v>229</v>
      </c>
      <c r="F44" s="424">
        <v>5</v>
      </c>
      <c r="G44" s="422">
        <v>0.32</v>
      </c>
      <c r="H44" s="415">
        <f>F44*G44</f>
        <v>1.6</v>
      </c>
      <c r="I44" s="70"/>
    </row>
    <row r="45" spans="1:9" ht="13.5" customHeight="1">
      <c r="A45" s="60" t="s">
        <v>64</v>
      </c>
      <c r="B45" s="9" t="s">
        <v>65</v>
      </c>
      <c r="C45" s="9"/>
      <c r="D45" s="9"/>
      <c r="E45" s="8">
        <f>H46+H51+H55+H60+H65+H72+H74+H82+H88</f>
        <v>17571.6895</v>
      </c>
      <c r="F45" s="8"/>
      <c r="G45" s="8"/>
      <c r="H45" s="8"/>
      <c r="I45" s="70"/>
    </row>
    <row r="46" spans="1:9" ht="22.5">
      <c r="A46" s="416" t="s">
        <v>66</v>
      </c>
      <c r="B46" s="417" t="s">
        <v>24</v>
      </c>
      <c r="C46" s="417" t="s">
        <v>67</v>
      </c>
      <c r="D46" s="426" t="s">
        <v>68</v>
      </c>
      <c r="E46" s="419" t="s">
        <v>42</v>
      </c>
      <c r="F46" s="420">
        <v>0.39</v>
      </c>
      <c r="G46" s="428">
        <v>510.55</v>
      </c>
      <c r="H46" s="411">
        <f>F46*G46</f>
        <v>199.11449999999999</v>
      </c>
      <c r="I46" s="70"/>
    </row>
    <row r="47" spans="1:9" ht="33.75">
      <c r="A47" s="427" t="s">
        <v>340</v>
      </c>
      <c r="B47" s="413" t="s">
        <v>19</v>
      </c>
      <c r="C47" s="422" t="s">
        <v>243</v>
      </c>
      <c r="D47" s="422" t="s">
        <v>244</v>
      </c>
      <c r="E47" s="422" t="s">
        <v>245</v>
      </c>
      <c r="F47" s="424">
        <v>0.39</v>
      </c>
      <c r="G47" s="422">
        <v>150</v>
      </c>
      <c r="H47" s="415">
        <f>F47*G47</f>
        <v>58.5</v>
      </c>
      <c r="I47" s="70"/>
    </row>
    <row r="48" spans="1:9" ht="45">
      <c r="A48" s="427" t="s">
        <v>341</v>
      </c>
      <c r="B48" s="413" t="s">
        <v>19</v>
      </c>
      <c r="C48" s="422" t="s">
        <v>247</v>
      </c>
      <c r="D48" s="422" t="s">
        <v>248</v>
      </c>
      <c r="E48" s="422" t="s">
        <v>42</v>
      </c>
      <c r="F48" s="424">
        <v>0.39</v>
      </c>
      <c r="G48" s="422">
        <v>53.623699999999999</v>
      </c>
      <c r="H48" s="415">
        <f>F48*G48</f>
        <v>20.913243000000001</v>
      </c>
      <c r="I48" s="70"/>
    </row>
    <row r="49" spans="1:9">
      <c r="A49" s="427" t="s">
        <v>342</v>
      </c>
      <c r="B49" s="413" t="s">
        <v>19</v>
      </c>
      <c r="C49" s="422" t="s">
        <v>251</v>
      </c>
      <c r="D49" s="422" t="s">
        <v>252</v>
      </c>
      <c r="E49" s="422" t="s">
        <v>210</v>
      </c>
      <c r="F49" s="424">
        <v>0.39</v>
      </c>
      <c r="G49" s="422">
        <v>218.80716000000001</v>
      </c>
      <c r="H49" s="415">
        <f>F49*G49</f>
        <v>85.334792399999998</v>
      </c>
      <c r="I49" s="70"/>
    </row>
    <row r="50" spans="1:9">
      <c r="A50" s="427" t="s">
        <v>343</v>
      </c>
      <c r="B50" s="413" t="s">
        <v>19</v>
      </c>
      <c r="C50" s="422" t="s">
        <v>255</v>
      </c>
      <c r="D50" s="422" t="s">
        <v>256</v>
      </c>
      <c r="E50" s="422" t="s">
        <v>210</v>
      </c>
      <c r="F50" s="424">
        <v>0.39</v>
      </c>
      <c r="G50" s="422">
        <v>88.116439999999997</v>
      </c>
      <c r="H50" s="415">
        <f>F50*G50</f>
        <v>34.365411600000002</v>
      </c>
      <c r="I50" s="70"/>
    </row>
    <row r="51" spans="1:9" ht="45">
      <c r="A51" s="416" t="s">
        <v>69</v>
      </c>
      <c r="B51" s="417" t="s">
        <v>19</v>
      </c>
      <c r="C51" s="429" t="s">
        <v>70</v>
      </c>
      <c r="D51" s="426" t="s">
        <v>71</v>
      </c>
      <c r="E51" s="419" t="s">
        <v>22</v>
      </c>
      <c r="F51" s="420">
        <v>16.5</v>
      </c>
      <c r="G51" s="428">
        <v>6.01</v>
      </c>
      <c r="H51" s="411">
        <f>F51*G51</f>
        <v>99.165000000000006</v>
      </c>
      <c r="I51" s="70"/>
    </row>
    <row r="52" spans="1:9" ht="33.75">
      <c r="A52" s="427" t="s">
        <v>344</v>
      </c>
      <c r="B52" s="413" t="s">
        <v>19</v>
      </c>
      <c r="C52" s="422" t="s">
        <v>345</v>
      </c>
      <c r="D52" s="422" t="s">
        <v>346</v>
      </c>
      <c r="E52" s="422" t="s">
        <v>347</v>
      </c>
      <c r="F52" s="424">
        <v>16.5</v>
      </c>
      <c r="G52" s="422" t="s">
        <v>348</v>
      </c>
      <c r="H52" s="415">
        <f>F52*G52</f>
        <v>38.115000000000002</v>
      </c>
      <c r="I52" s="70"/>
    </row>
    <row r="53" spans="1:9">
      <c r="A53" s="427" t="s">
        <v>349</v>
      </c>
      <c r="B53" s="413" t="s">
        <v>19</v>
      </c>
      <c r="C53" s="422" t="s">
        <v>251</v>
      </c>
      <c r="D53" s="422" t="s">
        <v>252</v>
      </c>
      <c r="E53" s="422" t="s">
        <v>229</v>
      </c>
      <c r="F53" s="424">
        <v>16.5</v>
      </c>
      <c r="G53" s="422" t="s">
        <v>350</v>
      </c>
      <c r="H53" s="415">
        <f>F53*G53</f>
        <v>43.56</v>
      </c>
      <c r="I53" s="70"/>
    </row>
    <row r="54" spans="1:9">
      <c r="A54" s="427" t="s">
        <v>351</v>
      </c>
      <c r="B54" s="413" t="s">
        <v>19</v>
      </c>
      <c r="C54" s="422" t="s">
        <v>255</v>
      </c>
      <c r="D54" s="422" t="s">
        <v>256</v>
      </c>
      <c r="E54" s="422" t="s">
        <v>229</v>
      </c>
      <c r="F54" s="424">
        <v>16.5</v>
      </c>
      <c r="G54" s="422" t="s">
        <v>352</v>
      </c>
      <c r="H54" s="415">
        <f>F54*G54</f>
        <v>17.489999999999998</v>
      </c>
      <c r="I54" s="70"/>
    </row>
    <row r="55" spans="1:9" ht="45">
      <c r="A55" s="416" t="s">
        <v>72</v>
      </c>
      <c r="B55" s="417" t="s">
        <v>19</v>
      </c>
      <c r="C55" s="429" t="s">
        <v>73</v>
      </c>
      <c r="D55" s="426" t="s">
        <v>74</v>
      </c>
      <c r="E55" s="419" t="s">
        <v>22</v>
      </c>
      <c r="F55" s="420">
        <v>16.5</v>
      </c>
      <c r="G55" s="428">
        <v>33.75</v>
      </c>
      <c r="H55" s="411">
        <f>F55*G55</f>
        <v>556.875</v>
      </c>
      <c r="I55" s="70"/>
    </row>
    <row r="56" spans="1:9" ht="22.5">
      <c r="A56" s="427" t="s">
        <v>353</v>
      </c>
      <c r="B56" s="413" t="s">
        <v>19</v>
      </c>
      <c r="C56" s="422" t="s">
        <v>354</v>
      </c>
      <c r="D56" s="422" t="s">
        <v>355</v>
      </c>
      <c r="E56" s="422" t="s">
        <v>356</v>
      </c>
      <c r="F56" s="424">
        <v>16.5</v>
      </c>
      <c r="G56" s="422" t="s">
        <v>357</v>
      </c>
      <c r="H56" s="415">
        <f>F56*G56</f>
        <v>61.545000000000002</v>
      </c>
      <c r="I56" s="70"/>
    </row>
    <row r="57" spans="1:9" ht="45">
      <c r="A57" s="427" t="s">
        <v>358</v>
      </c>
      <c r="B57" s="413" t="s">
        <v>19</v>
      </c>
      <c r="C57" s="422" t="s">
        <v>359</v>
      </c>
      <c r="D57" s="422" t="s">
        <v>360</v>
      </c>
      <c r="E57" s="422" t="s">
        <v>347</v>
      </c>
      <c r="F57" s="424">
        <v>16.5</v>
      </c>
      <c r="G57" s="422" t="s">
        <v>361</v>
      </c>
      <c r="H57" s="415">
        <f>F57*G57</f>
        <v>241.56</v>
      </c>
      <c r="I57" s="70"/>
    </row>
    <row r="58" spans="1:9">
      <c r="A58" s="427" t="s">
        <v>362</v>
      </c>
      <c r="B58" s="413" t="s">
        <v>19</v>
      </c>
      <c r="C58" s="422" t="s">
        <v>251</v>
      </c>
      <c r="D58" s="422" t="s">
        <v>252</v>
      </c>
      <c r="E58" s="422" t="s">
        <v>229</v>
      </c>
      <c r="F58" s="424">
        <v>16.5</v>
      </c>
      <c r="G58" s="422" t="s">
        <v>363</v>
      </c>
      <c r="H58" s="415">
        <f>F58*G58</f>
        <v>140.58000000000001</v>
      </c>
      <c r="I58" s="70"/>
    </row>
    <row r="59" spans="1:9">
      <c r="A59" s="427" t="s">
        <v>364</v>
      </c>
      <c r="B59" s="413" t="s">
        <v>19</v>
      </c>
      <c r="C59" s="422" t="s">
        <v>255</v>
      </c>
      <c r="D59" s="422" t="s">
        <v>256</v>
      </c>
      <c r="E59" s="422" t="s">
        <v>229</v>
      </c>
      <c r="F59" s="424">
        <v>16.5</v>
      </c>
      <c r="G59" s="422" t="s">
        <v>365</v>
      </c>
      <c r="H59" s="415">
        <f>F59*G59</f>
        <v>113.19</v>
      </c>
      <c r="I59" s="70"/>
    </row>
    <row r="60" spans="1:9" ht="34.5" customHeight="1">
      <c r="A60" s="416" t="s">
        <v>75</v>
      </c>
      <c r="B60" s="417" t="s">
        <v>24</v>
      </c>
      <c r="C60" s="429" t="s">
        <v>76</v>
      </c>
      <c r="D60" s="430" t="s">
        <v>77</v>
      </c>
      <c r="E60" s="419" t="s">
        <v>22</v>
      </c>
      <c r="F60" s="420">
        <v>29.3</v>
      </c>
      <c r="G60" s="428">
        <v>107.73</v>
      </c>
      <c r="H60" s="411">
        <f>F60*G60</f>
        <v>3156.489</v>
      </c>
      <c r="I60" s="70"/>
    </row>
    <row r="61" spans="1:9" ht="22.5">
      <c r="A61" s="427" t="s">
        <v>366</v>
      </c>
      <c r="B61" s="413" t="s">
        <v>19</v>
      </c>
      <c r="C61" s="423" t="s">
        <v>259</v>
      </c>
      <c r="D61" s="422" t="s">
        <v>260</v>
      </c>
      <c r="E61" s="422" t="s">
        <v>261</v>
      </c>
      <c r="F61" s="431">
        <v>29.3</v>
      </c>
      <c r="G61" s="425">
        <v>6.0880000000000001</v>
      </c>
      <c r="H61" s="415">
        <f>F61*G61</f>
        <v>178.3784</v>
      </c>
      <c r="I61" s="70"/>
    </row>
    <row r="62" spans="1:9">
      <c r="A62" s="427" t="s">
        <v>367</v>
      </c>
      <c r="B62" s="413" t="s">
        <v>19</v>
      </c>
      <c r="C62" s="423" t="s">
        <v>262</v>
      </c>
      <c r="D62" s="422" t="s">
        <v>228</v>
      </c>
      <c r="E62" s="422" t="s">
        <v>210</v>
      </c>
      <c r="F62" s="431">
        <v>29.3</v>
      </c>
      <c r="G62" s="425">
        <v>10.48</v>
      </c>
      <c r="H62" s="415">
        <f>F62*G62</f>
        <v>307.06400000000002</v>
      </c>
      <c r="I62" s="70"/>
    </row>
    <row r="63" spans="1:9">
      <c r="A63" s="427" t="s">
        <v>368</v>
      </c>
      <c r="B63" s="413" t="s">
        <v>19</v>
      </c>
      <c r="C63" s="423" t="s">
        <v>263</v>
      </c>
      <c r="D63" s="422" t="s">
        <v>369</v>
      </c>
      <c r="E63" s="422" t="s">
        <v>210</v>
      </c>
      <c r="F63" s="431">
        <v>29.3</v>
      </c>
      <c r="G63" s="425">
        <v>14.45</v>
      </c>
      <c r="H63" s="415">
        <f>F63*G63</f>
        <v>423.38499999999999</v>
      </c>
      <c r="I63" s="70"/>
    </row>
    <row r="64" spans="1:9" ht="22.5">
      <c r="A64" s="427" t="s">
        <v>370</v>
      </c>
      <c r="B64" s="413" t="s">
        <v>19</v>
      </c>
      <c r="C64" s="432">
        <v>11621</v>
      </c>
      <c r="D64" s="422" t="s">
        <v>265</v>
      </c>
      <c r="E64" s="433" t="s">
        <v>22</v>
      </c>
      <c r="F64" s="431">
        <v>29.3</v>
      </c>
      <c r="G64" s="425">
        <v>76.716499999999996</v>
      </c>
      <c r="H64" s="415">
        <f>F64*G64</f>
        <v>2247.7934500000001</v>
      </c>
      <c r="I64" s="70"/>
    </row>
    <row r="65" spans="1:9" ht="34.5" customHeight="1">
      <c r="A65" s="416" t="s">
        <v>78</v>
      </c>
      <c r="B65" s="417" t="s">
        <v>19</v>
      </c>
      <c r="C65" s="429" t="s">
        <v>79</v>
      </c>
      <c r="D65" s="430" t="s">
        <v>80</v>
      </c>
      <c r="E65" s="419" t="s">
        <v>22</v>
      </c>
      <c r="F65" s="420">
        <v>117.15</v>
      </c>
      <c r="G65" s="428">
        <v>20.45</v>
      </c>
      <c r="H65" s="411">
        <f>F65*G65</f>
        <v>2395.7175000000002</v>
      </c>
      <c r="I65" s="70"/>
    </row>
    <row r="66" spans="1:9" ht="22.5">
      <c r="A66" s="427" t="s">
        <v>371</v>
      </c>
      <c r="B66" s="413" t="s">
        <v>19</v>
      </c>
      <c r="C66" s="422" t="s">
        <v>372</v>
      </c>
      <c r="D66" s="422" t="s">
        <v>373</v>
      </c>
      <c r="E66" s="422" t="s">
        <v>374</v>
      </c>
      <c r="F66" s="424">
        <v>117.15</v>
      </c>
      <c r="G66" s="422" t="s">
        <v>375</v>
      </c>
      <c r="H66" s="415">
        <f>F66*G66</f>
        <v>1868.5425</v>
      </c>
      <c r="I66" s="70"/>
    </row>
    <row r="67" spans="1:9">
      <c r="A67" s="427" t="s">
        <v>376</v>
      </c>
      <c r="B67" s="413" t="s">
        <v>19</v>
      </c>
      <c r="C67" s="422" t="s">
        <v>377</v>
      </c>
      <c r="D67" s="422" t="s">
        <v>378</v>
      </c>
      <c r="E67" s="422" t="s">
        <v>379</v>
      </c>
      <c r="F67" s="424">
        <v>117.15</v>
      </c>
      <c r="G67" s="422" t="s">
        <v>380</v>
      </c>
      <c r="H67" s="415">
        <f>F67*G67</f>
        <v>77.319000000000003</v>
      </c>
      <c r="I67" s="70"/>
    </row>
    <row r="68" spans="1:9">
      <c r="A68" s="427" t="s">
        <v>381</v>
      </c>
      <c r="B68" s="413" t="s">
        <v>19</v>
      </c>
      <c r="C68" s="422" t="s">
        <v>382</v>
      </c>
      <c r="D68" s="422" t="s">
        <v>383</v>
      </c>
      <c r="E68" s="422" t="s">
        <v>229</v>
      </c>
      <c r="F68" s="424">
        <v>117.15</v>
      </c>
      <c r="G68" s="422" t="s">
        <v>384</v>
      </c>
      <c r="H68" s="415">
        <f>F68*G68</f>
        <v>133.55099999999999</v>
      </c>
      <c r="I68" s="70"/>
    </row>
    <row r="69" spans="1:9">
      <c r="A69" s="427" t="s">
        <v>385</v>
      </c>
      <c r="B69" s="413" t="s">
        <v>19</v>
      </c>
      <c r="C69" s="422" t="s">
        <v>386</v>
      </c>
      <c r="D69" s="422" t="s">
        <v>387</v>
      </c>
      <c r="E69" s="422" t="s">
        <v>229</v>
      </c>
      <c r="F69" s="424">
        <v>117.15</v>
      </c>
      <c r="G69" s="422" t="s">
        <v>388</v>
      </c>
      <c r="H69" s="415">
        <f>F69*G69</f>
        <v>290.53199999999998</v>
      </c>
      <c r="I69" s="70"/>
    </row>
    <row r="70" spans="1:9" ht="22.5">
      <c r="A70" s="427" t="s">
        <v>389</v>
      </c>
      <c r="B70" s="413" t="s">
        <v>19</v>
      </c>
      <c r="C70" s="422" t="s">
        <v>390</v>
      </c>
      <c r="D70" s="422" t="s">
        <v>391</v>
      </c>
      <c r="E70" s="422" t="s">
        <v>392</v>
      </c>
      <c r="F70" s="424">
        <v>117.15</v>
      </c>
      <c r="G70" s="422" t="s">
        <v>393</v>
      </c>
      <c r="H70" s="415">
        <f>F70*G70</f>
        <v>10.5435</v>
      </c>
      <c r="I70" s="70"/>
    </row>
    <row r="71" spans="1:9" ht="22.5">
      <c r="A71" s="427" t="s">
        <v>394</v>
      </c>
      <c r="B71" s="413" t="s">
        <v>19</v>
      </c>
      <c r="C71" s="422" t="s">
        <v>395</v>
      </c>
      <c r="D71" s="422" t="s">
        <v>396</v>
      </c>
      <c r="E71" s="422" t="s">
        <v>397</v>
      </c>
      <c r="F71" s="424">
        <v>117.15</v>
      </c>
      <c r="G71" s="422" t="s">
        <v>398</v>
      </c>
      <c r="H71" s="415">
        <f>F71*G71</f>
        <v>15.2295</v>
      </c>
      <c r="I71" s="70"/>
    </row>
    <row r="72" spans="1:9" ht="34.5" customHeight="1">
      <c r="A72" s="416" t="s">
        <v>81</v>
      </c>
      <c r="B72" s="417" t="s">
        <v>19</v>
      </c>
      <c r="C72" s="429" t="s">
        <v>82</v>
      </c>
      <c r="D72" s="430" t="s">
        <v>83</v>
      </c>
      <c r="E72" s="419" t="s">
        <v>84</v>
      </c>
      <c r="F72" s="420">
        <v>6.78</v>
      </c>
      <c r="G72" s="428" t="s">
        <v>85</v>
      </c>
      <c r="H72" s="411">
        <f>F72*G72</f>
        <v>178.3818</v>
      </c>
      <c r="I72" s="70"/>
    </row>
    <row r="73" spans="1:9" ht="34.5" customHeight="1">
      <c r="A73" s="427" t="s">
        <v>399</v>
      </c>
      <c r="B73" s="413" t="s">
        <v>19</v>
      </c>
      <c r="C73" s="422" t="s">
        <v>255</v>
      </c>
      <c r="D73" s="422" t="s">
        <v>228</v>
      </c>
      <c r="E73" s="422" t="s">
        <v>229</v>
      </c>
      <c r="F73" s="424">
        <v>6.78</v>
      </c>
      <c r="G73" s="422">
        <v>26.31</v>
      </c>
      <c r="H73" s="415">
        <f>F73*G73</f>
        <v>178.3818</v>
      </c>
      <c r="I73" s="70"/>
    </row>
    <row r="74" spans="1:9" ht="45">
      <c r="A74" s="416" t="s">
        <v>86</v>
      </c>
      <c r="B74" s="417" t="s">
        <v>19</v>
      </c>
      <c r="C74" s="429" t="s">
        <v>87</v>
      </c>
      <c r="D74" s="434" t="s">
        <v>88</v>
      </c>
      <c r="E74" s="419" t="s">
        <v>22</v>
      </c>
      <c r="F74" s="420">
        <v>135.6</v>
      </c>
      <c r="G74" s="428">
        <v>63.15</v>
      </c>
      <c r="H74" s="411">
        <f>F74*G74</f>
        <v>8563.14</v>
      </c>
      <c r="I74" s="70"/>
    </row>
    <row r="75" spans="1:9" ht="33.75">
      <c r="A75" s="427" t="s">
        <v>400</v>
      </c>
      <c r="B75" s="413" t="s">
        <v>19</v>
      </c>
      <c r="C75" s="422" t="s">
        <v>401</v>
      </c>
      <c r="D75" s="422" t="s">
        <v>402</v>
      </c>
      <c r="E75" s="422" t="s">
        <v>403</v>
      </c>
      <c r="F75" s="424">
        <v>135.6</v>
      </c>
      <c r="G75" s="422" t="s">
        <v>404</v>
      </c>
      <c r="H75" s="415">
        <f>F75*G75</f>
        <v>61.02</v>
      </c>
      <c r="I75" s="70"/>
    </row>
    <row r="76" spans="1:9" ht="22.5">
      <c r="A76" s="427" t="s">
        <v>405</v>
      </c>
      <c r="B76" s="435" t="s">
        <v>19</v>
      </c>
      <c r="C76" s="422" t="s">
        <v>406</v>
      </c>
      <c r="D76" s="422" t="s">
        <v>407</v>
      </c>
      <c r="E76" s="422" t="s">
        <v>245</v>
      </c>
      <c r="F76" s="424">
        <v>135.6</v>
      </c>
      <c r="G76" s="422" t="s">
        <v>408</v>
      </c>
      <c r="H76" s="415">
        <f>F76*G76</f>
        <v>924.79200000000003</v>
      </c>
      <c r="I76" s="70"/>
    </row>
    <row r="77" spans="1:9" ht="22.5">
      <c r="A77" s="427" t="s">
        <v>409</v>
      </c>
      <c r="B77" s="413" t="s">
        <v>19</v>
      </c>
      <c r="C77" s="422" t="s">
        <v>410</v>
      </c>
      <c r="D77" s="422" t="s">
        <v>411</v>
      </c>
      <c r="E77" s="422" t="s">
        <v>356</v>
      </c>
      <c r="F77" s="424">
        <v>135.6</v>
      </c>
      <c r="G77" s="422" t="s">
        <v>412</v>
      </c>
      <c r="H77" s="415">
        <f>F77*G77</f>
        <v>6794.9160000000002</v>
      </c>
      <c r="I77" s="70"/>
    </row>
    <row r="78" spans="1:9">
      <c r="A78" s="427" t="s">
        <v>413</v>
      </c>
      <c r="B78" s="435" t="s">
        <v>19</v>
      </c>
      <c r="C78" s="422" t="s">
        <v>255</v>
      </c>
      <c r="D78" s="422" t="s">
        <v>228</v>
      </c>
      <c r="E78" s="422" t="s">
        <v>229</v>
      </c>
      <c r="F78" s="424">
        <v>135.6</v>
      </c>
      <c r="G78" s="422" t="s">
        <v>414</v>
      </c>
      <c r="H78" s="415">
        <f>F78*G78</f>
        <v>386.46</v>
      </c>
      <c r="I78" s="70"/>
    </row>
    <row r="79" spans="1:9">
      <c r="A79" s="427" t="s">
        <v>415</v>
      </c>
      <c r="B79" s="413" t="s">
        <v>19</v>
      </c>
      <c r="C79" s="422" t="s">
        <v>308</v>
      </c>
      <c r="D79" s="422" t="s">
        <v>309</v>
      </c>
      <c r="E79" s="422" t="s">
        <v>229</v>
      </c>
      <c r="F79" s="424">
        <v>135.6</v>
      </c>
      <c r="G79" s="422" t="s">
        <v>416</v>
      </c>
      <c r="H79" s="415">
        <f>F79*G79</f>
        <v>362.05200000000002</v>
      </c>
      <c r="I79" s="70"/>
    </row>
    <row r="80" spans="1:9" ht="22.5">
      <c r="A80" s="427" t="s">
        <v>417</v>
      </c>
      <c r="B80" s="435" t="s">
        <v>19</v>
      </c>
      <c r="C80" s="422" t="s">
        <v>390</v>
      </c>
      <c r="D80" s="422" t="s">
        <v>391</v>
      </c>
      <c r="E80" s="422" t="s">
        <v>392</v>
      </c>
      <c r="F80" s="424">
        <v>135.6</v>
      </c>
      <c r="G80" s="422" t="s">
        <v>418</v>
      </c>
      <c r="H80" s="415">
        <f>F80*G80</f>
        <v>14.916</v>
      </c>
      <c r="I80" s="70"/>
    </row>
    <row r="81" spans="1:9" ht="22.5">
      <c r="A81" s="427" t="s">
        <v>419</v>
      </c>
      <c r="B81" s="413" t="s">
        <v>19</v>
      </c>
      <c r="C81" s="422" t="s">
        <v>395</v>
      </c>
      <c r="D81" s="422" t="s">
        <v>396</v>
      </c>
      <c r="E81" s="422" t="s">
        <v>397</v>
      </c>
      <c r="F81" s="424">
        <v>135.6</v>
      </c>
      <c r="G81" s="422" t="s">
        <v>420</v>
      </c>
      <c r="H81" s="415">
        <f>F81*G81</f>
        <v>18.984000000000002</v>
      </c>
      <c r="I81" s="70"/>
    </row>
    <row r="82" spans="1:9" ht="48.75" customHeight="1">
      <c r="A82" s="416" t="s">
        <v>89</v>
      </c>
      <c r="B82" s="417" t="s">
        <v>19</v>
      </c>
      <c r="C82" s="436">
        <v>87622</v>
      </c>
      <c r="D82" s="430" t="s">
        <v>90</v>
      </c>
      <c r="E82" s="419" t="s">
        <v>22</v>
      </c>
      <c r="F82" s="420">
        <v>9.6</v>
      </c>
      <c r="G82" s="428">
        <v>28.23</v>
      </c>
      <c r="H82" s="437">
        <f>F82*G82</f>
        <v>271.00799999999998</v>
      </c>
      <c r="I82" s="70"/>
    </row>
    <row r="83" spans="1:9" ht="48.75" customHeight="1">
      <c r="A83" s="427" t="s">
        <v>421</v>
      </c>
      <c r="B83" s="413" t="s">
        <v>19</v>
      </c>
      <c r="C83" s="422" t="s">
        <v>422</v>
      </c>
      <c r="D83" s="422" t="s">
        <v>423</v>
      </c>
      <c r="E83" s="422" t="s">
        <v>379</v>
      </c>
      <c r="F83" s="424">
        <v>9.6</v>
      </c>
      <c r="G83" s="422" t="s">
        <v>424</v>
      </c>
      <c r="H83" s="415">
        <f>F83*G83</f>
        <v>3.0720000000000001</v>
      </c>
      <c r="I83" s="70"/>
    </row>
    <row r="84" spans="1:9" ht="48.75" customHeight="1">
      <c r="A84" s="427" t="s">
        <v>425</v>
      </c>
      <c r="B84" s="413" t="s">
        <v>19</v>
      </c>
      <c r="C84" s="422" t="s">
        <v>426</v>
      </c>
      <c r="D84" s="422" t="s">
        <v>427</v>
      </c>
      <c r="E84" s="422" t="s">
        <v>157</v>
      </c>
      <c r="F84" s="424">
        <v>9.6</v>
      </c>
      <c r="G84" s="422" t="s">
        <v>428</v>
      </c>
      <c r="H84" s="415">
        <f>F84*G84</f>
        <v>24.768000000000001</v>
      </c>
      <c r="I84" s="70"/>
    </row>
    <row r="85" spans="1:9" ht="48.75" customHeight="1">
      <c r="A85" s="427" t="s">
        <v>429</v>
      </c>
      <c r="B85" s="413" t="s">
        <v>19</v>
      </c>
      <c r="C85" s="422" t="s">
        <v>430</v>
      </c>
      <c r="D85" s="422" t="s">
        <v>431</v>
      </c>
      <c r="E85" s="422" t="s">
        <v>347</v>
      </c>
      <c r="F85" s="424">
        <v>9.6</v>
      </c>
      <c r="G85" s="422" t="s">
        <v>432</v>
      </c>
      <c r="H85" s="415">
        <f>F85*G85</f>
        <v>181.82400000000001</v>
      </c>
      <c r="I85" s="70"/>
    </row>
    <row r="86" spans="1:9" ht="48.75" customHeight="1">
      <c r="A86" s="427" t="s">
        <v>433</v>
      </c>
      <c r="B86" s="413" t="s">
        <v>19</v>
      </c>
      <c r="C86" s="422" t="s">
        <v>251</v>
      </c>
      <c r="D86" s="422" t="s">
        <v>252</v>
      </c>
      <c r="E86" s="422" t="s">
        <v>229</v>
      </c>
      <c r="F86" s="424">
        <v>9.6</v>
      </c>
      <c r="G86" s="422" t="s">
        <v>434</v>
      </c>
      <c r="H86" s="415">
        <f>F86*G86</f>
        <v>43.776000000000003</v>
      </c>
      <c r="I86" s="70"/>
    </row>
    <row r="87" spans="1:9" ht="48.75" customHeight="1">
      <c r="A87" s="427" t="s">
        <v>435</v>
      </c>
      <c r="B87" s="413" t="s">
        <v>19</v>
      </c>
      <c r="C87" s="422" t="s">
        <v>255</v>
      </c>
      <c r="D87" s="422" t="s">
        <v>228</v>
      </c>
      <c r="E87" s="422" t="s">
        <v>229</v>
      </c>
      <c r="F87" s="424">
        <v>9.6</v>
      </c>
      <c r="G87" s="422" t="s">
        <v>436</v>
      </c>
      <c r="H87" s="415">
        <f>F87*G87</f>
        <v>17.568000000000001</v>
      </c>
      <c r="I87" s="70"/>
    </row>
    <row r="88" spans="1:9" ht="27" customHeight="1">
      <c r="A88" s="416" t="s">
        <v>91</v>
      </c>
      <c r="B88" s="438" t="s">
        <v>24</v>
      </c>
      <c r="C88" s="429" t="s">
        <v>92</v>
      </c>
      <c r="D88" s="439" t="s">
        <v>93</v>
      </c>
      <c r="E88" s="440" t="s">
        <v>22</v>
      </c>
      <c r="F88" s="420">
        <v>136.97</v>
      </c>
      <c r="G88" s="428">
        <v>15.71</v>
      </c>
      <c r="H88" s="437">
        <f>F88*G88</f>
        <v>2151.7986999999998</v>
      </c>
      <c r="I88" s="70"/>
    </row>
    <row r="89" spans="1:9" ht="27" customHeight="1">
      <c r="A89" s="427" t="s">
        <v>437</v>
      </c>
      <c r="B89" s="413" t="s">
        <v>238</v>
      </c>
      <c r="C89" s="422"/>
      <c r="D89" s="422" t="s">
        <v>266</v>
      </c>
      <c r="E89" s="422" t="s">
        <v>157</v>
      </c>
      <c r="F89" s="424">
        <v>136.97</v>
      </c>
      <c r="G89" s="422">
        <v>6.7473000000000001</v>
      </c>
      <c r="H89" s="415">
        <f>F89*G89</f>
        <v>924.17768100000001</v>
      </c>
      <c r="I89" s="70"/>
    </row>
    <row r="90" spans="1:9" ht="27" customHeight="1">
      <c r="A90" s="427" t="s">
        <v>438</v>
      </c>
      <c r="B90" s="413" t="s">
        <v>19</v>
      </c>
      <c r="C90" s="422" t="s">
        <v>267</v>
      </c>
      <c r="D90" s="422" t="s">
        <v>268</v>
      </c>
      <c r="E90" s="422" t="s">
        <v>210</v>
      </c>
      <c r="F90" s="424">
        <v>136.97</v>
      </c>
      <c r="G90" s="422">
        <v>8.9590599999999991</v>
      </c>
      <c r="H90" s="415">
        <f>F90*G90</f>
        <v>1227.1224482</v>
      </c>
      <c r="I90" s="70"/>
    </row>
    <row r="91" spans="1:9" ht="13.5" customHeight="1">
      <c r="A91" s="60" t="s">
        <v>94</v>
      </c>
      <c r="B91" s="7" t="s">
        <v>95</v>
      </c>
      <c r="C91" s="7"/>
      <c r="D91" s="7"/>
      <c r="E91" s="8">
        <f>SUM(H92:H92)</f>
        <v>25.15</v>
      </c>
      <c r="F91" s="8"/>
      <c r="G91" s="8"/>
      <c r="H91" s="8"/>
      <c r="I91" s="70"/>
    </row>
    <row r="92" spans="1:9" ht="13.5">
      <c r="A92" s="398" t="s">
        <v>96</v>
      </c>
      <c r="B92" s="406" t="s">
        <v>19</v>
      </c>
      <c r="C92" s="406" t="s">
        <v>97</v>
      </c>
      <c r="D92" s="441" t="s">
        <v>98</v>
      </c>
      <c r="E92" s="408" t="s">
        <v>27</v>
      </c>
      <c r="F92" s="409">
        <v>1</v>
      </c>
      <c r="G92" s="410">
        <v>25.15</v>
      </c>
      <c r="H92" s="404">
        <f>F92*G92</f>
        <v>25.15</v>
      </c>
      <c r="I92" s="70"/>
    </row>
    <row r="93" spans="1:9" ht="13.5" customHeight="1">
      <c r="A93" s="60" t="s">
        <v>99</v>
      </c>
      <c r="B93" s="7" t="s">
        <v>100</v>
      </c>
      <c r="C93" s="7"/>
      <c r="D93" s="7"/>
      <c r="E93" s="8">
        <f>SUM(H94:H94)</f>
        <v>18271.065600000002</v>
      </c>
      <c r="F93" s="8"/>
      <c r="G93" s="8"/>
      <c r="H93" s="8"/>
      <c r="I93" s="70"/>
    </row>
    <row r="94" spans="1:9" ht="51.75" customHeight="1">
      <c r="A94" s="398" t="s">
        <v>101</v>
      </c>
      <c r="B94" s="406" t="s">
        <v>102</v>
      </c>
      <c r="C94" s="406" t="s">
        <v>25</v>
      </c>
      <c r="D94" s="441" t="s">
        <v>103</v>
      </c>
      <c r="E94" s="408" t="s">
        <v>27</v>
      </c>
      <c r="F94" s="409">
        <v>143.46</v>
      </c>
      <c r="G94" s="410">
        <v>127.36</v>
      </c>
      <c r="H94" s="404">
        <f>F94*G94</f>
        <v>18271.065600000002</v>
      </c>
      <c r="I94" s="70"/>
    </row>
    <row r="95" spans="1:9" ht="13.5" customHeight="1">
      <c r="A95" s="60" t="s">
        <v>104</v>
      </c>
      <c r="B95" s="7" t="s">
        <v>105</v>
      </c>
      <c r="C95" s="7"/>
      <c r="D95" s="7"/>
      <c r="E95" s="8">
        <f>H96+H97+H98+H102</f>
        <v>8155.74</v>
      </c>
      <c r="F95" s="8"/>
      <c r="G95" s="8"/>
      <c r="H95" s="8"/>
      <c r="I95" s="70"/>
    </row>
    <row r="96" spans="1:9" ht="22.5">
      <c r="A96" s="416" t="s">
        <v>106</v>
      </c>
      <c r="B96" s="417" t="s">
        <v>19</v>
      </c>
      <c r="C96" s="429" t="s">
        <v>107</v>
      </c>
      <c r="D96" s="430" t="s">
        <v>108</v>
      </c>
      <c r="E96" s="419" t="s">
        <v>27</v>
      </c>
      <c r="F96" s="420">
        <v>1</v>
      </c>
      <c r="G96" s="428">
        <v>39.450000000000003</v>
      </c>
      <c r="H96" s="411">
        <f>F96*G96</f>
        <v>39.450000000000003</v>
      </c>
      <c r="I96" s="70"/>
    </row>
    <row r="97" spans="1:11" ht="33.75">
      <c r="A97" s="416" t="s">
        <v>109</v>
      </c>
      <c r="B97" s="417" t="s">
        <v>19</v>
      </c>
      <c r="C97" s="429" t="s">
        <v>110</v>
      </c>
      <c r="D97" s="430" t="s">
        <v>111</v>
      </c>
      <c r="E97" s="419" t="s">
        <v>27</v>
      </c>
      <c r="F97" s="420">
        <v>3</v>
      </c>
      <c r="G97" s="428">
        <v>7.71</v>
      </c>
      <c r="H97" s="411">
        <f>F97*G97</f>
        <v>23.13</v>
      </c>
      <c r="I97" s="70"/>
    </row>
    <row r="98" spans="1:11" ht="56.25">
      <c r="A98" s="416" t="s">
        <v>112</v>
      </c>
      <c r="B98" s="406" t="s">
        <v>24</v>
      </c>
      <c r="C98" s="406" t="s">
        <v>113</v>
      </c>
      <c r="D98" s="441" t="s">
        <v>114</v>
      </c>
      <c r="E98" s="408" t="s">
        <v>27</v>
      </c>
      <c r="F98" s="409">
        <v>36</v>
      </c>
      <c r="G98" s="410">
        <v>190.35</v>
      </c>
      <c r="H98" s="404">
        <f>F98*G98</f>
        <v>6852.6</v>
      </c>
      <c r="I98" s="70"/>
    </row>
    <row r="99" spans="1:11" ht="56.25">
      <c r="A99" s="427" t="s">
        <v>439</v>
      </c>
      <c r="B99" s="413" t="s">
        <v>238</v>
      </c>
      <c r="C99" s="422"/>
      <c r="D99" s="422" t="s">
        <v>270</v>
      </c>
      <c r="E99" s="422" t="s">
        <v>27</v>
      </c>
      <c r="F99" s="424">
        <v>36</v>
      </c>
      <c r="G99" s="422">
        <v>179</v>
      </c>
      <c r="H99" s="415">
        <f>F99*G99</f>
        <v>6444</v>
      </c>
      <c r="I99" s="70"/>
    </row>
    <row r="100" spans="1:11">
      <c r="A100" s="427" t="s">
        <v>440</v>
      </c>
      <c r="B100" s="413" t="s">
        <v>19</v>
      </c>
      <c r="C100" s="422" t="s">
        <v>271</v>
      </c>
      <c r="D100" s="422" t="s">
        <v>272</v>
      </c>
      <c r="E100" s="422" t="s">
        <v>210</v>
      </c>
      <c r="F100" s="424">
        <v>36</v>
      </c>
      <c r="G100" s="422">
        <v>2.9170799999999999</v>
      </c>
      <c r="H100" s="415">
        <f>F100*G100</f>
        <v>105.01488000000001</v>
      </c>
      <c r="I100" s="70"/>
    </row>
    <row r="101" spans="1:11">
      <c r="A101" s="427" t="s">
        <v>441</v>
      </c>
      <c r="B101" s="413" t="s">
        <v>19</v>
      </c>
      <c r="C101" s="422" t="s">
        <v>275</v>
      </c>
      <c r="D101" s="422" t="s">
        <v>276</v>
      </c>
      <c r="E101" s="422" t="s">
        <v>210</v>
      </c>
      <c r="F101" s="424">
        <v>36</v>
      </c>
      <c r="G101" s="422">
        <v>8.4336249999999993</v>
      </c>
      <c r="H101" s="415">
        <f>F101*G101</f>
        <v>303.6105</v>
      </c>
      <c r="I101" s="70"/>
    </row>
    <row r="102" spans="1:11" ht="13.5">
      <c r="A102" s="416" t="s">
        <v>115</v>
      </c>
      <c r="B102" s="406" t="s">
        <v>19</v>
      </c>
      <c r="C102" s="406" t="s">
        <v>116</v>
      </c>
      <c r="D102" s="441" t="s">
        <v>117</v>
      </c>
      <c r="E102" s="408" t="s">
        <v>27</v>
      </c>
      <c r="F102" s="409">
        <v>72</v>
      </c>
      <c r="G102" s="410">
        <v>17.23</v>
      </c>
      <c r="H102" s="404">
        <f>F102*G102</f>
        <v>1240.56</v>
      </c>
      <c r="I102" s="70"/>
    </row>
    <row r="103" spans="1:11" s="29" customFormat="1" ht="13.5" customHeight="1">
      <c r="A103" s="60" t="s">
        <v>118</v>
      </c>
      <c r="B103" s="9" t="s">
        <v>119</v>
      </c>
      <c r="C103" s="9"/>
      <c r="D103" s="9"/>
      <c r="E103" s="8">
        <f>SUM(H104:H106)</f>
        <v>6623.86</v>
      </c>
      <c r="F103" s="8"/>
      <c r="G103" s="8"/>
      <c r="H103" s="8"/>
      <c r="K103" s="62">
        <f>(H103*G113/100)+H103</f>
        <v>0</v>
      </c>
    </row>
    <row r="104" spans="1:11">
      <c r="A104" s="398" t="s">
        <v>120</v>
      </c>
      <c r="B104" s="442" t="s">
        <v>19</v>
      </c>
      <c r="C104" s="443" t="s">
        <v>121</v>
      </c>
      <c r="D104" s="400" t="s">
        <v>122</v>
      </c>
      <c r="E104" s="444" t="s">
        <v>123</v>
      </c>
      <c r="F104" s="402">
        <v>8</v>
      </c>
      <c r="G104" s="403">
        <v>23.39</v>
      </c>
      <c r="H104" s="404">
        <f>F104*G104</f>
        <v>187.12</v>
      </c>
      <c r="I104" s="29">
        <f>2*220/2</f>
        <v>220</v>
      </c>
    </row>
    <row r="105" spans="1:11">
      <c r="A105" s="398" t="s">
        <v>124</v>
      </c>
      <c r="B105" s="445" t="s">
        <v>19</v>
      </c>
      <c r="C105" s="446" t="s">
        <v>125</v>
      </c>
      <c r="D105" s="441" t="s">
        <v>126</v>
      </c>
      <c r="E105" s="447" t="s">
        <v>123</v>
      </c>
      <c r="F105" s="409">
        <v>360</v>
      </c>
      <c r="G105" s="410">
        <v>17.23</v>
      </c>
      <c r="H105" s="448">
        <f>F105*G105</f>
        <v>6202.8</v>
      </c>
      <c r="I105" s="29">
        <f>2*220</f>
        <v>440</v>
      </c>
    </row>
    <row r="106" spans="1:11" ht="13.5">
      <c r="A106" s="398" t="s">
        <v>127</v>
      </c>
      <c r="B106" s="445" t="s">
        <v>102</v>
      </c>
      <c r="C106" s="446" t="s">
        <v>128</v>
      </c>
      <c r="D106" s="441" t="s">
        <v>129</v>
      </c>
      <c r="E106" s="447" t="s">
        <v>27</v>
      </c>
      <c r="F106" s="409">
        <v>1</v>
      </c>
      <c r="G106" s="410">
        <v>233.94</v>
      </c>
      <c r="H106" s="448">
        <f>F106*G106</f>
        <v>233.94</v>
      </c>
    </row>
    <row r="107" spans="1:11" ht="13.5" customHeight="1">
      <c r="A107" s="60" t="s">
        <v>130</v>
      </c>
      <c r="B107" s="9" t="s">
        <v>131</v>
      </c>
      <c r="C107" s="9"/>
      <c r="D107" s="9"/>
      <c r="E107" s="8">
        <f>H108+H111</f>
        <v>1006.5518</v>
      </c>
      <c r="F107" s="8"/>
      <c r="G107" s="8"/>
      <c r="H107" s="8"/>
    </row>
    <row r="108" spans="1:11">
      <c r="A108" s="398" t="s">
        <v>132</v>
      </c>
      <c r="B108" s="399" t="s">
        <v>24</v>
      </c>
      <c r="C108" s="399" t="s">
        <v>133</v>
      </c>
      <c r="D108" s="400" t="s">
        <v>134</v>
      </c>
      <c r="E108" s="401" t="s">
        <v>27</v>
      </c>
      <c r="F108" s="402">
        <v>1</v>
      </c>
      <c r="G108" s="403">
        <v>600.55999999999995</v>
      </c>
      <c r="H108" s="404">
        <f>F108*G108</f>
        <v>600.55999999999995</v>
      </c>
    </row>
    <row r="109" spans="1:11" ht="22.5">
      <c r="A109" s="427" t="s">
        <v>442</v>
      </c>
      <c r="B109" s="413" t="s">
        <v>19</v>
      </c>
      <c r="C109" s="422" t="s">
        <v>224</v>
      </c>
      <c r="D109" s="422" t="s">
        <v>225</v>
      </c>
      <c r="E109" s="422" t="s">
        <v>226</v>
      </c>
      <c r="F109" s="424">
        <v>1</v>
      </c>
      <c r="G109" s="422">
        <v>579.6</v>
      </c>
      <c r="H109" s="415">
        <f>F109*G109</f>
        <v>579.6</v>
      </c>
    </row>
    <row r="110" spans="1:11">
      <c r="A110" s="427" t="s">
        <v>443</v>
      </c>
      <c r="B110" s="413" t="s">
        <v>19</v>
      </c>
      <c r="C110" s="422" t="s">
        <v>227</v>
      </c>
      <c r="D110" s="422" t="s">
        <v>228</v>
      </c>
      <c r="E110" s="422" t="s">
        <v>229</v>
      </c>
      <c r="F110" s="424">
        <v>1</v>
      </c>
      <c r="G110" s="422">
        <v>20.96</v>
      </c>
      <c r="H110" s="415">
        <f>F110*G110</f>
        <v>20.96</v>
      </c>
    </row>
    <row r="111" spans="1:11" ht="13.5">
      <c r="A111" s="405" t="s">
        <v>135</v>
      </c>
      <c r="B111" s="445" t="s">
        <v>19</v>
      </c>
      <c r="C111" s="406" t="s">
        <v>136</v>
      </c>
      <c r="D111" s="441" t="s">
        <v>137</v>
      </c>
      <c r="E111" s="408" t="s">
        <v>22</v>
      </c>
      <c r="F111" s="409">
        <v>143.46</v>
      </c>
      <c r="G111" s="410">
        <v>2.83</v>
      </c>
      <c r="H111" s="448">
        <f>F111*G111</f>
        <v>405.99180000000001</v>
      </c>
    </row>
    <row r="112" spans="1:11" s="123" customFormat="1" ht="15.75">
      <c r="A112" s="6" t="s">
        <v>138</v>
      </c>
      <c r="B112" s="6"/>
      <c r="C112" s="6"/>
      <c r="D112" s="6"/>
      <c r="E112" s="6"/>
      <c r="F112" s="6"/>
      <c r="G112" s="6"/>
      <c r="H112" s="120">
        <f>E11+E17+E45+E91+E93+E95+E103+E107</f>
        <v>59142.629500000003</v>
      </c>
      <c r="I112" s="58"/>
      <c r="J112" s="121"/>
      <c r="K112" s="122">
        <f>SUM(K11:K21)</f>
        <v>2012.39558720883</v>
      </c>
    </row>
    <row r="113" spans="1:14" ht="13.5">
      <c r="A113" s="5" t="s">
        <v>139</v>
      </c>
      <c r="B113" s="5"/>
      <c r="C113" s="5"/>
      <c r="D113" s="5"/>
      <c r="E113" s="5"/>
      <c r="F113" s="5"/>
      <c r="G113" s="124">
        <f>BDI!D20</f>
        <v>29.065904772244</v>
      </c>
      <c r="H113" s="125">
        <f>H112*G113/100</f>
        <v>17190.3403702711</v>
      </c>
    </row>
    <row r="114" spans="1:14" s="123" customFormat="1" ht="15.75">
      <c r="A114" s="6" t="s">
        <v>140</v>
      </c>
      <c r="B114" s="6"/>
      <c r="C114" s="6"/>
      <c r="D114" s="6"/>
      <c r="E114" s="6"/>
      <c r="F114" s="6"/>
      <c r="G114" s="6"/>
      <c r="H114" s="126">
        <f>H113+H112</f>
        <v>76332.969870271103</v>
      </c>
      <c r="I114" s="58"/>
      <c r="J114" s="58"/>
      <c r="K114" s="58"/>
      <c r="N114" s="127"/>
    </row>
    <row r="115" spans="1:14" ht="13.5"/>
    <row r="116" spans="1:14">
      <c r="D116" s="128" t="s">
        <v>141</v>
      </c>
    </row>
    <row r="117" spans="1:14" ht="13.5">
      <c r="D117" s="129" t="s">
        <v>142</v>
      </c>
    </row>
  </sheetData>
  <mergeCells count="24">
    <mergeCell ref="A113:F113"/>
    <mergeCell ref="A114:G114"/>
    <mergeCell ref="B103:D103"/>
    <mergeCell ref="E103:H103"/>
    <mergeCell ref="B107:D107"/>
    <mergeCell ref="E107:H107"/>
    <mergeCell ref="A112:G112"/>
    <mergeCell ref="B91:D91"/>
    <mergeCell ref="E91:H91"/>
    <mergeCell ref="B93:D93"/>
    <mergeCell ref="E93:H93"/>
    <mergeCell ref="B95:D95"/>
    <mergeCell ref="E95:H95"/>
    <mergeCell ref="B11:D11"/>
    <mergeCell ref="E11:H11"/>
    <mergeCell ref="B17:D17"/>
    <mergeCell ref="E17:H17"/>
    <mergeCell ref="B45:D45"/>
    <mergeCell ref="E45:H45"/>
    <mergeCell ref="B7:D7"/>
    <mergeCell ref="E7:H7"/>
    <mergeCell ref="B8:D8"/>
    <mergeCell ref="E8:G8"/>
    <mergeCell ref="A9:H9"/>
  </mergeCells>
  <printOptions horizontalCentered="1"/>
  <pageMargins left="0.39374999999999999" right="0.39374999999999999" top="0.39374999999999999" bottom="0.31458333333333299" header="0.51180555555555496" footer="0.196527777777778"/>
  <pageSetup paperSize="9" firstPageNumber="0" orientation="portrait" horizontalDpi="300" verticalDpi="300"/>
  <headerFooter>
    <oddFooter>&amp;Rpágina &amp;P de &amp;N</oddFooter>
  </headerFooter>
  <rowBreaks count="4" manualBreakCount="4">
    <brk id="33" max="16383" man="1"/>
    <brk id="59" max="16383" man="1"/>
    <brk id="81" max="16383" man="1"/>
    <brk id="94" max="16383" man="1"/>
  </row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6:H55"/>
  <sheetViews>
    <sheetView view="pageBreakPreview" zoomScale="85" zoomScaleNormal="85" zoomScalePageLayoutView="85" workbookViewId="0">
      <selection activeCell="A7" sqref="A7"/>
    </sheetView>
  </sheetViews>
  <sheetFormatPr defaultRowHeight="12.75"/>
  <cols>
    <col min="1" max="3" width="8.7109375" customWidth="1"/>
    <col min="4" max="4" width="68.85546875" customWidth="1"/>
    <col min="5" max="5" width="8.7109375" customWidth="1"/>
    <col min="6" max="6" width="15.85546875" customWidth="1"/>
    <col min="7" max="7" width="19.7109375" customWidth="1"/>
    <col min="8" max="8" width="16.28515625" customWidth="1"/>
    <col min="9" max="1025" width="8.7109375" customWidth="1"/>
  </cols>
  <sheetData>
    <row r="6" spans="1:8" ht="13.5"/>
    <row r="7" spans="1:8" ht="22.5" customHeight="1">
      <c r="A7" s="47" t="s">
        <v>0</v>
      </c>
      <c r="B7" s="14" t="s">
        <v>1</v>
      </c>
      <c r="C7" s="14"/>
      <c r="D7" s="14"/>
      <c r="E7" s="13" t="s">
        <v>2</v>
      </c>
      <c r="F7" s="13"/>
      <c r="G7" s="13"/>
      <c r="H7" s="13"/>
    </row>
    <row r="8" spans="1:8" ht="13.5" customHeight="1">
      <c r="A8" s="449" t="s">
        <v>3</v>
      </c>
      <c r="B8" s="469" t="s">
        <v>4</v>
      </c>
      <c r="C8" s="469"/>
      <c r="D8" s="469"/>
      <c r="E8" s="470" t="s">
        <v>5</v>
      </c>
      <c r="F8" s="470"/>
      <c r="G8" s="470"/>
      <c r="H8" s="450" t="s">
        <v>6</v>
      </c>
    </row>
    <row r="9" spans="1:8" ht="13.5">
      <c r="A9" s="471" t="s">
        <v>8</v>
      </c>
      <c r="B9" s="471"/>
      <c r="C9" s="471"/>
      <c r="D9" s="471"/>
      <c r="E9" s="471"/>
      <c r="F9" s="451" t="s">
        <v>444</v>
      </c>
      <c r="G9" s="451" t="s">
        <v>445</v>
      </c>
      <c r="H9" s="452" t="s">
        <v>446</v>
      </c>
    </row>
    <row r="10" spans="1:8" ht="30" customHeight="1">
      <c r="A10" s="472" t="s">
        <v>103</v>
      </c>
      <c r="B10" s="472"/>
      <c r="C10" s="472"/>
      <c r="D10" s="472"/>
      <c r="E10" s="472"/>
      <c r="F10" s="453">
        <v>18271.065600000002</v>
      </c>
      <c r="G10" s="454">
        <f>F10/$F$55</f>
        <v>0.309997103015756</v>
      </c>
      <c r="H10" s="473" t="s">
        <v>447</v>
      </c>
    </row>
    <row r="11" spans="1:8" ht="12.75" customHeight="1">
      <c r="A11" s="474" t="s">
        <v>411</v>
      </c>
      <c r="B11" s="474"/>
      <c r="C11" s="474"/>
      <c r="D11" s="474"/>
      <c r="E11" s="474"/>
      <c r="F11" s="455">
        <v>6794.9160000000002</v>
      </c>
      <c r="G11" s="456">
        <f>F11/$F$55</f>
        <v>0.115286339688661</v>
      </c>
      <c r="H11" s="473"/>
    </row>
    <row r="12" spans="1:8" ht="12.75" customHeight="1">
      <c r="A12" s="474" t="s">
        <v>448</v>
      </c>
      <c r="B12" s="474"/>
      <c r="C12" s="474"/>
      <c r="D12" s="474"/>
      <c r="E12" s="474"/>
      <c r="F12" s="455">
        <v>6444</v>
      </c>
      <c r="G12" s="456">
        <f>F12/$F$55</f>
        <v>0.10933250285268099</v>
      </c>
      <c r="H12" s="473"/>
    </row>
    <row r="13" spans="1:8" ht="12.75" customHeight="1">
      <c r="A13" s="475" t="s">
        <v>126</v>
      </c>
      <c r="B13" s="475"/>
      <c r="C13" s="475"/>
      <c r="D13" s="475"/>
      <c r="E13" s="475"/>
      <c r="F13" s="457">
        <v>6202.8</v>
      </c>
      <c r="G13" s="458">
        <f>F13/$F$55</f>
        <v>0.105240168947022</v>
      </c>
      <c r="H13" s="476" t="s">
        <v>449</v>
      </c>
    </row>
    <row r="14" spans="1:8" ht="12.75" customHeight="1">
      <c r="A14" s="477" t="s">
        <v>41</v>
      </c>
      <c r="B14" s="477"/>
      <c r="C14" s="477"/>
      <c r="D14" s="477"/>
      <c r="E14" s="477"/>
      <c r="F14" s="457">
        <v>4184.4513999999999</v>
      </c>
      <c r="G14" s="458">
        <f>F14/$F$55</f>
        <v>7.0995739389728002E-2</v>
      </c>
      <c r="H14" s="476"/>
    </row>
    <row r="15" spans="1:8" ht="12.75" customHeight="1">
      <c r="A15" s="475" t="s">
        <v>265</v>
      </c>
      <c r="B15" s="475"/>
      <c r="C15" s="475"/>
      <c r="D15" s="475"/>
      <c r="E15" s="475"/>
      <c r="F15" s="457">
        <v>2247.7934500000001</v>
      </c>
      <c r="G15" s="458">
        <f>F15/$F$55</f>
        <v>3.8137319023023503E-2</v>
      </c>
      <c r="H15" s="476"/>
    </row>
    <row r="16" spans="1:8" ht="12.75" customHeight="1">
      <c r="A16" s="475" t="s">
        <v>373</v>
      </c>
      <c r="B16" s="475"/>
      <c r="C16" s="475"/>
      <c r="D16" s="475"/>
      <c r="E16" s="475"/>
      <c r="F16" s="457">
        <v>1868.5425</v>
      </c>
      <c r="G16" s="458">
        <f>F16/$F$55</f>
        <v>3.1702735600808003E-2</v>
      </c>
      <c r="H16" s="476"/>
    </row>
    <row r="17" spans="1:8" ht="12.75" customHeight="1">
      <c r="A17" s="477" t="s">
        <v>228</v>
      </c>
      <c r="B17" s="477"/>
      <c r="C17" s="477"/>
      <c r="D17" s="477"/>
      <c r="E17" s="477"/>
      <c r="F17" s="457">
        <v>1300.21648</v>
      </c>
      <c r="G17" s="458">
        <f>F17/$F$55</f>
        <v>2.2060198946105398E-2</v>
      </c>
      <c r="H17" s="476"/>
    </row>
    <row r="18" spans="1:8" ht="12.75" customHeight="1">
      <c r="A18" s="475" t="s">
        <v>117</v>
      </c>
      <c r="B18" s="475"/>
      <c r="C18" s="475"/>
      <c r="D18" s="475"/>
      <c r="E18" s="475"/>
      <c r="F18" s="457">
        <v>1240.56</v>
      </c>
      <c r="G18" s="458">
        <f>F18/$F$55</f>
        <v>2.1048033789404501E-2</v>
      </c>
      <c r="H18" s="476"/>
    </row>
    <row r="19" spans="1:8" ht="12.75" customHeight="1">
      <c r="A19" s="475" t="s">
        <v>268</v>
      </c>
      <c r="B19" s="475"/>
      <c r="C19" s="475"/>
      <c r="D19" s="475"/>
      <c r="E19" s="475"/>
      <c r="F19" s="457">
        <v>1227.1224482</v>
      </c>
      <c r="G19" s="458">
        <f>F19/$F$55</f>
        <v>2.0820044780946002E-2</v>
      </c>
      <c r="H19" s="476"/>
    </row>
    <row r="20" spans="1:8" ht="12.75" customHeight="1">
      <c r="A20" s="478" t="s">
        <v>225</v>
      </c>
      <c r="B20" s="478"/>
      <c r="C20" s="478"/>
      <c r="D20" s="478"/>
      <c r="E20" s="478"/>
      <c r="F20" s="459">
        <v>1159.2</v>
      </c>
      <c r="G20" s="460">
        <f>F20/$F$55</f>
        <v>1.9667634591376201E-2</v>
      </c>
      <c r="H20" s="479" t="s">
        <v>450</v>
      </c>
    </row>
    <row r="21" spans="1:8" ht="12.75" customHeight="1">
      <c r="A21" s="480" t="s">
        <v>407</v>
      </c>
      <c r="B21" s="480"/>
      <c r="C21" s="480"/>
      <c r="D21" s="480"/>
      <c r="E21" s="480"/>
      <c r="F21" s="459">
        <v>924.79200000000003</v>
      </c>
      <c r="G21" s="460">
        <f>F21/$F$55</f>
        <v>1.5690537550921299E-2</v>
      </c>
      <c r="H21" s="479"/>
    </row>
    <row r="22" spans="1:8" ht="12.75" customHeight="1">
      <c r="A22" s="480" t="s">
        <v>266</v>
      </c>
      <c r="B22" s="480"/>
      <c r="C22" s="480"/>
      <c r="D22" s="480"/>
      <c r="E22" s="480"/>
      <c r="F22" s="459">
        <v>924.17768100000001</v>
      </c>
      <c r="G22" s="460">
        <f>F22/$F$55</f>
        <v>1.5680114671681698E-2</v>
      </c>
      <c r="H22" s="479"/>
    </row>
    <row r="23" spans="1:8" ht="12.75" customHeight="1">
      <c r="A23" s="478" t="s">
        <v>21</v>
      </c>
      <c r="B23" s="478"/>
      <c r="C23" s="478"/>
      <c r="D23" s="478"/>
      <c r="E23" s="478"/>
      <c r="F23" s="459">
        <v>890</v>
      </c>
      <c r="G23" s="460">
        <f>F23/$F$55</f>
        <v>1.51002370482443E-2</v>
      </c>
      <c r="H23" s="479"/>
    </row>
    <row r="24" spans="1:8" ht="12.75" customHeight="1">
      <c r="A24" s="478" t="s">
        <v>54</v>
      </c>
      <c r="B24" s="478"/>
      <c r="C24" s="478"/>
      <c r="D24" s="478"/>
      <c r="E24" s="478"/>
      <c r="F24" s="459">
        <v>789.73979999999995</v>
      </c>
      <c r="G24" s="460">
        <f>F24/$F$55</f>
        <v>1.33991665016102E-2</v>
      </c>
      <c r="H24" s="479"/>
    </row>
    <row r="25" spans="1:8" ht="12.75" customHeight="1">
      <c r="A25" s="478" t="s">
        <v>309</v>
      </c>
      <c r="B25" s="478"/>
      <c r="C25" s="478"/>
      <c r="D25" s="478"/>
      <c r="E25" s="478"/>
      <c r="F25" s="459">
        <v>442.05599999999998</v>
      </c>
      <c r="G25" s="460">
        <f>F25/$F$55</f>
        <v>7.5001689759535903E-3</v>
      </c>
      <c r="H25" s="479"/>
    </row>
    <row r="26" spans="1:8" ht="12.75" customHeight="1">
      <c r="A26" s="480" t="s">
        <v>369</v>
      </c>
      <c r="B26" s="480"/>
      <c r="C26" s="480"/>
      <c r="D26" s="480"/>
      <c r="E26" s="480"/>
      <c r="F26" s="459">
        <v>423.38499999999999</v>
      </c>
      <c r="G26" s="460">
        <f>F26/$F$55</f>
        <v>7.1833863625516102E-3</v>
      </c>
      <c r="H26" s="479"/>
    </row>
    <row r="27" spans="1:8" ht="12.75" customHeight="1">
      <c r="A27" s="480" t="s">
        <v>137</v>
      </c>
      <c r="B27" s="480"/>
      <c r="C27" s="480"/>
      <c r="D27" s="480"/>
      <c r="E27" s="480"/>
      <c r="F27" s="459">
        <v>405.99180000000001</v>
      </c>
      <c r="G27" s="460">
        <f>F27/$F$55</f>
        <v>6.8882836175768597E-3</v>
      </c>
      <c r="H27" s="479"/>
    </row>
    <row r="28" spans="1:8" ht="12.75" customHeight="1">
      <c r="A28" s="478" t="s">
        <v>252</v>
      </c>
      <c r="B28" s="478"/>
      <c r="C28" s="478"/>
      <c r="D28" s="478"/>
      <c r="E28" s="478"/>
      <c r="F28" s="459">
        <v>362.55529239999998</v>
      </c>
      <c r="G28" s="460">
        <f>F28/$F$55</f>
        <v>6.1513155711635297E-3</v>
      </c>
      <c r="H28" s="479"/>
    </row>
    <row r="29" spans="1:8" ht="12.75" customHeight="1">
      <c r="A29" s="478" t="s">
        <v>276</v>
      </c>
      <c r="B29" s="478"/>
      <c r="C29" s="478"/>
      <c r="D29" s="478"/>
      <c r="E29" s="478"/>
      <c r="F29" s="459">
        <v>306.91050000000001</v>
      </c>
      <c r="G29" s="460">
        <f>F29/$F$55</f>
        <v>5.2072149467361703E-3</v>
      </c>
      <c r="H29" s="479"/>
    </row>
    <row r="30" spans="1:8" ht="12.75" customHeight="1">
      <c r="A30" s="480" t="s">
        <v>387</v>
      </c>
      <c r="B30" s="480"/>
      <c r="C30" s="480"/>
      <c r="D30" s="480"/>
      <c r="E30" s="480"/>
      <c r="F30" s="459">
        <v>290.53199999999998</v>
      </c>
      <c r="G30" s="460">
        <f>F30/$F$55</f>
        <v>4.9293281686522798E-3</v>
      </c>
      <c r="H30" s="479"/>
    </row>
    <row r="31" spans="1:8" ht="12.75" customHeight="1">
      <c r="A31" s="480" t="s">
        <v>360</v>
      </c>
      <c r="B31" s="480"/>
      <c r="C31" s="480"/>
      <c r="D31" s="480"/>
      <c r="E31" s="480"/>
      <c r="F31" s="459">
        <v>241.56</v>
      </c>
      <c r="G31" s="460">
        <f>F31/$F$55</f>
        <v>4.0984418667122501E-3</v>
      </c>
      <c r="H31" s="479"/>
    </row>
    <row r="32" spans="1:8" ht="12.75" customHeight="1">
      <c r="A32" s="480" t="s">
        <v>129</v>
      </c>
      <c r="B32" s="480"/>
      <c r="C32" s="480"/>
      <c r="D32" s="480"/>
      <c r="E32" s="480"/>
      <c r="F32" s="459">
        <v>233.94</v>
      </c>
      <c r="G32" s="460">
        <f>F32/$F$55</f>
        <v>3.9691566910857101E-3</v>
      </c>
      <c r="H32" s="479"/>
    </row>
    <row r="33" spans="1:8" ht="12.75" customHeight="1">
      <c r="A33" s="478" t="s">
        <v>319</v>
      </c>
      <c r="B33" s="478"/>
      <c r="C33" s="478"/>
      <c r="D33" s="478"/>
      <c r="E33" s="478"/>
      <c r="F33" s="459">
        <v>210.24520000000001</v>
      </c>
      <c r="G33" s="460">
        <f>F33/$F$55</f>
        <v>3.5671374811860001E-3</v>
      </c>
      <c r="H33" s="479"/>
    </row>
    <row r="34" spans="1:8" ht="12.75" customHeight="1">
      <c r="A34" s="480" t="s">
        <v>122</v>
      </c>
      <c r="B34" s="480"/>
      <c r="C34" s="480"/>
      <c r="D34" s="480"/>
      <c r="E34" s="480"/>
      <c r="F34" s="459">
        <v>187.12</v>
      </c>
      <c r="G34" s="460">
        <f>F34/$F$55</f>
        <v>3.17478242299717E-3</v>
      </c>
      <c r="H34" s="479"/>
    </row>
    <row r="35" spans="1:8" ht="12.75" customHeight="1">
      <c r="A35" s="480" t="s">
        <v>431</v>
      </c>
      <c r="B35" s="480"/>
      <c r="C35" s="480"/>
      <c r="D35" s="480"/>
      <c r="E35" s="480"/>
      <c r="F35" s="459">
        <v>181.82400000000001</v>
      </c>
      <c r="G35" s="460">
        <f>F35/$F$55</f>
        <v>3.0849275292808699E-3</v>
      </c>
      <c r="H35" s="479"/>
    </row>
    <row r="36" spans="1:8" ht="12.75" customHeight="1">
      <c r="A36" s="480" t="s">
        <v>260</v>
      </c>
      <c r="B36" s="480"/>
      <c r="C36" s="480"/>
      <c r="D36" s="480"/>
      <c r="E36" s="480"/>
      <c r="F36" s="459">
        <v>178.3784</v>
      </c>
      <c r="G36" s="460">
        <f>F36/$F$55</f>
        <v>3.0264675553781399E-3</v>
      </c>
      <c r="H36" s="479"/>
    </row>
    <row r="37" spans="1:8" ht="12.75" customHeight="1">
      <c r="A37" s="480" t="s">
        <v>256</v>
      </c>
      <c r="B37" s="480"/>
      <c r="C37" s="480"/>
      <c r="D37" s="480"/>
      <c r="E37" s="480"/>
      <c r="F37" s="459">
        <v>169.84541160000001</v>
      </c>
      <c r="G37" s="460">
        <f>F37/$F$55</f>
        <v>2.8816921086703699E-3</v>
      </c>
      <c r="H37" s="479"/>
    </row>
    <row r="38" spans="1:8" ht="12.75" customHeight="1">
      <c r="A38" s="480" t="s">
        <v>383</v>
      </c>
      <c r="B38" s="480"/>
      <c r="C38" s="480"/>
      <c r="D38" s="480"/>
      <c r="E38" s="480"/>
      <c r="F38" s="459">
        <v>133.55099999999999</v>
      </c>
      <c r="G38" s="460">
        <f>F38/$F$55</f>
        <v>2.2659008517191899E-3</v>
      </c>
      <c r="H38" s="479"/>
    </row>
    <row r="39" spans="1:8" ht="12.75" customHeight="1">
      <c r="A39" s="480" t="s">
        <v>272</v>
      </c>
      <c r="B39" s="480"/>
      <c r="C39" s="480"/>
      <c r="D39" s="480"/>
      <c r="E39" s="480"/>
      <c r="F39" s="459">
        <v>105.01488000000001</v>
      </c>
      <c r="G39" s="460">
        <f>F39/$F$55</f>
        <v>1.7817411029134101E-3</v>
      </c>
      <c r="H39" s="479"/>
    </row>
    <row r="40" spans="1:8" ht="12.75" customHeight="1">
      <c r="A40" s="480" t="s">
        <v>378</v>
      </c>
      <c r="B40" s="480"/>
      <c r="C40" s="480"/>
      <c r="D40" s="480"/>
      <c r="E40" s="480"/>
      <c r="F40" s="459">
        <v>77.319000000000003</v>
      </c>
      <c r="G40" s="460">
        <f>F40/$F$55</f>
        <v>1.31183733520585E-3</v>
      </c>
      <c r="H40" s="479"/>
    </row>
    <row r="41" spans="1:8" ht="12.75" customHeight="1">
      <c r="A41" s="478" t="s">
        <v>30</v>
      </c>
      <c r="B41" s="478"/>
      <c r="C41" s="478"/>
      <c r="D41" s="478"/>
      <c r="E41" s="478"/>
      <c r="F41" s="459">
        <v>68.64</v>
      </c>
      <c r="G41" s="460">
        <f>F41/$F$55</f>
        <v>1.16458457414774E-3</v>
      </c>
      <c r="H41" s="479"/>
    </row>
    <row r="42" spans="1:8" ht="12.75" customHeight="1">
      <c r="A42" s="480" t="s">
        <v>355</v>
      </c>
      <c r="B42" s="480"/>
      <c r="C42" s="480"/>
      <c r="D42" s="480"/>
      <c r="E42" s="480"/>
      <c r="F42" s="459">
        <v>61.545000000000002</v>
      </c>
      <c r="G42" s="460">
        <f>F42/$F$55</f>
        <v>1.04420684172382E-3</v>
      </c>
      <c r="H42" s="479"/>
    </row>
    <row r="43" spans="1:8" ht="26.25" customHeight="1">
      <c r="A43" s="480" t="s">
        <v>402</v>
      </c>
      <c r="B43" s="480"/>
      <c r="C43" s="480"/>
      <c r="D43" s="480"/>
      <c r="E43" s="480"/>
      <c r="F43" s="459">
        <v>61.02</v>
      </c>
      <c r="G43" s="460">
        <f>F43/$F$55</f>
        <v>1.0352993985211999E-3</v>
      </c>
      <c r="H43" s="479"/>
    </row>
    <row r="44" spans="1:8" ht="23.25" customHeight="1">
      <c r="A44" s="480" t="s">
        <v>244</v>
      </c>
      <c r="B44" s="480"/>
      <c r="C44" s="480"/>
      <c r="D44" s="480"/>
      <c r="E44" s="480"/>
      <c r="F44" s="459">
        <v>58.5</v>
      </c>
      <c r="G44" s="460">
        <f>F44/$F$55</f>
        <v>9.9254367114864493E-4</v>
      </c>
      <c r="H44" s="479"/>
    </row>
    <row r="45" spans="1:8" ht="12.75" customHeight="1">
      <c r="A45" s="478" t="s">
        <v>333</v>
      </c>
      <c r="B45" s="478"/>
      <c r="C45" s="478"/>
      <c r="D45" s="478"/>
      <c r="E45" s="478"/>
      <c r="F45" s="459">
        <v>42.2</v>
      </c>
      <c r="G45" s="460">
        <f>F45/$F$55</f>
        <v>7.1598876790551801E-4</v>
      </c>
      <c r="H45" s="479"/>
    </row>
    <row r="46" spans="1:8" ht="12.75" customHeight="1">
      <c r="A46" s="480" t="s">
        <v>108</v>
      </c>
      <c r="B46" s="480"/>
      <c r="C46" s="480"/>
      <c r="D46" s="480"/>
      <c r="E46" s="480"/>
      <c r="F46" s="459">
        <v>39.450000000000003</v>
      </c>
      <c r="G46" s="460">
        <f>F46/$F$55</f>
        <v>6.6933073208229105E-4</v>
      </c>
      <c r="H46" s="479"/>
    </row>
    <row r="47" spans="1:8" ht="24.75" customHeight="1">
      <c r="A47" s="480" t="s">
        <v>346</v>
      </c>
      <c r="B47" s="480"/>
      <c r="C47" s="480"/>
      <c r="D47" s="480"/>
      <c r="E47" s="480"/>
      <c r="F47" s="459">
        <v>38.115000000000002</v>
      </c>
      <c r="G47" s="460">
        <f>F47/$F$55</f>
        <v>6.4668037650992497E-4</v>
      </c>
      <c r="H47" s="479"/>
    </row>
    <row r="48" spans="1:8" ht="12.75" customHeight="1">
      <c r="A48" s="480" t="s">
        <v>396</v>
      </c>
      <c r="B48" s="480"/>
      <c r="C48" s="480"/>
      <c r="D48" s="480"/>
      <c r="E48" s="480"/>
      <c r="F48" s="459">
        <v>34.213500000000003</v>
      </c>
      <c r="G48" s="460">
        <f>F48/$F$55</f>
        <v>5.8048534859562702E-4</v>
      </c>
      <c r="H48" s="479"/>
    </row>
    <row r="49" spans="1:8" ht="12.75" customHeight="1">
      <c r="A49" s="480" t="s">
        <v>391</v>
      </c>
      <c r="B49" s="480"/>
      <c r="C49" s="480"/>
      <c r="D49" s="480"/>
      <c r="E49" s="480"/>
      <c r="F49" s="459">
        <v>25.459499999999998</v>
      </c>
      <c r="G49" s="460">
        <f>F49/$F$55</f>
        <v>4.3196009565143502E-4</v>
      </c>
      <c r="H49" s="479"/>
    </row>
    <row r="50" spans="1:8" ht="12.75" customHeight="1">
      <c r="A50" s="480" t="s">
        <v>427</v>
      </c>
      <c r="B50" s="480"/>
      <c r="C50" s="480"/>
      <c r="D50" s="480"/>
      <c r="E50" s="480"/>
      <c r="F50" s="459">
        <v>24.768000000000001</v>
      </c>
      <c r="G50" s="460">
        <f>F50/$F$55</f>
        <v>4.2022772046170301E-4</v>
      </c>
      <c r="H50" s="479"/>
    </row>
    <row r="51" spans="1:8" ht="25.5" customHeight="1">
      <c r="A51" s="480" t="s">
        <v>111</v>
      </c>
      <c r="B51" s="480"/>
      <c r="C51" s="480"/>
      <c r="D51" s="480"/>
      <c r="E51" s="480"/>
      <c r="F51" s="459">
        <v>23.13</v>
      </c>
      <c r="G51" s="460">
        <f>F51/$F$55</f>
        <v>3.9243649766954102E-4</v>
      </c>
      <c r="H51" s="479"/>
    </row>
    <row r="52" spans="1:8" ht="25.5" customHeight="1">
      <c r="A52" s="480" t="s">
        <v>248</v>
      </c>
      <c r="B52" s="480"/>
      <c r="C52" s="480"/>
      <c r="D52" s="480"/>
      <c r="E52" s="480"/>
      <c r="F52" s="459">
        <v>20.913243000000001</v>
      </c>
      <c r="G52" s="460">
        <f>F52/$F$55</f>
        <v>3.5482576039049099E-4</v>
      </c>
      <c r="H52" s="479"/>
    </row>
    <row r="53" spans="1:8" ht="12.75" customHeight="1">
      <c r="A53" s="480" t="s">
        <v>208</v>
      </c>
      <c r="B53" s="480"/>
      <c r="C53" s="480"/>
      <c r="D53" s="480"/>
      <c r="E53" s="480"/>
      <c r="F53" s="459">
        <v>18.84</v>
      </c>
      <c r="G53" s="460">
        <f>F53/$F$55</f>
        <v>3.1964996178530702E-4</v>
      </c>
      <c r="H53" s="479"/>
    </row>
    <row r="54" spans="1:8" ht="13.5" customHeight="1">
      <c r="A54" s="481" t="s">
        <v>423</v>
      </c>
      <c r="B54" s="481"/>
      <c r="C54" s="481"/>
      <c r="D54" s="481"/>
      <c r="E54" s="481"/>
      <c r="F54" s="461">
        <v>3.0720000000000001</v>
      </c>
      <c r="G54" s="462">
        <f>F54/$F$55</f>
        <v>5.2121267654164699E-5</v>
      </c>
      <c r="H54" s="479"/>
    </row>
    <row r="55" spans="1:8">
      <c r="E55" s="463"/>
      <c r="F55" s="464">
        <f>SUM(F10:F54)</f>
        <v>58939.472086200003</v>
      </c>
    </row>
  </sheetData>
  <mergeCells count="53">
    <mergeCell ref="A50:E50"/>
    <mergeCell ref="A51:E51"/>
    <mergeCell ref="A52:E52"/>
    <mergeCell ref="A53:E53"/>
    <mergeCell ref="A54:E54"/>
    <mergeCell ref="A45:E45"/>
    <mergeCell ref="A46:E46"/>
    <mergeCell ref="A47:E47"/>
    <mergeCell ref="A48:E48"/>
    <mergeCell ref="A49:E49"/>
    <mergeCell ref="A40:E40"/>
    <mergeCell ref="A41:E41"/>
    <mergeCell ref="A42:E42"/>
    <mergeCell ref="A43:E43"/>
    <mergeCell ref="A44:E44"/>
    <mergeCell ref="A35:E35"/>
    <mergeCell ref="A36:E36"/>
    <mergeCell ref="A37:E37"/>
    <mergeCell ref="A38:E38"/>
    <mergeCell ref="A39:E39"/>
    <mergeCell ref="A20:E20"/>
    <mergeCell ref="H20:H54"/>
    <mergeCell ref="A21:E21"/>
    <mergeCell ref="A22:E22"/>
    <mergeCell ref="A23:E23"/>
    <mergeCell ref="A24:E24"/>
    <mergeCell ref="A25:E25"/>
    <mergeCell ref="A26:E26"/>
    <mergeCell ref="A27:E27"/>
    <mergeCell ref="A28:E28"/>
    <mergeCell ref="A29:E29"/>
    <mergeCell ref="A30:E30"/>
    <mergeCell ref="A31:E31"/>
    <mergeCell ref="A32:E32"/>
    <mergeCell ref="A33:E33"/>
    <mergeCell ref="A34:E34"/>
    <mergeCell ref="A10:E10"/>
    <mergeCell ref="H10:H12"/>
    <mergeCell ref="A11:E11"/>
    <mergeCell ref="A12:E12"/>
    <mergeCell ref="A13:E13"/>
    <mergeCell ref="H13:H19"/>
    <mergeCell ref="A14:E14"/>
    <mergeCell ref="A15:E15"/>
    <mergeCell ref="A16:E16"/>
    <mergeCell ref="A17:E17"/>
    <mergeCell ref="A18:E18"/>
    <mergeCell ref="A19:E19"/>
    <mergeCell ref="B7:D7"/>
    <mergeCell ref="E7:H7"/>
    <mergeCell ref="B8:D8"/>
    <mergeCell ref="E8:G8"/>
    <mergeCell ref="A9:E9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7D2DF9-876A-49B3-AA32-F1499E2928D1}"/>
</file>

<file path=customXml/itemProps2.xml><?xml version="1.0" encoding="utf-8"?>
<ds:datastoreItem xmlns:ds="http://schemas.openxmlformats.org/officeDocument/2006/customXml" ds:itemID="{748F3241-A566-4ECD-86A4-85A56D0E7B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de freitas</dc:creator>
  <cp:keywords/>
  <dc:description/>
  <cp:lastModifiedBy>Raissa Alcoforado Passos</cp:lastModifiedBy>
  <cp:revision>22</cp:revision>
  <dcterms:created xsi:type="dcterms:W3CDTF">2021-07-19T11:59:33Z</dcterms:created>
  <dcterms:modified xsi:type="dcterms:W3CDTF">2023-04-28T11:15:06Z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lianceAssetId">
    <vt:lpwstr/>
  </property>
  <property fmtid="{D5CDD505-2E9C-101B-9397-08002B2CF9AE}" pid="4" name="ContentTypeId">
    <vt:lpwstr>0x010100057A0BDB9A418447A4781BA6F1300CDF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MediaServiceImageTags">
    <vt:lpwstr/>
  </property>
  <property fmtid="{D5CDD505-2E9C-101B-9397-08002B2CF9AE}" pid="9" name="Order">
    <vt:lpwstr>7506000.00000000</vt:lpwstr>
  </property>
  <property fmtid="{D5CDD505-2E9C-101B-9397-08002B2CF9AE}" pid="10" name="ScaleCrop">
    <vt:bool>false</vt:bool>
  </property>
  <property fmtid="{D5CDD505-2E9C-101B-9397-08002B2CF9AE}" pid="11" name="ShareDoc">
    <vt:bool>false</vt:bool>
  </property>
  <property fmtid="{D5CDD505-2E9C-101B-9397-08002B2CF9AE}" pid="12" name="TemplateUrl">
    <vt:lpwstr/>
  </property>
  <property fmtid="{D5CDD505-2E9C-101B-9397-08002B2CF9AE}" pid="13" name="TriggerFlowInfo">
    <vt:lpwstr/>
  </property>
  <property fmtid="{D5CDD505-2E9C-101B-9397-08002B2CF9AE}" pid="14" name="_ExtendedDescription">
    <vt:lpwstr/>
  </property>
  <property fmtid="{D5CDD505-2E9C-101B-9397-08002B2CF9AE}" pid="15" name="_SourceUrl">
    <vt:lpwstr/>
  </property>
  <property fmtid="{D5CDD505-2E9C-101B-9397-08002B2CF9AE}" pid="16" name="display_urn:schemas-microsoft-com:office:office#Author">
    <vt:lpwstr>Sergio Henrique Guedes Barbosa</vt:lpwstr>
  </property>
  <property fmtid="{D5CDD505-2E9C-101B-9397-08002B2CF9AE}" pid="17" name="display_urn:schemas-microsoft-com:office:office#Editor">
    <vt:lpwstr>Sergio Henrique Guedes Barbosa</vt:lpwstr>
  </property>
  <property fmtid="{D5CDD505-2E9C-101B-9397-08002B2CF9AE}" pid="18" name="xd_ProgID">
    <vt:lpwstr/>
  </property>
  <property fmtid="{D5CDD505-2E9C-101B-9397-08002B2CF9AE}" pid="19" name="xd_Signature">
    <vt:lpwstr/>
  </property>
</Properties>
</file>