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jpeg" ContentType="image/jpeg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3.xml" ContentType="application/xml"/>
  <Override PartName="/customXml/item1.xml" ContentType="application/xml"/>
  <Override PartName="/customXml/item14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15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3.xml" ContentType="application/vnd.openxmlformats-officedocument.customXmlProperties+xml"/>
  <Override PartName="/customXml/item16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17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18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19.xml" ContentType="application/xml"/>
  <Override PartName="/customXml/itemProps7.xml" ContentType="application/vnd.openxmlformats-officedocument.customXmlProperties+xml"/>
  <Override PartName="/customXml/item8.xml" ContentType="application/xml"/>
  <Override PartName="/customXml/itemProps8.xml" ContentType="application/vnd.openxmlformats-officedocument.customXmlProperties+xml"/>
  <Override PartName="/customXml/item9.xml" ContentType="application/xml"/>
  <Override PartName="/customXml/itemProps9.xml" ContentType="application/vnd.openxmlformats-officedocument.customXmlProperties+xml"/>
  <Override PartName="/customXml/item10.xml" ContentType="application/xml"/>
  <Override PartName="/customXml/itemProps10.xml" ContentType="application/vnd.openxmlformats-officedocument.customXmlProperties+xml"/>
  <Override PartName="/customXml/item11.xml" ContentType="application/xml"/>
  <Override PartName="/customXml/itemProps11.xml" ContentType="application/vnd.openxmlformats-officedocument.customXmlProperties+xml"/>
  <Override PartName="/customXml/item12.xml" ContentType="application/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20.xml" ContentType="application/xml"/>
  <Override PartName="/customXml/itemProps20.xml" ContentType="application/vnd.openxmlformats-officedocument.customXmlProperties+xml"/>
  <Override PartName="/customXml/_rels/item5.xml.rels" ContentType="application/vnd.openxmlformats-package.relationships+xml"/>
  <Override PartName="/customXml/_rels/item13.xml.rels" ContentType="application/vnd.openxmlformats-package.relationships+xml"/>
  <Override PartName="/customXml/_rels/item1.xml.rels" ContentType="application/vnd.openxmlformats-package.relationships+xml"/>
  <Override PartName="/customXml/_rels/item6.xml.rels" ContentType="application/vnd.openxmlformats-package.relationships+xml"/>
  <Override PartName="/customXml/_rels/item14.xml.rels" ContentType="application/vnd.openxmlformats-package.relationships+xml"/>
  <Override PartName="/customXml/_rels/item10.xml.rels" ContentType="application/vnd.openxmlformats-package.relationships+xml"/>
  <Override PartName="/customXml/_rels/item2.xml.rels" ContentType="application/vnd.openxmlformats-package.relationships+xml"/>
  <Override PartName="/customXml/_rels/item15.xml.rels" ContentType="application/vnd.openxmlformats-package.relationships+xml"/>
  <Override PartName="/customXml/_rels/item7.xml.rels" ContentType="application/vnd.openxmlformats-package.relationships+xml"/>
  <Override PartName="/customXml/_rels/item3.xml.rels" ContentType="application/vnd.openxmlformats-package.relationships+xml"/>
  <Override PartName="/customXml/_rels/item11.xml.rels" ContentType="application/vnd.openxmlformats-package.relationships+xml"/>
  <Override PartName="/customXml/_rels/item16.xml.rels" ContentType="application/vnd.openxmlformats-package.relationships+xml"/>
  <Override PartName="/customXml/_rels/item8.xml.rels" ContentType="application/vnd.openxmlformats-package.relationships+xml"/>
  <Override PartName="/customXml/_rels/item4.xml.rels" ContentType="application/vnd.openxmlformats-package.relationships+xml"/>
  <Override PartName="/customXml/_rels/item12.xml.rels" ContentType="application/vnd.openxmlformats-package.relationships+xml"/>
  <Override PartName="/customXml/_rels/item17.xml.rels" ContentType="application/vnd.openxmlformats-package.relationships+xml"/>
  <Override PartName="/customXml/_rels/item9.xml.rels" ContentType="application/vnd.openxmlformats-package.relationships+xml"/>
  <Override PartName="/customXml/_rels/item18.xml.rels" ContentType="application/vnd.openxmlformats-package.relationships+xml"/>
  <Override PartName="/customXml/_rels/item19.xml.rels" ContentType="application/vnd.openxmlformats-package.relationships+xml"/>
  <Override PartName="/customXml/_rels/item20.xml.rels" ContentType="application/vnd.openxmlformats-package.relationships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<Relationship Id="rId13" Type="http://schemas.openxmlformats.org/officeDocument/2006/relationships/customXml" Target="../customXml/item9.xml"/><Relationship Id="rId14" Type="http://schemas.openxmlformats.org/officeDocument/2006/relationships/customXml" Target="../customXml/item10.xml"/><Relationship Id="rId15" Type="http://schemas.openxmlformats.org/officeDocument/2006/relationships/customXml" Target="../customXml/item11.xml"/><Relationship Id="rId16" Type="http://schemas.openxmlformats.org/officeDocument/2006/relationships/customXml" Target="../customXml/item12.xml"/><Relationship Id="rId17" Type="http://schemas.openxmlformats.org/officeDocument/2006/relationships/customXml" Target="../customXml/item13.xml"/><Relationship Id="rId18" Type="http://schemas.openxmlformats.org/officeDocument/2006/relationships/customXml" Target="../customXml/item14.xml"/><Relationship Id="rId19" Type="http://schemas.openxmlformats.org/officeDocument/2006/relationships/customXml" Target="../customXml/item15.xml"/><Relationship Id="rId20" Type="http://schemas.openxmlformats.org/officeDocument/2006/relationships/customXml" Target="../customXml/item16.xml"/><Relationship Id="rId21" Type="http://schemas.openxmlformats.org/officeDocument/2006/relationships/customXml" Target="../customXml/item17.xml"/><Relationship Id="rId22" Type="http://schemas.openxmlformats.org/officeDocument/2006/relationships/customXml" Target="../customXml/item18.xml"/><Relationship Id="rId23" Type="http://schemas.openxmlformats.org/officeDocument/2006/relationships/customXml" Target="../customXml/item19.xml"/><Relationship Id="rId24" Type="http://schemas.openxmlformats.org/officeDocument/2006/relationships/customXml" Target="../customXml/item20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Custo por trabalhador-Natal" sheetId="1" state="visible" r:id="rId2"/>
    <sheet name="Planilha Natal 12x36 D" sheetId="2" state="visible" r:id="rId3"/>
    <sheet name="Planilha Natal 12x36 N" sheetId="3" state="visible" r:id="rId4"/>
    <sheet name="Planilha Natal 44" sheetId="4" state="visible" r:id="rId5"/>
    <sheet name="Custo por trabalhador-Mossoró" sheetId="5" state="visible" r:id="rId6"/>
    <sheet name="Planilha Mossoró 12x36 D" sheetId="6" state="visible" r:id="rId7"/>
    <sheet name="Planilha Mossoró 12x36 N" sheetId="7" state="visible" r:id="rId8"/>
    <sheet name="Resumo de Itens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<sst xmlns="http://schemas.openxmlformats.org/spreadsheetml/2006/main" count="1925" uniqueCount="358">
  <si>
    <t xml:space="preserve">PLANILHA DE CUSTOS E FORMAÇÃO DE PREÇOS</t>
  </si>
  <si>
    <t xml:space="preserve">MODELO DE FORMAÇÃO DE CUSTO MENSAL PARA UM EMPREGADO </t>
  </si>
  <si>
    <t xml:space="preserve">NATAL/RN</t>
  </si>
  <si>
    <t xml:space="preserve">MÓDULO 1 - REMUNERAÇÃO</t>
  </si>
  <si>
    <t xml:space="preserve">SALÁRIO BASE</t>
  </si>
  <si>
    <t xml:space="preserve">Vigilante</t>
  </si>
  <si>
    <t xml:space="preserve">Obs.: salário base conforme cláusula 3ª, parágrafo 1º, da CCT RN000086/2022.</t>
  </si>
  <si>
    <t xml:space="preserve">GRATIFICAÇÃO DE FUNÇÃO</t>
  </si>
  <si>
    <t xml:space="preserve">Categoria</t>
  </si>
  <si>
    <t xml:space="preserve">Base de cálculo</t>
  </si>
  <si>
    <t xml:space="preserve">Percentual</t>
  </si>
  <si>
    <t xml:space="preserve">Valor da Gratificação</t>
  </si>
  <si>
    <t xml:space="preserve">ADICIONAIS (periculosidade ou insalubridade, se houver)</t>
  </si>
  <si>
    <t xml:space="preserve">ADICIONAL DE PERICULOSIDADE</t>
  </si>
  <si>
    <t xml:space="preserve">Valor</t>
  </si>
  <si>
    <t xml:space="preserve">Vigilante (12x36 Diurno)</t>
  </si>
  <si>
    <t xml:space="preserve">Vigilante (12x36 Noturno)</t>
  </si>
  <si>
    <t xml:space="preserve">Vigilante (44h semanais)</t>
  </si>
  <si>
    <t xml:space="preserve">Obs.: adicional de periculosidade conforme cláusula 6ª da CCT RN000086/2022. Ver art. 193, inciso II, § 1º, da CLT: “Art. 193. São consideradas atividades ou operações perigosas, na forma da regulamentação aprovada pelo Ministério do Trabalho e Emprego, aquelas que, por sua natureza ou métodos de trabalho, impliquem risco acentuado em virtude de exposição permanente do trabalhador a: II - roubos ou outras espécies de violência física nas atividades profissionais de segurança pessoal ou patrimonial. § 1º - O trabalho em condições de periculosidade assegura ao empregado um adicional de 30% (trinta por cento) sobre o salário sem os acréscimos resultantes de gratificações, prêmios ou participações nos lucros da empresa.”</t>
  </si>
  <si>
    <t xml:space="preserve">ADICIONAL NOTURNO</t>
  </si>
  <si>
    <t xml:space="preserve">Base de Cálculo</t>
  </si>
  <si>
    <t xml:space="preserve">Proporção</t>
  </si>
  <si>
    <t xml:space="preserve">HORA NOTURNA REDUZIDA</t>
  </si>
  <si>
    <t xml:space="preserve">Obs.: adicional noturno conforme cláusula 12ª da CCT RN000086/2022.</t>
  </si>
  <si>
    <t xml:space="preserve">ADICIONAL POR TRABALHO NOTURNO</t>
  </si>
  <si>
    <t xml:space="preserve">Adicional Noturno</t>
  </si>
  <si>
    <t xml:space="preserve">Hora Noturna
Reduzida</t>
  </si>
  <si>
    <t xml:space="preserve">ADICIONAL XXX</t>
  </si>
  <si>
    <t xml:space="preserve">* Em caso de previsão de outros adicionais em Convenção Coletiva de Trabalho o órgão poderá utilizar este campo.</t>
  </si>
  <si>
    <t xml:space="preserve">Salário Base</t>
  </si>
  <si>
    <t xml:space="preserve">Gratificação de função</t>
  </si>
  <si>
    <t xml:space="preserve">Adicional de Periculosidade ou Insalubridade</t>
  </si>
  <si>
    <t xml:space="preserve">Adicional XXX</t>
  </si>
  <si>
    <t xml:space="preserve">Total</t>
  </si>
  <si>
    <t xml:space="preserve">MÓDULO 2 - ENCARGOS E BENEFÍCIOS (ANUAIS, MENSAIS E DIÁRIOS)</t>
  </si>
  <si>
    <t xml:space="preserve">SUBMÓDULO 2.1 – 13° SALÁRIO, FÉRIAS E ADICIONAL DE FÉRIAS</t>
  </si>
  <si>
    <t xml:space="preserve">13° SALÁRIO
Previsto no Decreto 57.155, de 1965.</t>
  </si>
  <si>
    <t xml:space="preserve">Provisionamento Mensal</t>
  </si>
  <si>
    <t xml:space="preserve">FÉRIAS
Previsto no art. 7° da Constituição Federal</t>
  </si>
  <si>
    <t xml:space="preserve">Obs.: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</t>
  </si>
  <si>
    <t xml:space="preserve">ADICIONAL DE FÉRIAS - 1/3 CONSTITUCIONAL</t>
  </si>
  <si>
    <t xml:space="preserve">Alíquota Adicional</t>
  </si>
  <si>
    <t xml:space="preserve">13° Salário</t>
  </si>
  <si>
    <t xml:space="preserve">Férias </t>
  </si>
  <si>
    <t xml:space="preserve">1/3 Constitucional</t>
  </si>
  <si>
    <t xml:space="preserve">SUBMÓDULO 2.2 - ENCARGOS PREVIDENCIÁRIOS E FGTS</t>
  </si>
  <si>
    <t xml:space="preserve">COMPOSIÇÃO DO GPS E FGTS</t>
  </si>
  <si>
    <t xml:space="preserve">Encargos</t>
  </si>
  <si>
    <t xml:space="preserve">INSS - empregador</t>
  </si>
  <si>
    <t xml:space="preserve">Salário-Educação</t>
  </si>
  <si>
    <t xml:space="preserve">SAT- GIL/RAT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</si>
  <si>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</si>
  <si>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</si>
  <si>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</si>
  <si>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</si>
  <si>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</si>
  <si>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TOTAL</t>
  </si>
  <si>
    <t xml:space="preserve">Obs.: Os percentuais informados não são taxativos e deverão observar o enquadramento real das empresas prestadoras de serviço, em especial no que diz respeito ao SAT-GIIL/RAT. Para o SAT – GIL/RAT, foi considerado o percentual (3,00%) utilizado no Caderno Técnico SEGES de Vigilância no Rio Grande do Norte, de 2019.</t>
  </si>
  <si>
    <t xml:space="preserve">GPS - GUIA DA PREVIDÊNCIA SOCIAL</t>
  </si>
  <si>
    <t xml:space="preserve">FGTS - FUNDO DE GARANTIA POR TEMPO DE SERVIÇO</t>
  </si>
  <si>
    <t xml:space="preserve">GPS</t>
  </si>
  <si>
    <t xml:space="preserve">SUBMÓDULO 2.3 - BENEFÍCIOS MENSAIS E DIÁRIOS</t>
  </si>
  <si>
    <t xml:space="preserve">VALE TRANSPORTE</t>
  </si>
  <si>
    <t xml:space="preserve">CUSTO DA PASSAGEM</t>
  </si>
  <si>
    <t xml:space="preserve">Vr. Unitário</t>
  </si>
  <si>
    <t xml:space="preserve">Vales por dia </t>
  </si>
  <si>
    <t xml:space="preserve">Dias efetivamente trabalhados</t>
  </si>
  <si>
    <t xml:space="preserve">Custo total</t>
  </si>
  <si>
    <t xml:space="preserve">Obs.: considerado valor da tarifa inteira em espécie (https://www.natal.rn.gov.br/sttu/onibus). Na falta de previsão na CCT, foram considerados os dados utilizados no Caderno Técnico SEGES de Vigilância no Rio Grande do Norte, de 2019: 2 vales por dia (ida e volta) e 15 (ou 22, conforme o caso) dias efetivamente trabalhados.</t>
  </si>
  <si>
    <t xml:space="preserve">DESCONTO DO VALE TRANSPORTE</t>
  </si>
  <si>
    <t xml:space="preserve">Proporcionalidade</t>
  </si>
  <si>
    <t xml:space="preserve">Desconto</t>
  </si>
  <si>
    <t xml:space="preserve">Obs.: conforme art. 10 do Decreto nº 95.247, de novembro de 1987, a parcela a ser suportada pelo beneficiário será descontada proporcionalmente à quantidade de Vale-Transporte concedida para o período a que se refere o salário, uma vez que o vigilante 12x36 recebe referente a 15 dias a proporcionalidade é de 50%.
</t>
  </si>
  <si>
    <t xml:space="preserve">CUSTO EFETIVO DO VALE TRANSPORTE</t>
  </si>
  <si>
    <t xml:space="preserve">Valor do desconto</t>
  </si>
  <si>
    <t xml:space="preserve">Custo efetivo</t>
  </si>
  <si>
    <t xml:space="preserve">VALE ALIMENTAÇÃO/REFEIÇÃO</t>
  </si>
  <si>
    <t xml:space="preserve">Valor diário</t>
  </si>
  <si>
    <t xml:space="preserve">Obs.: valor diário conforme cláusula 14ª, parágrafo 1º, da CCT RN000086/2022. Na falta de previsão na CCT, foram considerados os dados utilizados no Caderno Técnico SEGES de Vigilância no Rio Grande do Norte, de 2019: 15 (ou 22, conforme o caso) dias efetivamente trabalhados.</t>
  </si>
  <si>
    <t xml:space="preserve">DESCONTO DO VALE ALIMENTAÇÃO/REFEIÇÃO</t>
  </si>
  <si>
    <t xml:space="preserve">Obs.: percentual conforme cláusula 14ª, inciso IV, da CCT RN000086/2022.</t>
  </si>
  <si>
    <t xml:space="preserve">CUSTO EFETIVO DO VALE ALIMENTAÇÃO/REFEIÇÃO</t>
  </si>
  <si>
    <t xml:space="preserve">Viiglante (44h semanais)</t>
  </si>
  <si>
    <t xml:space="preserve">SEGURO DE VIDA
</t>
  </si>
  <si>
    <t xml:space="preserve">SEGURO DE VIDA </t>
  </si>
  <si>
    <t xml:space="preserve">Obs.: conforme cláusula 16ª da CCT RN000086/2022 e de acordo com o documento às fls. 424/439 do processo, item “Descrição dos Requisitos da Contratação”, deverá ser assegurado ao vigilante, conforme art. 19 da Lei nº 7.102/83, seguro de vida em grupo, feito pela empresa empregadora. Total mensal estimado por empregado, conforme memória de cálculo à fl. 451 do processo.</t>
  </si>
  <si>
    <r>
      <rPr>
        <b val="true"/>
        <sz val="12"/>
        <color rgb="FF000000"/>
        <rFont val="Times New Roman"/>
        <family val="1"/>
        <charset val="1"/>
      </rPr>
      <t xml:space="preserve">BENEFÍCIO YYY
</t>
    </r>
    <r>
      <rPr>
        <sz val="12"/>
        <color rgb="FFFF0000"/>
        <rFont val="Times New Roman"/>
        <family val="1"/>
        <charset val="1"/>
      </rPr>
      <t xml:space="preserve">Utilizar este campo em caso de outros benefícios previstos em Convenção Coletiva, sempre especificando o tipo, finalidade e previsão legal do mesmo.</t>
    </r>
  </si>
  <si>
    <t xml:space="preserve">BENEFÍCIO yyy</t>
  </si>
  <si>
    <t xml:space="preserve">Vale Transporte</t>
  </si>
  <si>
    <t xml:space="preserve">Vale Refeição</t>
  </si>
  <si>
    <t xml:space="preserve">Seguro de Vida</t>
  </si>
  <si>
    <t xml:space="preserve">Benefício y</t>
  </si>
  <si>
    <t xml:space="preserve">Submódulo 2.1</t>
  </si>
  <si>
    <t xml:space="preserve">Submódulo 2.2</t>
  </si>
  <si>
    <t xml:space="preserve">Submódulo 2.3</t>
  </si>
  <si>
    <t xml:space="preserve">MÓDULO 3 - PROVISÃO PARA RESCISÃO</t>
  </si>
  <si>
    <t xml:space="preserve">PERCENTUAIS POR TIPO DE
 DESLIGAMENTO</t>
  </si>
  <si>
    <t xml:space="preserve">Tipos</t>
  </si>
  <si>
    <t xml:space="preserve">Demissão 
SEM  justa Causa</t>
  </si>
  <si>
    <t xml:space="preserve">SEM justa Causa
AP INDENIZADO</t>
  </si>
  <si>
    <t xml:space="preserve">SEM justa Causa 
AP TRABALHADO</t>
  </si>
  <si>
    <t xml:space="preserve">Demissão
 COM  justa Causa</t>
  </si>
  <si>
    <t xml:space="preserve">Desligamentos 
OUTROS TIPOS</t>
  </si>
  <si>
    <t xml:space="preserve">Obs.: para demissão sem justa causa, demissão com justa causa e desligamentos “outros tipos”, foram considerados os percentuais indicados no Caderno Técnico SEGES de Vigilância no Rio Grande do Norte, de 2019. E, por prudência, para o AP INDENIZADO E AP TRABALHADO, foram considerados os valores limites (máximos) indicados no Caderno Técnico SEGES de Vigilância no Rio Grande do Norte, de 2019, de 90% e 10%, respectivamente.</t>
  </si>
  <si>
    <t xml:space="preserve">SUBMÓDULO 3.1 - AVISO PRÉVIO INDENIZADO</t>
  </si>
  <si>
    <t xml:space="preserve">* Quando ocorrer a demissão de uma trabalhador e a empresa não conceder prazo de aviso prévio, o trabalhador terá direito a receber o salário referente ao mês completo, conforme dispõe o art. 487 § 1º da CLT.
* A metodologia utilizada computa todos os direitos do trabalhador, aplicando a proporcionalidade estimada de ocorrência de aviso prévio indenizado, relizando provisionamento mensal do custo.
* Estes custos deverão ser apreciados atentamente nos casos de prorrogaçao contratual para verificar a necessidade de sua renovação ou não.
* Deverão, ainda, ser observados os ditames da Lei nº 12.506, de 2011 e seus impactos no custo quando das prorrogações contratuais.</t>
  </si>
  <si>
    <t xml:space="preserve">AVISO PRÉVIO INDENIZADO</t>
  </si>
  <si>
    <t xml:space="preserve">Custo</t>
  </si>
  <si>
    <t xml:space="preserve">MULTA DO FGTS E CONTRIBUIÇÃO SOCIAL SOBRE O AVISO PRÉVIO INDENIZADO</t>
  </si>
  <si>
    <t xml:space="preserve">Percentual da 
Multa</t>
  </si>
  <si>
    <t xml:space="preserve">Obs.: A partir de 1º de janeiro de 2020: Com a extinção dos 10% de contribuição social sobre o FGTS (Art. 12 da Lei nº 13.932, de 11 de dezembro de 2019), o valor mensal a ser provisionado, passa a ser apenas de 40% sobre o valor mensal do FGTS. Fonte: https://www.gov.br/compras/pt-br/agente-publico/orientacoes-e-procedimentos/26-extincao-da-contribuicao-social-de-10-sobre-o-fgts-e-os-contratos-administrativos</t>
  </si>
  <si>
    <t xml:space="preserve">SUBMÓDULO 3.1 - CUSTO DO AVISO PRÉVIO INDENIZADO</t>
  </si>
  <si>
    <t xml:space="preserve">API</t>
  </si>
  <si>
    <t xml:space="preserve">Multa do FGTS e CS sobre API</t>
  </si>
  <si>
    <t xml:space="preserve">SUBMÓDULO 3.2 - AVISO PRÉVIO TRABALHADO</t>
  </si>
  <si>
    <t xml:space="preserve">* Quando ocorrer a demissão de um trabalhador com aviso prévio, o trabalhador cumprirá os dias em atividade, e terá direito a receber o salário referente ao mês completo, conforme dispõe o art. 487 § 1º da CLT.
* A metodologia utilizada computa todos os direitos do trabalhador, aplicando a proporcionalidade estimada de ocorrência de aviso prévio trabalhado, relizando provisionamento mensal do custo.
* Estes custos deverão ser apreciados atentamente nos casos de prorrogaçao contratual para verificar a necessidade de sua renovação ou não.
* Deverão, ainda, ser observados os ditames da Lei nº 12.506, de 2011, e seus impactos no custo quando das prorrogações contratuais.</t>
  </si>
  <si>
    <t xml:space="preserve">AVISO PRÉVIO TRABALHADO</t>
  </si>
  <si>
    <t xml:space="preserve">MULTA DO FGTS E CONTRIBUIÇÃO SOCIAL SOBRE O AVISO PRÉVIO TRABALHADO</t>
  </si>
  <si>
    <t xml:space="preserve">SUBMÓDULO 3.2 - CUSTO DO AVISO PRÉVIO TRABALHADO</t>
  </si>
  <si>
    <t xml:space="preserve">APT</t>
  </si>
  <si>
    <t xml:space="preserve">Multa do FGTS e CS sobre APT</t>
  </si>
  <si>
    <t xml:space="preserve">SUBMÓDULO 3.3 - DEMISSÃO POR JUSTA CAUSA</t>
  </si>
  <si>
    <t xml:space="preserve">*Na hipotese de demissão por justa causa o empregado perde o direito ao pagamento de 13° salário, férias e adicional de férias, como previsto no parágrafo único do art. 146 da CLT.
* Para estes casos,  haverá o desconto dos valores que, por tratar-se de provisão mensal, deverão ser reduzidos da fatura da empresa contratada.
* Igualmente, o cômputo de custos com demissão por justa causa considera a probabilidade de ocorrência desta para provisionamento.</t>
  </si>
  <si>
    <t xml:space="preserve">BASE DE CÁLCULO PARA DEMISSÃO POR JUSTA CAUSA</t>
  </si>
  <si>
    <t xml:space="preserve">Valor provisionado do 13º Salário</t>
  </si>
  <si>
    <t xml:space="preserve">Valor provisionado das Férias</t>
  </si>
  <si>
    <t xml:space="preserve">Valor provisionado do Adicional de Férias</t>
  </si>
  <si>
    <t xml:space="preserve">SUBMÓDULO 3.3 - CUSTO DA DEMISSÃO COM JUSTA CAUSA</t>
  </si>
  <si>
    <t xml:space="preserve">Submódulo 3.1</t>
  </si>
  <si>
    <t xml:space="preserve">Submódulo 3.2</t>
  </si>
  <si>
    <t xml:space="preserve">Submódulo 3.3</t>
  </si>
  <si>
    <t xml:space="preserve">MÓDULO 4 - CUSTO DE REPOSIÇÃO DO PROFISSIONAL AUSENTE</t>
  </si>
  <si>
    <t xml:space="preserve">* O Custo de reposição do profissional ausente refere-se ao custo necessário para substituir, no posto de trabalho, o profissional residente quando estiver em gozo de férias ou no caso de um das ausências legais previstas no art 473 da Consolidação das Leis do Trabalho. 
* Adotada a metodologia Seges, na qual se utiliza uma probabilidade de ocorrência, mediante estatísticas da Relação Anual de Informações Sociais-2016 (RAIS/MTE), da Pesquisa Nacional por Amostra de Domicílios-2016 (PNAD/IBGE), do Registro Civil (IBGE)-2016.
* São computados, então, a probabilidade de dias de ausência para cobertura, conforme escala de trabalho mensal.
* Para jornadas jornadas 12x36h a necessidade de reposição incide somente em 50% do dias de ausência devido à escala. 
* Na jornada 44h computa-se somente a reposição nos dias úteis, portanto, 69,04% da ausência total.</t>
  </si>
  <si>
    <t xml:space="preserve">Porobabilidade de ocorrência de ausências legais, conforme previsão do art. 473 da Consolidação das Leis do Trabalho.</t>
  </si>
  <si>
    <t xml:space="preserve">Memória de Cálculo - número de dias de reposição do profissional ausente para cada evento </t>
  </si>
  <si>
    <t xml:space="preserve">Incidencia anual</t>
  </si>
  <si>
    <t xml:space="preserve">Duração Legal  
da Ausência</t>
  </si>
  <si>
    <t xml:space="preserve">12x36</t>
  </si>
  <si>
    <t xml:space="preserve">44h</t>
  </si>
  <si>
    <t xml:space="preserve">Proporção dias afetados</t>
  </si>
  <si>
    <t xml:space="preserve">Dias de reposição</t>
  </si>
  <si>
    <t xml:space="preserve">Férias</t>
  </si>
  <si>
    <t xml:space="preserve">Ausência justificada</t>
  </si>
  <si>
    <t xml:space="preserve">Curso de reciclagem</t>
  </si>
  <si>
    <t xml:space="preserve">Acidente trabalho</t>
  </si>
  <si>
    <t xml:space="preserve">Afastamento por doença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</si>
  <si>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</si>
  <si>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</si>
  <si>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</si>
  <si>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</si>
  <si>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</si>
  <si>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Paternidade</t>
  </si>
  <si>
    <t xml:space="preserve">Maternidade</t>
  </si>
  <si>
    <t xml:space="preserve">Consulta pré-natal</t>
  </si>
  <si>
    <t xml:space="preserve">ESTIMATIVA DA NECESSIDADE DE REPOSIÇÃO DE PROFISSIONAL</t>
  </si>
  <si>
    <t xml:space="preserve">Composição</t>
  </si>
  <si>
    <t xml:space="preserve">ESCALAS -  Cargo A</t>
  </si>
  <si>
    <t xml:space="preserve">12x36 D</t>
  </si>
  <si>
    <t xml:space="preserve">12x36 N</t>
  </si>
  <si>
    <t xml:space="preserve">44 SEM</t>
  </si>
  <si>
    <t xml:space="preserve"> 12 x 36 D</t>
  </si>
  <si>
    <t xml:space="preserve">12 x 36 N</t>
  </si>
  <si>
    <t xml:space="preserve">Custo mensal</t>
  </si>
  <si>
    <t xml:space="preserve">Total Para reposição</t>
  </si>
  <si>
    <t xml:space="preserve">SUBMÓDULO 4.1 - AUSÊNCIAS LEGAIS</t>
  </si>
  <si>
    <t xml:space="preserve">* O Submódulo 4.1 destina-se ao cálculo do custo estimado para a reposição de ausências legais do empregado residente.
* Adotada a metodologia Seges, na qual se computa o custo total de um empregado, com direito à remuneração, 13° salário, férias, encargos e benefícios, bem como probabilidade de rescisão, para a base de cálculo do presente submódulo que, em seguida, servirá para estipular o custo diário de um profissional para a contratação. 
* Com base neste custo diário estima-se o custo mensal com reposição de profissional ausente.</t>
  </si>
  <si>
    <t xml:space="preserve">CUSTO DIÁRIO PARA O REPOSITOR</t>
  </si>
  <si>
    <t xml:space="preserve">Divisor do dia</t>
  </si>
  <si>
    <t xml:space="preserve">Custo diário</t>
  </si>
  <si>
    <t xml:space="preserve">Necessidade de Reposição</t>
  </si>
  <si>
    <t xml:space="preserve">Custo anual</t>
  </si>
  <si>
    <t xml:space="preserve">SUBMÓDULO 4.2 - INTRAJORNADA</t>
  </si>
  <si>
    <t xml:space="preserve">* O submódulo 4.2 destina-se a calcular o custo de um repositor para cobertura do tempo de concessão do intervalo para repouso e alimentação, previsto no art. 71 da Consolidação das Leis do Trabalho, ao empregado residente. 
* Adota a metodologia Seges, na qual se calcula o custo da hora de trabalho e multiplica-se pela necessidade de horas de cobertura no mês. 
* Conforme ETP, caberá à Contratada oferecer a seus empregados DESCANSO INTRAJORNADA MÍNIMO DE 60 MINUTOS, OU INDENIZÁ-LOS (assegurado o tempo de alimentação).</t>
  </si>
  <si>
    <t xml:space="preserve">CUSTO POR HORA DO REPOSITOR</t>
  </si>
  <si>
    <t xml:space="preserve">divisor de hora</t>
  </si>
  <si>
    <t xml:space="preserve">Valor da hora</t>
  </si>
  <si>
    <t xml:space="preserve">Necessidade de Reposição (horas)</t>
  </si>
  <si>
    <t xml:space="preserve">Submódulo 4.1</t>
  </si>
  <si>
    <t xml:space="preserve">Submódulo 4.2</t>
  </si>
  <si>
    <t xml:space="preserve">MÓDULO 5 - INSUMOS DE MÃO DE OBRA</t>
  </si>
  <si>
    <t xml:space="preserve">UNIFORMES - COMPOSIÇÃO - VALOR ANUAL </t>
  </si>
  <si>
    <t xml:space="preserve">Item</t>
  </si>
  <si>
    <t xml:space="preserve">qte por vigilante – primeiros 12 meses</t>
  </si>
  <si>
    <t xml:space="preserve">Vr. Unitario</t>
  </si>
  <si>
    <t xml:space="preserve">Calça Social</t>
  </si>
  <si>
    <t xml:space="preserve">Camisa manga curta</t>
  </si>
  <si>
    <t xml:space="preserve">Cinto</t>
  </si>
  <si>
    <t xml:space="preserve">Meias (par)</t>
  </si>
  <si>
    <t xml:space="preserve">Quepe/boné</t>
  </si>
  <si>
    <t xml:space="preserve">Sapato social/coturno (par)</t>
  </si>
  <si>
    <t xml:space="preserve">Capa de chuva</t>
  </si>
  <si>
    <t xml:space="preserve">Crachá com foto e cordão</t>
  </si>
  <si>
    <t xml:space="preserve">Distintivo tipo broche</t>
  </si>
  <si>
    <t xml:space="preserve">Apito com cordão</t>
  </si>
  <si>
    <t xml:space="preserve">Custo anual por Pessoa  </t>
  </si>
  <si>
    <t xml:space="preserve">UNIFORMES</t>
  </si>
  <si>
    <t xml:space="preserve">Custo mensal </t>
  </si>
  <si>
    <t xml:space="preserve">Equipamentos  </t>
  </si>
  <si>
    <t xml:space="preserve">Descrição</t>
  </si>
  <si>
    <t xml:space="preserve">Cotação</t>
  </si>
  <si>
    <t xml:space="preserve">qte</t>
  </si>
  <si>
    <t xml:space="preserve">Duração dos itens 
(vida útil em meses)</t>
  </si>
  <si>
    <t xml:space="preserve">12x36 h</t>
  </si>
  <si>
    <t xml:space="preserve">44 horas</t>
  </si>
  <si>
    <t xml:space="preserve">Livro de ocorrências</t>
  </si>
  <si>
    <t xml:space="preserve">Tonfa</t>
  </si>
  <si>
    <t xml:space="preserve">Porta tonfa</t>
  </si>
  <si>
    <t xml:space="preserve">Lanterna recarregável</t>
  </si>
  <si>
    <t xml:space="preserve">Rádio intercomunciador tipo HT</t>
  </si>
  <si>
    <t xml:space="preserve">Revólver calibre 38</t>
  </si>
  <si>
    <t xml:space="preserve">Cinto com coldre e baleiro</t>
  </si>
  <si>
    <t xml:space="preserve">Munição calibre 38 (pac com 12 unid)</t>
  </si>
  <si>
    <t xml:space="preserve">Colete balístico nível II</t>
  </si>
  <si>
    <t xml:space="preserve">Capa de colete</t>
  </si>
  <si>
    <t xml:space="preserve">Cofre para guarda de armamento</t>
  </si>
  <si>
    <t xml:space="preserve">Valor total </t>
  </si>
  <si>
    <t xml:space="preserve">Obs.: o custo anual estimado com equipamentos é igual a R$ 4.662,76. A disposição em 2 colunas (12x36 h e 44 horas) foi adotada para efeito de cálculo.</t>
  </si>
  <si>
    <t xml:space="preserve">CUSTO MENSAL DOS EQUIPAMENTOS</t>
  </si>
  <si>
    <t xml:space="preserve">Valor por empregado</t>
  </si>
  <si>
    <t xml:space="preserve">Obs.: o custo com equipamentos foi distribuído de forma igual com todos os empregados.</t>
  </si>
  <si>
    <t xml:space="preserve">Custo com Uniformes</t>
  </si>
  <si>
    <t xml:space="preserve">Custo com Equipamentos</t>
  </si>
  <si>
    <t xml:space="preserve">MÓDULO 6 - CUSTOS INDIRETOS, TRIBUTOS E LUCRO</t>
  </si>
  <si>
    <t xml:space="preserve">INFORMAÇÃO DE PERCENTUAIS ESTIMADOS DE CITL</t>
  </si>
  <si>
    <t xml:space="preserve">Custos Indiretos</t>
  </si>
  <si>
    <t xml:space="preserve">Tributos</t>
  </si>
  <si>
    <t xml:space="preserve">PIS = 0,65%</t>
  </si>
  <si>
    <t xml:space="preserve">COFINS = 3%</t>
  </si>
  <si>
    <t xml:space="preserve">ISS = 5%</t>
  </si>
  <si>
    <t xml:space="preserve">Lucro</t>
  </si>
  <si>
    <t xml:space="preserve">Obs.: foram considerados os percentuais utilizados no Caderno Técnico SEGES de Vigilância no Rio Grande do Norte, de 2019.</t>
  </si>
  <si>
    <t xml:space="preserve">CUSTO DO TRABALHADOR</t>
  </si>
  <si>
    <t xml:space="preserve">CUSTO TOTAL POR TRABALHADOR</t>
  </si>
  <si>
    <t xml:space="preserve">Módulo</t>
  </si>
  <si>
    <t xml:space="preserve">12x36 Diurno</t>
  </si>
  <si>
    <t xml:space="preserve">12x36 Noturno</t>
  </si>
  <si>
    <t xml:space="preserve">44h Semanais</t>
  </si>
  <si>
    <t xml:space="preserve">Remuneração</t>
  </si>
  <si>
    <t xml:space="preserve">Encargos e Benefícios</t>
  </si>
  <si>
    <t xml:space="preserve">Rescisão</t>
  </si>
  <si>
    <t xml:space="preserve">Reposição do Profissional Ausente</t>
  </si>
  <si>
    <t xml:space="preserve">Insumos Diversos</t>
  </si>
  <si>
    <t xml:space="preserve">Custos Indiretos, Tributos e Lucro</t>
  </si>
  <si>
    <t xml:space="preserve">Valor por Empregado</t>
  </si>
  <si>
    <t xml:space="preserve">Valor por Posto</t>
  </si>
  <si>
    <t xml:space="preserve">MODELO PARA A CONSOLIDAÇÃO E APRESENTAÇÃO DE PROPOSTAS</t>
  </si>
  <si>
    <t xml:space="preserve">Com ajustes após publicação da Lei n° 13.467, de 2017.</t>
  </si>
  <si>
    <t xml:space="preserve">NATAL/RN (12x36 Diurno)</t>
  </si>
  <si>
    <t xml:space="preserve">Módulo 1 - Composição da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</si>
  <si>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</si>
  <si>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</si>
  <si>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</si>
  <si>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</si>
  <si>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</si>
  <si>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</si>
  <si>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</si>
  <si>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</si>
  <si>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</si>
  <si>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</si>
  <si>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</si>
  <si>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</si>
  <si>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</si>
  <si>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</si>
  <si>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</si>
  <si>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</si>
  <si>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</si>
  <si>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</si>
  <si>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</si>
  <si>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</si>
  <si>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</si>
  <si>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</si>
  <si>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</si>
  <si>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</si>
  <si>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</si>
  <si>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</si>
  <si>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</si>
  <si>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</si>
  <si>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</si>
  <si>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H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</si>
  <si>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</si>
  <si>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</si>
  <si>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</si>
  <si>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</si>
  <si>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</si>
  <si>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</si>
  <si>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</si>
  <si>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</si>
  <si>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</si>
  <si>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</si>
  <si>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</si>
  <si>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Multa do FGTS e contribuição social sobre o Aviso Prévio Indenizado</t>
  </si>
  <si>
    <t xml:space="preserve">Aviso Prévio Trabalhado</t>
  </si>
  <si>
    <t xml:space="preserve">Multa do FGTS e contribuição social sobre o Aviso Prévio Trabalhado</t>
  </si>
  <si>
    <t xml:space="preserve">Custo da demissão com justa causa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</si>
  <si>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</si>
  <si>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</si>
  <si>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</si>
  <si>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</si>
  <si>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Licença-Paternidade</t>
  </si>
  <si>
    <t xml:space="preserve">Ausência por acidente de trabalho</t>
  </si>
  <si>
    <t xml:space="preserve">Afastamento Maternidade</t>
  </si>
  <si>
    <t xml:space="preserve">Ausência por doença</t>
  </si>
  <si>
    <t xml:space="preserve">I</t>
  </si>
  <si>
    <t xml:space="preserve">Submódulo 4.2 - Intrajornada</t>
  </si>
  <si>
    <t xml:space="preserve">4.2</t>
  </si>
  <si>
    <t xml:space="preserve">Intrajornada</t>
  </si>
  <si>
    <t xml:space="preserve">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</si>
  <si>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</si>
  <si>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</si>
  <si>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</si>
  <si>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</si>
  <si>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</si>
  <si>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</si>
  <si>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</si>
  <si>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C.1. Tributos Federais (especificar)</t>
  </si>
  <si>
    <t xml:space="preserve">C.1.1. PIS</t>
  </si>
  <si>
    <t xml:space="preserve">C.1.2. Cofins</t>
  </si>
  <si>
    <t xml:space="preserve">C.2. Tributos Estaduais (especificar)</t>
  </si>
  <si>
    <t xml:space="preserve">C.3. Tributos Municipais (ISS)</t>
  </si>
  <si>
    <t xml:space="preserve">2. QUADRO-RESUMO DO CUSTO POR EMPREGADO</t>
  </si>
  <si>
    <t xml:space="preserve">Mão de obra vinculada à execução contratual (valor por empregado)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</si>
  <si>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</si>
  <si>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</si>
  <si>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</si>
  <si>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Quantidade de Empregados por Posto</t>
  </si>
  <si>
    <t xml:space="preserve">Valor Total por Posto</t>
  </si>
  <si>
    <t xml:space="preserve">Quantidade de Postos</t>
  </si>
  <si>
    <t xml:space="preserve">Valor Mensal</t>
  </si>
  <si>
    <t xml:space="preserve">Valor Anual</t>
  </si>
  <si>
    <t xml:space="preserve">NATAL/RN (12x36 Noturno)</t>
  </si>
  <si>
    <t xml:space="preserve">NATAL/RN (44h semanais)</t>
  </si>
  <si>
    <t xml:space="preserve">MOSSORÓ/RN</t>
  </si>
  <si>
    <t xml:space="preserve">Obs.: considerado valor da tarifa de transporte coletivo urbano do Município de Mossoró, para passagem inteira, no valor de R$ 3,30 (art. 1º, Decreto nº 5.165/2017, à fl. 401 do processo). Na falta de previsão na CCT, foram considerados os dados utilizados no Caderno Técnico SEGES de Vigilância no Rio Grande do Norte, de 2019: 2 vales por dia (ida e volta) e 15 dias efetivamente trabalhados.</t>
  </si>
  <si>
    <t xml:space="preserve">Obs.: valor diário conforme cláusula 14ª, parágrafo 1º, da CCT RN000086/2022. Na falta de previsão na CCT, foram considerados os dados utilizados no Caderno Técnico SEGES de Vigilância no Rio Grande do Norte, de 2019: 15 dias efetivamente trabalhados.</t>
  </si>
  <si>
    <t xml:space="preserve">ESCALAS – Vigilante</t>
  </si>
  <si>
    <t xml:space="preserve">Obs.: o custo anual estimado com equipamentos é igual a R$ 1.439,80.</t>
  </si>
  <si>
    <t xml:space="preserve">MOSSORÓ/RN (12x36 Diurno)</t>
  </si>
  <si>
    <t xml:space="preserve">MOSSORÓ/RN (12x36 Noturno)</t>
  </si>
  <si>
    <t xml:space="preserve">Grupo</t>
  </si>
  <si>
    <t xml:space="preserve">Nº Item</t>
  </si>
  <si>
    <t xml:space="preserve">Unidade</t>
  </si>
  <si>
    <t xml:space="preserve">QTD</t>
  </si>
  <si>
    <t xml:space="preserve">Local de Prestação do Serviço</t>
  </si>
  <si>
    <t xml:space="preserve">Preço Unitário</t>
  </si>
  <si>
    <t xml:space="preserve">Qtde Adaptada¹</t>
  </si>
  <si>
    <t xml:space="preserve">Preço Total</t>
  </si>
  <si>
    <t xml:space="preserve">II</t>
  </si>
  <si>
    <t xml:space="preserve">23647 – Prestação de serviço de vigilância e segurança - orgânica – 12 horas diurnas - 2ª a domingo
</t>
  </si>
  <si>
    <t xml:space="preserve">Posto</t>
  </si>
  <si>
    <t xml:space="preserve">1 (um) posto em cada um dos seguintes endereços:
I – DELEGACIA DA RECEITA FEDERAL DO BRASIL EM NATAL – DRF/NAT (Edifício Sede): Esplanada Silva Jardim, nº 83, Ribeira 59012-090 Natal-RN;
II – DELEGACIA DA RECEITA FEDERAL DO BRASIL EM NATAL – DRF/NAT (Estacionamento): Esplanada Silva Jardim, nº 83, Ribeira 59012-090 Natal-RN;
III – DEPÓSITO DE MERCADORIAS APREENDIDAS – DMA: Rua Felinto Elizio, S/N, Ribeira 59012-090, Natal-RN.</t>
  </si>
  <si>
    <t xml:space="preserve">23957 – Prestação de serviço de vigilância e segurança - orgânica – 12h noturnas - 2ª a domingo</t>
  </si>
  <si>
    <t xml:space="preserve">1 (um) posto em cada um dos seguintes endereços:
I – DELEGACIA DA RECEITA FEDERAL DO BRASIL EM NATAL – DRF/NAT (Estacionamento): Esplanada Silva Jardim, nº 83, Ribeira 59012-090 Natal-RN;
II – DEPÓSITO DE MERCADORIAS APREENDIDAS – DMA: Rua Felinto Elizio, S/N, Ribeira 59012-090 Natal-RN.</t>
  </si>
  <si>
    <t xml:space="preserve">23507 – Prestação de serviço de vigilância e segurança - orgânica – 44 horas semanais diurnas</t>
  </si>
  <si>
    <t xml:space="preserve">CENTRO DE ATENDIMENTO AO CONTRIBUINTE EM NATAL – CAC/NAT: Avenida Duque de Caxias, nº 30, Ribeira 59012-200 Natal-RN</t>
  </si>
  <si>
    <t xml:space="preserve">23647 – Prestação de serviço de vigilância e segurança - orgânica – 12 horas diurnas - 2ª a domingo</t>
  </si>
  <si>
    <t xml:space="preserve">AGÊNCIA DA RECEITA FEDERAL DO BRASIL EM MOSSORÓ – ARF/MOS (Edifício Sede): Rua Alberto Maranhão, nº 1720, Centro 59.600-185 Mossoró-RN</t>
  </si>
  <si>
    <t xml:space="preserve">Estimativas do valor da contratação – Grupo II – Delegacia da Receita Federal do Brasil em Natal e Agência da Receita Federal do Brasil em Mossoró</t>
  </si>
  <si>
    <t xml:space="preserve">¹ A quantidade adaptada, para efeito de cadastro do item no Comprasnet, é igual à quantidade de postos multiplicada pelo número de meses de execução (inicial) contratual, no caso, 12 (doze) meses.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</si>
</sst>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#,##0.00;[RED]#,##0.00"/>
    <numFmt numFmtId="166" formatCode="0%"/>
    <numFmt numFmtId="167" formatCode="0.00%"/>
    <numFmt numFmtId="168" formatCode="#,##0.00"/>
    <numFmt numFmtId="169" formatCode="0"/>
    <numFmt numFmtId="170" formatCode="General"/>
    <numFmt numFmtId="171" formatCode="#,##0.00_);[RED]\(#,##0.00\)"/>
    <numFmt numFmtId="172" formatCode="0.0000"/>
    <numFmt numFmtId="173" formatCode="_-* #,##0.00_-;\-* #,##0.00_-;_-* \-??_-;_-@_-"/>
    <numFmt numFmtId="174" formatCode="#,##0.0000_ ;\-#,##0.0000\ "/>
    <numFmt numFmtId="175" formatCode="#,##0"/>
    <numFmt numFmtId="176" formatCode="_(* #,##0.00_);_(* \(#,##0.00\);_(* \-??_);_(@_)"/>
    <numFmt numFmtId="177" formatCode="0.00"/>
    <numFmt numFmtId="178" formatCode="#,##0.00_);\(#,##0.00\)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8"/>
      <color rgb="FFFFFFFF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FF0000"/>
      <name val="Arial"/>
      <family val="2"/>
      <charset val="1"/>
    </font>
    <font>
      <b val="true"/>
      <i val="true"/>
      <sz val="8"/>
      <color rgb="FF000000"/>
      <name val="Arial"/>
      <family val="2"/>
      <charset val="1"/>
    </font>
    <font>
      <b val="true"/>
      <sz val="12"/>
      <color rgb="FF00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b val="true"/>
      <sz val="7"/>
      <color rgb="FF000000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b val="true"/>
      <sz val="8"/>
      <color rgb="FF00B05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i val="true"/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2E75B6"/>
        <bgColor rgb="FF0066CC"/>
      </patternFill>
    </fill>
    <fill>
      <patternFill patternType="solid">
        <fgColor rgb="FF9DC3E6"/>
        <bgColor rgb="FFC0C0C0"/>
      </patternFill>
    </fill>
    <fill>
      <patternFill patternType="solid">
        <fgColor rgb="FFF8CBAD"/>
        <bgColor rgb="FFFBE5D6"/>
      </patternFill>
    </fill>
    <fill>
      <patternFill patternType="solid">
        <fgColor rgb="FFBDD7EE"/>
        <bgColor rgb="FFC0C0C0"/>
      </patternFill>
    </fill>
    <fill>
      <patternFill patternType="solid">
        <fgColor rgb="FFF4B183"/>
        <bgColor rgb="FFF8CBAD"/>
      </patternFill>
    </fill>
    <fill>
      <patternFill patternType="solid">
        <fgColor rgb="FFFFFFFF"/>
        <bgColor rgb="FFFFFFD7"/>
      </patternFill>
    </fill>
    <fill>
      <patternFill patternType="solid">
        <fgColor rgb="FFFBE5D6"/>
        <bgColor rgb="FFDEEBF7"/>
      </patternFill>
    </fill>
    <fill>
      <patternFill patternType="solid">
        <fgColor rgb="FFDEEBF7"/>
        <bgColor rgb="FFCCFFFF"/>
      </patternFill>
    </fill>
    <fill>
      <patternFill patternType="solid">
        <fgColor rgb="FFFFFFD7"/>
        <bgColor rgb="FFFFFFFF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top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1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4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5" borderId="2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9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6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6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7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7" fillId="0" borderId="1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3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8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8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8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3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3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1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3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7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1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7" fillId="1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BE5D6"/>
      <rgbColor rgb="FF9DC3E6"/>
      <rgbColor rgb="FFF4B183"/>
      <rgbColor rgb="FFCC99FF"/>
      <rgbColor rgb="FFF8CBAD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ustomXml" Target="../customXml/item22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worksheet" Target="worksheets/sheet5.xml"/><Relationship Id="rId11" Type="http://schemas.openxmlformats.org/officeDocument/2006/relationships/customXml" Target="../customXml/item21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401</xdr:row>
      <xdr:rowOff>0</xdr:rowOff>
    </xdr:from>
    <xdr:to>
      <xdr:col>7</xdr:col>
      <xdr:colOff>778320</xdr:colOff>
      <xdr:row>404</xdr:row>
      <xdr:rowOff>55800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208840" y="72718920"/>
          <a:ext cx="3198960" cy="543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4</xdr:col>
      <xdr:colOff>69120</xdr:colOff>
      <xdr:row>362</xdr:row>
      <xdr:rowOff>57600</xdr:rowOff>
    </xdr:from>
    <xdr:to>
      <xdr:col>8</xdr:col>
      <xdr:colOff>34560</xdr:colOff>
      <xdr:row>365</xdr:row>
      <xdr:rowOff>113760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5277960" y="66747960"/>
          <a:ext cx="3198960" cy="543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gov.br/compras/pt-br/agente-publico/orientacoes-e-procedimentos/26-extincao-da-contribuicao-social-de-10-sobre-o-fgts-e-os-contratos-administrativos" TargetMode="External"/><Relationship Id="rId2" Type="http://schemas.openxmlformats.org/officeDocument/2006/relationships/hyperlink" Target="https://www.gov.br/compras/pt-br/agente-publico/orientacoes-e-procedimentos/26-extincao-da-contribuicao-social-de-10-sobre-o-fgts-e-os-contratos-administrativos" TargetMode="External"/><Relationship Id="rId3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18"/>
  <sheetViews>
    <sheetView showFormulas="false" showGridLines="fals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G301" activeCellId="0" sqref="G301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6.85"/>
    <col collapsed="false" customWidth="true" hidden="false" outlineLevel="0" max="3" min="2" style="1" width="15.05"/>
    <col collapsed="false" customWidth="true" hidden="false" outlineLevel="0" max="4" min="4" style="1" width="16.87"/>
    <col collapsed="false" customWidth="true" hidden="false" outlineLevel="0" max="5" min="5" style="1" width="15.05"/>
    <col collapsed="false" customWidth="true" hidden="false" outlineLevel="0" max="6" min="6" style="1" width="11.85"/>
    <col collapsed="false" customWidth="true" hidden="false" outlineLevel="0" max="7" min="7" style="1" width="7.41"/>
    <col collapsed="false" customWidth="true" hidden="false" outlineLevel="0" max="8" min="8" style="1" width="11.52"/>
    <col collapsed="false" customWidth="false" hidden="false" outlineLevel="0" max="1024" min="9" style="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2.8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12.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</row>
    <row r="4" customFormat="false" ht="12.8" hidden="false" customHeight="false" outlineLevel="0" collapsed="false">
      <c r="A4" s="4" t="s">
        <v>3</v>
      </c>
      <c r="B4" s="4"/>
      <c r="C4" s="4"/>
      <c r="D4" s="4"/>
      <c r="E4" s="4"/>
      <c r="F4" s="4"/>
      <c r="G4" s="4"/>
      <c r="H4" s="4"/>
    </row>
    <row r="5" customFormat="false" ht="12.8" hidden="false" customHeight="false" outlineLevel="0" collapsed="false">
      <c r="A5" s="5"/>
      <c r="B5" s="5"/>
      <c r="C5" s="5"/>
      <c r="D5" s="5"/>
      <c r="E5" s="5"/>
      <c r="F5" s="5"/>
      <c r="G5" s="6"/>
      <c r="H5" s="6"/>
    </row>
    <row r="6" customFormat="false" ht="12.8" hidden="false" customHeight="true" outlineLevel="0" collapsed="false">
      <c r="A6" s="7" t="s">
        <v>4</v>
      </c>
      <c r="B6" s="7"/>
      <c r="C6" s="7"/>
      <c r="D6" s="7"/>
      <c r="E6" s="7"/>
      <c r="F6" s="7"/>
      <c r="G6" s="7"/>
      <c r="H6" s="7"/>
    </row>
    <row r="8" customFormat="false" ht="12.8" hidden="false" customHeight="false" outlineLevel="0" collapsed="false">
      <c r="A8" s="8" t="s">
        <v>4</v>
      </c>
      <c r="B8" s="8"/>
    </row>
    <row r="9" customFormat="false" ht="12.8" hidden="false" customHeight="false" outlineLevel="0" collapsed="false">
      <c r="A9" s="9" t="s">
        <v>5</v>
      </c>
      <c r="B9" s="10" t="n">
        <v>1668.21</v>
      </c>
    </row>
    <row r="10" customFormat="false" ht="12.8" hidden="false" customHeight="false" outlineLevel="0" collapsed="false">
      <c r="A10" s="11" t="s">
        <v>6</v>
      </c>
      <c r="B10" s="11"/>
      <c r="C10" s="11"/>
      <c r="D10" s="11"/>
      <c r="E10" s="11"/>
      <c r="F10" s="11"/>
      <c r="G10" s="11"/>
      <c r="H10" s="11"/>
    </row>
    <row r="11" customFormat="false" ht="12.8" hidden="false" customHeight="true" outlineLevel="0" collapsed="false">
      <c r="A11" s="7" t="s">
        <v>7</v>
      </c>
      <c r="B11" s="7"/>
      <c r="C11" s="7"/>
      <c r="D11" s="7"/>
      <c r="E11" s="7"/>
      <c r="F11" s="7"/>
      <c r="G11" s="7"/>
      <c r="H11" s="7"/>
    </row>
    <row r="12" customFormat="false" ht="12.8" hidden="false" customHeight="false" outlineLevel="0" collapsed="false">
      <c r="A12" s="5"/>
      <c r="B12" s="5"/>
      <c r="C12" s="5"/>
      <c r="D12" s="5"/>
      <c r="E12" s="5"/>
      <c r="F12" s="5"/>
    </row>
    <row r="13" customFormat="false" ht="12.8" hidden="false" customHeight="false" outlineLevel="0" collapsed="false">
      <c r="A13" s="8" t="s">
        <v>7</v>
      </c>
      <c r="B13" s="8"/>
      <c r="C13" s="8"/>
      <c r="D13" s="8"/>
    </row>
    <row r="14" customFormat="false" ht="12.8" hidden="false" customHeight="false" outlineLevel="0" collapsed="false">
      <c r="A14" s="12" t="s">
        <v>8</v>
      </c>
      <c r="B14" s="13" t="s">
        <v>9</v>
      </c>
      <c r="C14" s="13" t="s">
        <v>10</v>
      </c>
      <c r="D14" s="14" t="s">
        <v>11</v>
      </c>
    </row>
    <row r="15" customFormat="false" ht="12.8" hidden="false" customHeight="false" outlineLevel="0" collapsed="false">
      <c r="A15" s="15" t="s">
        <v>5</v>
      </c>
      <c r="B15" s="16" t="n">
        <f aca="false">B9</f>
        <v>1668.21</v>
      </c>
      <c r="C15" s="17"/>
      <c r="D15" s="18" t="n">
        <f aca="false">B15*C15</f>
        <v>0</v>
      </c>
      <c r="E15" s="6"/>
      <c r="G15" s="6"/>
      <c r="H15" s="6"/>
    </row>
    <row r="17" customFormat="false" ht="12.8" hidden="false" customHeight="true" outlineLevel="0" collapsed="false">
      <c r="A17" s="7" t="s">
        <v>12</v>
      </c>
      <c r="B17" s="7"/>
      <c r="C17" s="7"/>
      <c r="D17" s="7"/>
      <c r="E17" s="7"/>
      <c r="F17" s="7"/>
      <c r="G17" s="7"/>
      <c r="H17" s="7"/>
    </row>
    <row r="18" customFormat="false" ht="12.8" hidden="false" customHeight="false" outlineLevel="0" collapsed="false">
      <c r="A18" s="6"/>
      <c r="B18" s="6"/>
      <c r="C18" s="6"/>
      <c r="D18" s="6"/>
      <c r="F18" s="6"/>
    </row>
    <row r="19" customFormat="false" ht="12.8" hidden="false" customHeight="false" outlineLevel="0" collapsed="false">
      <c r="A19" s="8" t="s">
        <v>13</v>
      </c>
      <c r="B19" s="8"/>
      <c r="C19" s="8"/>
      <c r="D19" s="8"/>
    </row>
    <row r="20" customFormat="false" ht="12.8" hidden="false" customHeight="false" outlineLevel="0" collapsed="false">
      <c r="A20" s="12" t="s">
        <v>8</v>
      </c>
      <c r="B20" s="13" t="s">
        <v>9</v>
      </c>
      <c r="C20" s="13" t="s">
        <v>10</v>
      </c>
      <c r="D20" s="14" t="s">
        <v>14</v>
      </c>
    </row>
    <row r="21" customFormat="false" ht="12.8" hidden="false" customHeight="false" outlineLevel="0" collapsed="false">
      <c r="A21" s="19" t="s">
        <v>15</v>
      </c>
      <c r="B21" s="20" t="n">
        <f aca="false">B9</f>
        <v>1668.21</v>
      </c>
      <c r="C21" s="21" t="n">
        <v>0.3</v>
      </c>
      <c r="D21" s="22" t="n">
        <f aca="false">ROUND(B21*C21,2)</f>
        <v>500.46</v>
      </c>
    </row>
    <row r="22" customFormat="false" ht="12.8" hidden="false" customHeight="false" outlineLevel="0" collapsed="false">
      <c r="A22" s="19" t="s">
        <v>16</v>
      </c>
      <c r="B22" s="20" t="n">
        <f aca="false">B9</f>
        <v>1668.21</v>
      </c>
      <c r="C22" s="21" t="n">
        <f aca="false">C21</f>
        <v>0.3</v>
      </c>
      <c r="D22" s="22" t="n">
        <f aca="false">ROUND(B22*C22,2)</f>
        <v>500.46</v>
      </c>
    </row>
    <row r="23" customFormat="false" ht="12.8" hidden="false" customHeight="false" outlineLevel="0" collapsed="false">
      <c r="A23" s="19" t="s">
        <v>17</v>
      </c>
      <c r="B23" s="20" t="n">
        <f aca="false">B9</f>
        <v>1668.21</v>
      </c>
      <c r="C23" s="21" t="n">
        <f aca="false">C22</f>
        <v>0.3</v>
      </c>
      <c r="D23" s="22" t="n">
        <f aca="false">ROUND(B23*C23,2)</f>
        <v>500.46</v>
      </c>
    </row>
    <row r="24" customFormat="false" ht="46.25" hidden="false" customHeight="false" outlineLevel="0" collapsed="false">
      <c r="A24" s="11" t="s">
        <v>18</v>
      </c>
      <c r="B24" s="11"/>
      <c r="C24" s="11"/>
      <c r="D24" s="11"/>
      <c r="E24" s="11"/>
      <c r="F24" s="11"/>
      <c r="G24" s="11"/>
      <c r="H24" s="11"/>
    </row>
    <row r="26" customFormat="false" ht="12.8" hidden="false" customHeight="true" outlineLevel="0" collapsed="false">
      <c r="A26" s="7" t="s">
        <v>19</v>
      </c>
      <c r="B26" s="7"/>
      <c r="C26" s="7"/>
      <c r="D26" s="7"/>
      <c r="E26" s="7"/>
      <c r="F26" s="7"/>
      <c r="G26" s="7"/>
      <c r="H26" s="7"/>
    </row>
    <row r="28" customFormat="false" ht="12.8" hidden="false" customHeight="false" outlineLevel="0" collapsed="false">
      <c r="A28" s="8" t="s">
        <v>19</v>
      </c>
      <c r="B28" s="8"/>
      <c r="C28" s="8"/>
      <c r="D28" s="8"/>
      <c r="E28" s="8"/>
    </row>
    <row r="29" customFormat="false" ht="12.8" hidden="false" customHeight="false" outlineLevel="0" collapsed="false">
      <c r="A29" s="12" t="s">
        <v>8</v>
      </c>
      <c r="B29" s="13" t="s">
        <v>20</v>
      </c>
      <c r="C29" s="13" t="s">
        <v>21</v>
      </c>
      <c r="D29" s="13" t="s">
        <v>10</v>
      </c>
      <c r="E29" s="14" t="s">
        <v>14</v>
      </c>
    </row>
    <row r="30" customFormat="false" ht="12.8" hidden="false" customHeight="false" outlineLevel="0" collapsed="false">
      <c r="A30" s="15" t="s">
        <v>16</v>
      </c>
      <c r="B30" s="16" t="n">
        <f aca="false">B9+D22</f>
        <v>2168.67</v>
      </c>
      <c r="C30" s="17" t="n">
        <f aca="false">ROUND(7/12,4)</f>
        <v>0.5833</v>
      </c>
      <c r="D30" s="23" t="n">
        <v>0.2</v>
      </c>
      <c r="E30" s="24" t="n">
        <f aca="false">ROUND(B30*C30*D30,2)</f>
        <v>253</v>
      </c>
    </row>
    <row r="31" customFormat="false" ht="12.8" hidden="false" customHeight="false" outlineLevel="0" collapsed="false">
      <c r="A31" s="8" t="s">
        <v>22</v>
      </c>
      <c r="B31" s="8"/>
      <c r="C31" s="8"/>
      <c r="D31" s="8"/>
      <c r="E31" s="8"/>
    </row>
    <row r="32" customFormat="false" ht="12.8" hidden="false" customHeight="false" outlineLevel="0" collapsed="false">
      <c r="A32" s="12" t="s">
        <v>8</v>
      </c>
      <c r="B32" s="13" t="s">
        <v>20</v>
      </c>
      <c r="C32" s="13" t="s">
        <v>21</v>
      </c>
      <c r="D32" s="13" t="s">
        <v>10</v>
      </c>
      <c r="E32" s="14" t="s">
        <v>14</v>
      </c>
    </row>
    <row r="33" customFormat="false" ht="12.8" hidden="false" customHeight="false" outlineLevel="0" collapsed="false">
      <c r="A33" s="15" t="s">
        <v>16</v>
      </c>
      <c r="B33" s="16" t="n">
        <f aca="false">B9+D22</f>
        <v>2168.67</v>
      </c>
      <c r="C33" s="17" t="n">
        <f aca="false">ROUND(1/12,4)</f>
        <v>0.0833</v>
      </c>
      <c r="D33" s="23" t="n">
        <f aca="false">1+D30</f>
        <v>1.2</v>
      </c>
      <c r="E33" s="24" t="n">
        <f aca="false">ROUND(B33*C33*D33,2)</f>
        <v>216.78</v>
      </c>
    </row>
    <row r="34" customFormat="false" ht="12.8" hidden="false" customHeight="false" outlineLevel="0" collapsed="false">
      <c r="A34" s="25" t="s">
        <v>23</v>
      </c>
      <c r="B34" s="25"/>
      <c r="C34" s="25"/>
      <c r="D34" s="25"/>
      <c r="E34" s="25"/>
      <c r="F34" s="25"/>
      <c r="G34" s="25"/>
      <c r="H34" s="25"/>
      <c r="I34" s="25"/>
    </row>
    <row r="35" customFormat="false" ht="12.8" hidden="false" customHeight="false" outlineLevel="0" collapsed="false">
      <c r="A35" s="8" t="s">
        <v>24</v>
      </c>
      <c r="B35" s="8"/>
      <c r="C35" s="8"/>
      <c r="D35" s="8"/>
    </row>
    <row r="36" customFormat="false" ht="19.4" hidden="false" customHeight="false" outlineLevel="0" collapsed="false">
      <c r="A36" s="12" t="s">
        <v>8</v>
      </c>
      <c r="B36" s="13" t="s">
        <v>25</v>
      </c>
      <c r="C36" s="26" t="s">
        <v>26</v>
      </c>
      <c r="D36" s="14" t="s">
        <v>14</v>
      </c>
    </row>
    <row r="37" customFormat="false" ht="12.8" hidden="false" customHeight="false" outlineLevel="0" collapsed="false">
      <c r="A37" s="15" t="s">
        <v>16</v>
      </c>
      <c r="B37" s="16" t="n">
        <f aca="false">E30</f>
        <v>253</v>
      </c>
      <c r="C37" s="16" t="n">
        <f aca="false">E33</f>
        <v>216.78</v>
      </c>
      <c r="D37" s="24" t="n">
        <f aca="false">SUM(B37:C37)</f>
        <v>469.78</v>
      </c>
    </row>
    <row r="39" customFormat="false" ht="12.8" hidden="false" customHeight="false" outlineLevel="0" collapsed="false">
      <c r="A39" s="27" t="s">
        <v>27</v>
      </c>
      <c r="B39" s="27"/>
      <c r="C39" s="27"/>
      <c r="D39" s="27"/>
      <c r="E39" s="6"/>
      <c r="F39" s="6"/>
    </row>
    <row r="40" customFormat="false" ht="12.8" hidden="false" customHeight="true" outlineLevel="0" collapsed="false">
      <c r="A40" s="28" t="s">
        <v>28</v>
      </c>
      <c r="B40" s="28"/>
      <c r="C40" s="28"/>
      <c r="D40" s="28"/>
      <c r="E40" s="28"/>
      <c r="F40" s="28"/>
    </row>
    <row r="42" customFormat="false" ht="12.8" hidden="false" customHeight="false" outlineLevel="0" collapsed="false">
      <c r="A42" s="8" t="s">
        <v>27</v>
      </c>
      <c r="B42" s="8"/>
      <c r="C42" s="8"/>
      <c r="D42" s="8"/>
    </row>
    <row r="43" customFormat="false" ht="12.8" hidden="false" customHeight="false" outlineLevel="0" collapsed="false">
      <c r="A43" s="12" t="s">
        <v>8</v>
      </c>
      <c r="B43" s="13" t="s">
        <v>9</v>
      </c>
      <c r="C43" s="13" t="s">
        <v>10</v>
      </c>
      <c r="D43" s="14" t="s">
        <v>14</v>
      </c>
    </row>
    <row r="44" customFormat="false" ht="12.8" hidden="false" customHeight="false" outlineLevel="0" collapsed="false">
      <c r="A44" s="15" t="s">
        <v>15</v>
      </c>
      <c r="B44" s="29"/>
      <c r="C44" s="29"/>
      <c r="D44" s="30"/>
    </row>
    <row r="45" customFormat="false" ht="12.8" hidden="false" customHeight="false" outlineLevel="0" collapsed="false">
      <c r="A45" s="31" t="s">
        <v>16</v>
      </c>
      <c r="B45" s="19"/>
      <c r="C45" s="19"/>
      <c r="D45" s="32"/>
    </row>
    <row r="46" customFormat="false" ht="12.8" hidden="false" customHeight="false" outlineLevel="0" collapsed="false">
      <c r="A46" s="33" t="s">
        <v>17</v>
      </c>
      <c r="B46" s="34"/>
      <c r="C46" s="34"/>
      <c r="D46" s="35"/>
    </row>
    <row r="48" customFormat="false" ht="12.8" hidden="false" customHeight="false" outlineLevel="0" collapsed="false">
      <c r="A48" s="4" t="s">
        <v>3</v>
      </c>
      <c r="B48" s="4"/>
      <c r="C48" s="4"/>
      <c r="D48" s="4"/>
      <c r="E48" s="4"/>
      <c r="F48" s="4"/>
      <c r="G48" s="4"/>
      <c r="H48" s="4"/>
    </row>
    <row r="50" customFormat="false" ht="12.8" hidden="false" customHeight="false" outlineLevel="0" collapsed="false">
      <c r="A50" s="8" t="s">
        <v>3</v>
      </c>
      <c r="B50" s="8"/>
      <c r="C50" s="8"/>
      <c r="D50" s="8"/>
      <c r="E50" s="8"/>
      <c r="F50" s="8"/>
      <c r="G50" s="8"/>
    </row>
    <row r="51" customFormat="false" ht="28.35" hidden="false" customHeight="false" outlineLevel="0" collapsed="false">
      <c r="A51" s="36" t="s">
        <v>8</v>
      </c>
      <c r="B51" s="37" t="s">
        <v>29</v>
      </c>
      <c r="C51" s="38" t="s">
        <v>30</v>
      </c>
      <c r="D51" s="38" t="s">
        <v>31</v>
      </c>
      <c r="E51" s="37" t="s">
        <v>25</v>
      </c>
      <c r="F51" s="37" t="s">
        <v>32</v>
      </c>
      <c r="G51" s="39" t="s">
        <v>33</v>
      </c>
    </row>
    <row r="52" customFormat="false" ht="12.8" hidden="false" customHeight="false" outlineLevel="0" collapsed="false">
      <c r="A52" s="15" t="s">
        <v>15</v>
      </c>
      <c r="B52" s="16" t="n">
        <f aca="false">B9</f>
        <v>1668.21</v>
      </c>
      <c r="C52" s="16" t="n">
        <f aca="false">D15</f>
        <v>0</v>
      </c>
      <c r="D52" s="16" t="n">
        <f aca="false">D21</f>
        <v>500.46</v>
      </c>
      <c r="E52" s="29"/>
      <c r="F52" s="40" t="n">
        <f aca="false">D44</f>
        <v>0</v>
      </c>
      <c r="G52" s="24" t="n">
        <f aca="false">SUM(B52:F52)</f>
        <v>2168.67</v>
      </c>
    </row>
    <row r="53" customFormat="false" ht="12.8" hidden="false" customHeight="false" outlineLevel="0" collapsed="false">
      <c r="A53" s="31" t="s">
        <v>16</v>
      </c>
      <c r="B53" s="20" t="n">
        <f aca="false">B9</f>
        <v>1668.21</v>
      </c>
      <c r="C53" s="20" t="n">
        <f aca="false">D15</f>
        <v>0</v>
      </c>
      <c r="D53" s="20" t="n">
        <f aca="false">D22</f>
        <v>500.46</v>
      </c>
      <c r="E53" s="20" t="n">
        <f aca="false">D37</f>
        <v>469.78</v>
      </c>
      <c r="F53" s="41" t="n">
        <f aca="false">D45</f>
        <v>0</v>
      </c>
      <c r="G53" s="42" t="n">
        <f aca="false">SUM(B53:F53)</f>
        <v>2638.45</v>
      </c>
    </row>
    <row r="54" customFormat="false" ht="12.8" hidden="false" customHeight="false" outlineLevel="0" collapsed="false">
      <c r="A54" s="19" t="s">
        <v>17</v>
      </c>
      <c r="B54" s="20" t="n">
        <f aca="false">B9</f>
        <v>1668.21</v>
      </c>
      <c r="C54" s="20" t="n">
        <f aca="false">D15</f>
        <v>0</v>
      </c>
      <c r="D54" s="20" t="n">
        <f aca="false">D23</f>
        <v>500.46</v>
      </c>
      <c r="E54" s="19"/>
      <c r="F54" s="41" t="n">
        <f aca="false">D46</f>
        <v>0</v>
      </c>
      <c r="G54" s="22" t="n">
        <f aca="false">SUM(B54:F54)</f>
        <v>2168.67</v>
      </c>
    </row>
    <row r="56" customFormat="false" ht="12.8" hidden="false" customHeight="false" outlineLevel="0" collapsed="false">
      <c r="A56" s="4" t="s">
        <v>34</v>
      </c>
      <c r="B56" s="4"/>
      <c r="C56" s="4"/>
      <c r="D56" s="4"/>
      <c r="E56" s="4"/>
      <c r="F56" s="4"/>
      <c r="G56" s="4"/>
      <c r="H56" s="4"/>
    </row>
    <row r="58" customFormat="false" ht="12.8" hidden="false" customHeight="true" outlineLevel="0" collapsed="false">
      <c r="A58" s="7" t="s">
        <v>35</v>
      </c>
      <c r="B58" s="7"/>
      <c r="C58" s="7"/>
      <c r="D58" s="7"/>
      <c r="E58" s="7"/>
      <c r="F58" s="7"/>
      <c r="G58" s="7"/>
      <c r="H58" s="7"/>
    </row>
    <row r="60" customFormat="false" ht="19.4" hidden="false" customHeight="true" outlineLevel="0" collapsed="false">
      <c r="A60" s="43" t="s">
        <v>36</v>
      </c>
      <c r="B60" s="43"/>
      <c r="C60" s="43"/>
      <c r="D60" s="43"/>
      <c r="E60" s="44"/>
    </row>
    <row r="61" customFormat="false" ht="19.4" hidden="false" customHeight="false" outlineLevel="0" collapsed="false">
      <c r="A61" s="45" t="s">
        <v>8</v>
      </c>
      <c r="B61" s="46" t="s">
        <v>9</v>
      </c>
      <c r="C61" s="47" t="s">
        <v>37</v>
      </c>
      <c r="D61" s="48" t="s">
        <v>14</v>
      </c>
    </row>
    <row r="62" customFormat="false" ht="12.8" hidden="false" customHeight="false" outlineLevel="0" collapsed="false">
      <c r="A62" s="19" t="s">
        <v>15</v>
      </c>
      <c r="B62" s="20" t="n">
        <f aca="false">G52</f>
        <v>2168.67</v>
      </c>
      <c r="C62" s="49" t="n">
        <f aca="false">ROUND(1/12,4)</f>
        <v>0.0833</v>
      </c>
      <c r="D62" s="22" t="n">
        <f aca="false">ROUND(B62*C62,2)</f>
        <v>180.65</v>
      </c>
    </row>
    <row r="63" customFormat="false" ht="12.8" hidden="false" customHeight="false" outlineLevel="0" collapsed="false">
      <c r="A63" s="19" t="s">
        <v>16</v>
      </c>
      <c r="B63" s="20" t="n">
        <f aca="false">G53</f>
        <v>2638.45</v>
      </c>
      <c r="C63" s="49" t="n">
        <f aca="false">ROUND(1/12,4)</f>
        <v>0.0833</v>
      </c>
      <c r="D63" s="22" t="n">
        <f aca="false">ROUND(B63*C63,2)</f>
        <v>219.78</v>
      </c>
    </row>
    <row r="64" customFormat="false" ht="12.8" hidden="false" customHeight="false" outlineLevel="0" collapsed="false">
      <c r="A64" s="19" t="s">
        <v>17</v>
      </c>
      <c r="B64" s="20" t="n">
        <f aca="false">G54</f>
        <v>2168.67</v>
      </c>
      <c r="C64" s="49" t="n">
        <f aca="false">ROUND(1/12,4)</f>
        <v>0.0833</v>
      </c>
      <c r="D64" s="22" t="n">
        <f aca="false">ROUND(B64*C64,2)</f>
        <v>180.65</v>
      </c>
    </row>
    <row r="66" customFormat="false" ht="19.4" hidden="false" customHeight="true" outlineLevel="0" collapsed="false">
      <c r="A66" s="43" t="s">
        <v>38</v>
      </c>
      <c r="B66" s="43"/>
      <c r="C66" s="43"/>
      <c r="D66" s="43"/>
    </row>
    <row r="67" customFormat="false" ht="19.4" hidden="false" customHeight="false" outlineLevel="0" collapsed="false">
      <c r="A67" s="45" t="s">
        <v>8</v>
      </c>
      <c r="B67" s="46" t="s">
        <v>9</v>
      </c>
      <c r="C67" s="47" t="s">
        <v>37</v>
      </c>
      <c r="D67" s="48" t="s">
        <v>14</v>
      </c>
    </row>
    <row r="68" customFormat="false" ht="12.8" hidden="false" customHeight="false" outlineLevel="0" collapsed="false">
      <c r="A68" s="19" t="s">
        <v>15</v>
      </c>
      <c r="B68" s="20" t="n">
        <f aca="false">G52</f>
        <v>2168.67</v>
      </c>
      <c r="C68" s="49" t="n">
        <f aca="false">ROUND(1/12,4)</f>
        <v>0.0833</v>
      </c>
      <c r="D68" s="22" t="n">
        <f aca="false">ROUND(B68*C68,2)</f>
        <v>180.65</v>
      </c>
    </row>
    <row r="69" customFormat="false" ht="12.8" hidden="false" customHeight="false" outlineLevel="0" collapsed="false">
      <c r="A69" s="19" t="s">
        <v>16</v>
      </c>
      <c r="B69" s="20" t="n">
        <f aca="false">G53</f>
        <v>2638.45</v>
      </c>
      <c r="C69" s="49" t="n">
        <f aca="false">ROUND(1/12,4)</f>
        <v>0.0833</v>
      </c>
      <c r="D69" s="22" t="n">
        <f aca="false">ROUND(B69*C69,2)</f>
        <v>219.78</v>
      </c>
    </row>
    <row r="70" customFormat="false" ht="12.8" hidden="false" customHeight="false" outlineLevel="0" collapsed="false">
      <c r="A70" s="19" t="s">
        <v>17</v>
      </c>
      <c r="B70" s="20" t="n">
        <f aca="false">G54</f>
        <v>2168.67</v>
      </c>
      <c r="C70" s="49" t="n">
        <f aca="false">ROUND(1/12,4)</f>
        <v>0.0833</v>
      </c>
      <c r="D70" s="22" t="n">
        <f aca="false">ROUND(B70*C70,2)</f>
        <v>180.65</v>
      </c>
    </row>
    <row r="71" customFormat="false" ht="28.35" hidden="false" customHeight="false" outlineLevel="0" collapsed="false">
      <c r="A71" s="11" t="s">
        <v>39</v>
      </c>
      <c r="B71" s="11"/>
      <c r="C71" s="11"/>
      <c r="D71" s="11"/>
      <c r="E71" s="11"/>
      <c r="F71" s="11"/>
      <c r="G71" s="11"/>
      <c r="H71" s="11"/>
    </row>
    <row r="72" customFormat="false" ht="12.8" hidden="false" customHeight="true" outlineLevel="0" collapsed="false">
      <c r="A72" s="43" t="s">
        <v>40</v>
      </c>
      <c r="B72" s="43"/>
      <c r="C72" s="43"/>
      <c r="D72" s="43"/>
      <c r="E72" s="43"/>
    </row>
    <row r="73" customFormat="false" ht="19.4" hidden="false" customHeight="false" outlineLevel="0" collapsed="false">
      <c r="A73" s="45" t="s">
        <v>8</v>
      </c>
      <c r="B73" s="46" t="s">
        <v>9</v>
      </c>
      <c r="C73" s="47" t="s">
        <v>41</v>
      </c>
      <c r="D73" s="47" t="s">
        <v>37</v>
      </c>
      <c r="E73" s="48" t="s">
        <v>14</v>
      </c>
    </row>
    <row r="74" customFormat="false" ht="12.8" hidden="false" customHeight="false" outlineLevel="0" collapsed="false">
      <c r="A74" s="19" t="s">
        <v>15</v>
      </c>
      <c r="B74" s="20" t="n">
        <f aca="false">G52</f>
        <v>2168.67</v>
      </c>
      <c r="C74" s="50" t="n">
        <f aca="false">ROUND(1/3,4)</f>
        <v>0.3333</v>
      </c>
      <c r="D74" s="49" t="n">
        <f aca="false">ROUND(1/12,4)</f>
        <v>0.0833</v>
      </c>
      <c r="E74" s="22" t="n">
        <f aca="false">ROUND(B74*C74*D74,2)</f>
        <v>60.21</v>
      </c>
    </row>
    <row r="75" customFormat="false" ht="12.8" hidden="false" customHeight="false" outlineLevel="0" collapsed="false">
      <c r="A75" s="19" t="s">
        <v>16</v>
      </c>
      <c r="B75" s="20" t="n">
        <f aca="false">G53</f>
        <v>2638.45</v>
      </c>
      <c r="C75" s="50" t="n">
        <f aca="false">ROUND(1/3,4)</f>
        <v>0.3333</v>
      </c>
      <c r="D75" s="49" t="n">
        <f aca="false">ROUND(1/12,4)</f>
        <v>0.0833</v>
      </c>
      <c r="E75" s="22" t="n">
        <f aca="false">ROUND(B75*C75*D75,2)</f>
        <v>73.25</v>
      </c>
    </row>
    <row r="76" customFormat="false" ht="12.8" hidden="false" customHeight="false" outlineLevel="0" collapsed="false">
      <c r="A76" s="19" t="s">
        <v>17</v>
      </c>
      <c r="B76" s="20" t="n">
        <f aca="false">G54</f>
        <v>2168.67</v>
      </c>
      <c r="C76" s="50" t="n">
        <f aca="false">ROUND(1/3,4)</f>
        <v>0.3333</v>
      </c>
      <c r="D76" s="49" t="n">
        <f aca="false">ROUND(1/12,4)</f>
        <v>0.0833</v>
      </c>
      <c r="E76" s="22" t="n">
        <f aca="false">ROUND(B76*C76*D76,2)</f>
        <v>60.21</v>
      </c>
    </row>
    <row r="78" customFormat="false" ht="12.8" hidden="false" customHeight="false" outlineLevel="0" collapsed="false">
      <c r="A78" s="8" t="s">
        <v>35</v>
      </c>
      <c r="B78" s="8"/>
      <c r="C78" s="8"/>
      <c r="D78" s="8"/>
      <c r="E78" s="8"/>
    </row>
    <row r="79" customFormat="false" ht="12.8" hidden="false" customHeight="false" outlineLevel="0" collapsed="false">
      <c r="A79" s="45" t="s">
        <v>8</v>
      </c>
      <c r="B79" s="46" t="s">
        <v>42</v>
      </c>
      <c r="C79" s="46" t="s">
        <v>43</v>
      </c>
      <c r="D79" s="46" t="s">
        <v>44</v>
      </c>
      <c r="E79" s="48" t="s">
        <v>33</v>
      </c>
    </row>
    <row r="80" customFormat="false" ht="12.8" hidden="false" customHeight="false" outlineLevel="0" collapsed="false">
      <c r="A80" s="15" t="s">
        <v>15</v>
      </c>
      <c r="B80" s="16" t="n">
        <f aca="false">D62</f>
        <v>180.65</v>
      </c>
      <c r="C80" s="16" t="n">
        <f aca="false">D68</f>
        <v>180.65</v>
      </c>
      <c r="D80" s="16" t="n">
        <f aca="false">E74</f>
        <v>60.21</v>
      </c>
      <c r="E80" s="24" t="n">
        <f aca="false">SUM(B80:D80)</f>
        <v>421.51</v>
      </c>
    </row>
    <row r="81" customFormat="false" ht="12.8" hidden="false" customHeight="false" outlineLevel="0" collapsed="false">
      <c r="A81" s="31" t="s">
        <v>16</v>
      </c>
      <c r="B81" s="20" t="n">
        <f aca="false">D63</f>
        <v>219.78</v>
      </c>
      <c r="C81" s="20" t="n">
        <f aca="false">D69</f>
        <v>219.78</v>
      </c>
      <c r="D81" s="20" t="n">
        <f aca="false">E75</f>
        <v>73.25</v>
      </c>
      <c r="E81" s="42" t="n">
        <f aca="false">SUM(B81:D81)</f>
        <v>512.81</v>
      </c>
    </row>
    <row r="82" customFormat="false" ht="12.8" hidden="false" customHeight="false" outlineLevel="0" collapsed="false">
      <c r="A82" s="19" t="s">
        <v>17</v>
      </c>
      <c r="B82" s="20" t="n">
        <f aca="false">D64</f>
        <v>180.65</v>
      </c>
      <c r="C82" s="20" t="n">
        <f aca="false">D70</f>
        <v>180.65</v>
      </c>
      <c r="D82" s="20" t="n">
        <f aca="false">E76</f>
        <v>60.21</v>
      </c>
      <c r="E82" s="22" t="n">
        <f aca="false">SUM(B82:D82)</f>
        <v>421.51</v>
      </c>
    </row>
    <row r="84" customFormat="false" ht="12.8" hidden="false" customHeight="true" outlineLevel="0" collapsed="false">
      <c r="A84" s="7" t="s">
        <v>45</v>
      </c>
      <c r="B84" s="7"/>
      <c r="C84" s="7"/>
      <c r="D84" s="7"/>
      <c r="E84" s="7"/>
      <c r="F84" s="7"/>
      <c r="G84" s="7"/>
      <c r="H84" s="7"/>
    </row>
    <row r="86" customFormat="false" ht="12.8" hidden="false" customHeight="false" outlineLevel="0" collapsed="false">
      <c r="A86" s="8" t="s">
        <v>46</v>
      </c>
      <c r="B86" s="8"/>
    </row>
    <row r="87" customFormat="false" ht="12.8" hidden="false" customHeight="false" outlineLevel="0" collapsed="false">
      <c r="A87" s="45" t="s">
        <v>47</v>
      </c>
      <c r="B87" s="48" t="s">
        <v>10</v>
      </c>
    </row>
    <row r="88" customFormat="false" ht="12.8" hidden="false" customHeight="false" outlineLevel="0" collapsed="false">
      <c r="A88" s="15" t="s">
        <v>48</v>
      </c>
      <c r="B88" s="51" t="n">
        <v>0.2</v>
      </c>
    </row>
    <row r="89" customFormat="false" ht="12.8" hidden="false" customHeight="false" outlineLevel="0" collapsed="false">
      <c r="A89" s="31" t="s">
        <v>49</v>
      </c>
      <c r="B89" s="52" t="n">
        <v>0.025</v>
      </c>
    </row>
    <row r="90" customFormat="false" ht="12.8" hidden="false" customHeight="false" outlineLevel="0" collapsed="false">
      <c r="A90" s="31" t="s">
        <v>50</v>
      </c>
      <c r="B90" s="53" t="n">
        <v>0.03</v>
      </c>
    </row>
    <row r="91" customFormat="false" ht="12.8" hidden="false" customHeight="false" outlineLevel="0" collapsed="false">
      <c r="A91" s="31" t="s">
        <v>51</v>
      </c>
      <c r="B91" s="52" t="n">
        <v>0.015</v>
      </c>
    </row>
    <row r="92" customFormat="false" ht="12.8" hidden="false" customHeight="false" outlineLevel="0" collapsed="false">
      <c r="A92" s="31" t="s">
        <v>52</v>
      </c>
      <c r="B92" s="52" t="n">
        <v>0.01</v>
      </c>
    </row>
    <row r="93" customFormat="false" ht="12.8" hidden="false" customHeight="false" outlineLevel="0" collapsed="false">
      <c r="A93" s="31" t="s">
        <v>53</v>
      </c>
      <c r="B93" s="52" t="n">
        <v>0.006</v>
      </c>
    </row>
    <row r="94" customFormat="false" ht="12.8" hidden="false" customHeight="false" outlineLevel="0" collapsed="false">
      <c r="A94" s="31" t="s">
        <v>54</v>
      </c>
      <c r="B94" s="52" t="n">
        <v>0.002</v>
      </c>
    </row>
    <row r="95" customFormat="false" ht="12.8" hidden="false" customHeight="false" outlineLevel="0" collapsed="false">
      <c r="A95" s="33" t="s">
        <v>55</v>
      </c>
      <c r="B95" s="54" t="n">
        <v>0.08</v>
      </c>
    </row>
    <row r="96" customFormat="false" ht="12.8" hidden="false" customHeight="false" outlineLevel="0" collapsed="false">
      <c r="A96" s="55" t="s">
        <v>56</v>
      </c>
      <c r="B96" s="56" t="n">
        <f aca="false">SUM(B88:B95)</f>
        <v>0.368</v>
      </c>
    </row>
    <row r="97" customFormat="false" ht="28.35" hidden="false" customHeight="false" outlineLevel="0" collapsed="false">
      <c r="A97" s="11" t="s">
        <v>57</v>
      </c>
      <c r="B97" s="11"/>
      <c r="C97" s="11"/>
      <c r="D97" s="11"/>
      <c r="E97" s="11"/>
      <c r="F97" s="11"/>
      <c r="G97" s="11"/>
      <c r="H97" s="11"/>
    </row>
    <row r="98" customFormat="false" ht="12.8" hidden="false" customHeight="false" outlineLevel="0" collapsed="false">
      <c r="A98" s="8" t="s">
        <v>58</v>
      </c>
      <c r="B98" s="8"/>
      <c r="C98" s="8"/>
      <c r="D98" s="8"/>
    </row>
    <row r="99" customFormat="false" ht="12.8" hidden="false" customHeight="false" outlineLevel="0" collapsed="false">
      <c r="A99" s="45" t="s">
        <v>8</v>
      </c>
      <c r="B99" s="46" t="s">
        <v>9</v>
      </c>
      <c r="C99" s="46" t="s">
        <v>10</v>
      </c>
      <c r="D99" s="48" t="s">
        <v>14</v>
      </c>
    </row>
    <row r="100" customFormat="false" ht="12.8" hidden="false" customHeight="false" outlineLevel="0" collapsed="false">
      <c r="A100" s="19" t="s">
        <v>15</v>
      </c>
      <c r="B100" s="20" t="n">
        <f aca="false">G52+E80</f>
        <v>2590.18</v>
      </c>
      <c r="C100" s="57" t="n">
        <f aca="false">SUM($B$88:$B$94)</f>
        <v>0.288</v>
      </c>
      <c r="D100" s="22" t="n">
        <f aca="false">ROUND(B100*C100,2)</f>
        <v>745.97</v>
      </c>
    </row>
    <row r="101" customFormat="false" ht="12.8" hidden="false" customHeight="false" outlineLevel="0" collapsed="false">
      <c r="A101" s="19" t="s">
        <v>16</v>
      </c>
      <c r="B101" s="20" t="n">
        <f aca="false">G53+E81</f>
        <v>3151.26</v>
      </c>
      <c r="C101" s="57" t="n">
        <f aca="false">SUM($B$88:$B$94)</f>
        <v>0.288</v>
      </c>
      <c r="D101" s="22" t="n">
        <f aca="false">ROUND(B101*C101,2)</f>
        <v>907.56</v>
      </c>
    </row>
    <row r="102" customFormat="false" ht="12.8" hidden="false" customHeight="false" outlineLevel="0" collapsed="false">
      <c r="A102" s="19" t="s">
        <v>17</v>
      </c>
      <c r="B102" s="20" t="n">
        <f aca="false">G54+E82</f>
        <v>2590.18</v>
      </c>
      <c r="C102" s="57" t="n">
        <f aca="false">SUM($B$88:$B$94)</f>
        <v>0.288</v>
      </c>
      <c r="D102" s="22" t="n">
        <f aca="false">ROUND(B102*C102,2)</f>
        <v>745.97</v>
      </c>
    </row>
    <row r="104" customFormat="false" ht="12.8" hidden="false" customHeight="false" outlineLevel="0" collapsed="false">
      <c r="A104" s="8" t="s">
        <v>59</v>
      </c>
      <c r="B104" s="8"/>
      <c r="C104" s="8"/>
      <c r="D104" s="8"/>
    </row>
    <row r="105" customFormat="false" ht="12.8" hidden="false" customHeight="false" outlineLevel="0" collapsed="false">
      <c r="A105" s="45" t="s">
        <v>8</v>
      </c>
      <c r="B105" s="46" t="s">
        <v>9</v>
      </c>
      <c r="C105" s="46" t="s">
        <v>10</v>
      </c>
      <c r="D105" s="48" t="s">
        <v>14</v>
      </c>
    </row>
    <row r="106" customFormat="false" ht="12.8" hidden="false" customHeight="false" outlineLevel="0" collapsed="false">
      <c r="A106" s="19" t="s">
        <v>15</v>
      </c>
      <c r="B106" s="20" t="n">
        <f aca="false">G52+E80</f>
        <v>2590.18</v>
      </c>
      <c r="C106" s="49" t="n">
        <f aca="false">$B$95</f>
        <v>0.08</v>
      </c>
      <c r="D106" s="22" t="n">
        <f aca="false">ROUND(B106*C106,2)</f>
        <v>207.21</v>
      </c>
    </row>
    <row r="107" customFormat="false" ht="12.8" hidden="false" customHeight="false" outlineLevel="0" collapsed="false">
      <c r="A107" s="19" t="s">
        <v>16</v>
      </c>
      <c r="B107" s="20" t="n">
        <f aca="false">G53+E81</f>
        <v>3151.26</v>
      </c>
      <c r="C107" s="49" t="n">
        <f aca="false">$B$95</f>
        <v>0.08</v>
      </c>
      <c r="D107" s="22" t="n">
        <f aca="false">ROUND(B107*C107,2)</f>
        <v>252.1</v>
      </c>
    </row>
    <row r="108" customFormat="false" ht="12.8" hidden="false" customHeight="false" outlineLevel="0" collapsed="false">
      <c r="A108" s="19" t="s">
        <v>17</v>
      </c>
      <c r="B108" s="20" t="n">
        <f aca="false">G54+E82</f>
        <v>2590.18</v>
      </c>
      <c r="C108" s="49" t="n">
        <f aca="false">$B$95</f>
        <v>0.08</v>
      </c>
      <c r="D108" s="22" t="n">
        <f aca="false">ROUND(B108*C108,2)</f>
        <v>207.21</v>
      </c>
    </row>
    <row r="110" customFormat="false" ht="12.8" hidden="false" customHeight="false" outlineLevel="0" collapsed="false">
      <c r="A110" s="8" t="s">
        <v>45</v>
      </c>
      <c r="B110" s="8"/>
      <c r="C110" s="8"/>
      <c r="D110" s="8"/>
    </row>
    <row r="111" customFormat="false" ht="12.8" hidden="false" customHeight="false" outlineLevel="0" collapsed="false">
      <c r="A111" s="45" t="s">
        <v>8</v>
      </c>
      <c r="B111" s="46" t="s">
        <v>60</v>
      </c>
      <c r="C111" s="46" t="s">
        <v>55</v>
      </c>
      <c r="D111" s="48" t="s">
        <v>33</v>
      </c>
    </row>
    <row r="112" customFormat="false" ht="12.8" hidden="false" customHeight="false" outlineLevel="0" collapsed="false">
      <c r="A112" s="19" t="s">
        <v>15</v>
      </c>
      <c r="B112" s="20" t="n">
        <f aca="false">D100</f>
        <v>745.97</v>
      </c>
      <c r="C112" s="20" t="n">
        <f aca="false">D106</f>
        <v>207.21</v>
      </c>
      <c r="D112" s="22" t="n">
        <f aca="false">B112+C112</f>
        <v>953.18</v>
      </c>
    </row>
    <row r="113" customFormat="false" ht="12.8" hidden="false" customHeight="false" outlineLevel="0" collapsed="false">
      <c r="A113" s="19" t="s">
        <v>16</v>
      </c>
      <c r="B113" s="20" t="n">
        <f aca="false">D101</f>
        <v>907.56</v>
      </c>
      <c r="C113" s="20" t="n">
        <f aca="false">D107</f>
        <v>252.1</v>
      </c>
      <c r="D113" s="22" t="n">
        <f aca="false">B113+C113</f>
        <v>1159.66</v>
      </c>
    </row>
    <row r="114" customFormat="false" ht="12.8" hidden="false" customHeight="false" outlineLevel="0" collapsed="false">
      <c r="A114" s="19" t="s">
        <v>17</v>
      </c>
      <c r="B114" s="20" t="n">
        <f aca="false">D102</f>
        <v>745.97</v>
      </c>
      <c r="C114" s="20" t="n">
        <f aca="false">D108</f>
        <v>207.21</v>
      </c>
      <c r="D114" s="22" t="n">
        <f aca="false">B114+C114</f>
        <v>953.18</v>
      </c>
    </row>
    <row r="116" customFormat="false" ht="12.8" hidden="false" customHeight="true" outlineLevel="0" collapsed="false">
      <c r="A116" s="7" t="s">
        <v>61</v>
      </c>
      <c r="B116" s="7"/>
      <c r="C116" s="7"/>
      <c r="D116" s="7"/>
      <c r="E116" s="7"/>
      <c r="F116" s="7"/>
      <c r="G116" s="7"/>
      <c r="H116" s="7"/>
    </row>
    <row r="118" customFormat="false" ht="12.8" hidden="false" customHeight="false" outlineLevel="0" collapsed="false">
      <c r="A118" s="27" t="s">
        <v>62</v>
      </c>
      <c r="B118" s="27"/>
      <c r="C118" s="27"/>
      <c r="D118" s="27"/>
      <c r="E118" s="27"/>
      <c r="F118" s="27"/>
      <c r="G118" s="6"/>
    </row>
    <row r="120" customFormat="false" ht="12.8" hidden="false" customHeight="false" outlineLevel="0" collapsed="false">
      <c r="A120" s="8" t="s">
        <v>63</v>
      </c>
      <c r="B120" s="8"/>
      <c r="C120" s="8"/>
      <c r="D120" s="8"/>
      <c r="E120" s="8"/>
    </row>
    <row r="121" customFormat="false" ht="19.4" hidden="false" customHeight="false" outlineLevel="0" collapsed="false">
      <c r="A121" s="45" t="s">
        <v>8</v>
      </c>
      <c r="B121" s="46" t="s">
        <v>64</v>
      </c>
      <c r="C121" s="46" t="s">
        <v>65</v>
      </c>
      <c r="D121" s="47" t="s">
        <v>66</v>
      </c>
      <c r="E121" s="48" t="s">
        <v>67</v>
      </c>
    </row>
    <row r="122" customFormat="false" ht="12.8" hidden="false" customHeight="false" outlineLevel="0" collapsed="false">
      <c r="A122" s="19" t="s">
        <v>15</v>
      </c>
      <c r="B122" s="20" t="n">
        <v>4</v>
      </c>
      <c r="C122" s="58" t="n">
        <v>2</v>
      </c>
      <c r="D122" s="58" t="n">
        <v>15</v>
      </c>
      <c r="E122" s="22" t="n">
        <f aca="false">ROUND(B122*C122*D122,2)</f>
        <v>120</v>
      </c>
    </row>
    <row r="123" customFormat="false" ht="12.8" hidden="false" customHeight="false" outlineLevel="0" collapsed="false">
      <c r="A123" s="19" t="s">
        <v>16</v>
      </c>
      <c r="B123" s="20" t="n">
        <f aca="false">B122</f>
        <v>4</v>
      </c>
      <c r="C123" s="58" t="n">
        <f aca="false">C122</f>
        <v>2</v>
      </c>
      <c r="D123" s="58" t="n">
        <v>15</v>
      </c>
      <c r="E123" s="22" t="n">
        <f aca="false">ROUND(B123*C123*D123,2)</f>
        <v>120</v>
      </c>
    </row>
    <row r="124" customFormat="false" ht="12.8" hidden="false" customHeight="false" outlineLevel="0" collapsed="false">
      <c r="A124" s="19" t="s">
        <v>17</v>
      </c>
      <c r="B124" s="20" t="n">
        <f aca="false">B123</f>
        <v>4</v>
      </c>
      <c r="C124" s="58" t="n">
        <f aca="false">C123</f>
        <v>2</v>
      </c>
      <c r="D124" s="58" t="n">
        <v>22</v>
      </c>
      <c r="E124" s="22" t="n">
        <f aca="false">ROUND(B124*C124*D124,2)</f>
        <v>176</v>
      </c>
    </row>
    <row r="125" customFormat="false" ht="28.35" hidden="false" customHeight="false" outlineLevel="0" collapsed="false">
      <c r="A125" s="11" t="s">
        <v>68</v>
      </c>
      <c r="B125" s="11"/>
      <c r="C125" s="11"/>
      <c r="D125" s="11"/>
      <c r="E125" s="11"/>
      <c r="F125" s="11"/>
      <c r="G125" s="11"/>
      <c r="H125" s="11"/>
    </row>
    <row r="126" customFormat="false" ht="12.8" hidden="false" customHeight="false" outlineLevel="0" collapsed="false">
      <c r="A126" s="8" t="s">
        <v>69</v>
      </c>
      <c r="B126" s="8"/>
      <c r="C126" s="8"/>
      <c r="D126" s="8"/>
      <c r="E126" s="8"/>
    </row>
    <row r="127" customFormat="false" ht="12.8" hidden="false" customHeight="false" outlineLevel="0" collapsed="false">
      <c r="A127" s="45" t="s">
        <v>8</v>
      </c>
      <c r="B127" s="46" t="s">
        <v>9</v>
      </c>
      <c r="C127" s="46" t="s">
        <v>70</v>
      </c>
      <c r="D127" s="46" t="s">
        <v>10</v>
      </c>
      <c r="E127" s="48" t="s">
        <v>71</v>
      </c>
    </row>
    <row r="128" customFormat="false" ht="12.8" hidden="false" customHeight="false" outlineLevel="0" collapsed="false">
      <c r="A128" s="15" t="s">
        <v>15</v>
      </c>
      <c r="B128" s="16" t="n">
        <f aca="false">B9</f>
        <v>1668.21</v>
      </c>
      <c r="C128" s="23" t="n">
        <v>0.5</v>
      </c>
      <c r="D128" s="23" t="n">
        <v>0.06</v>
      </c>
      <c r="E128" s="24" t="n">
        <f aca="false">ROUND(B128*C128*D128,2)</f>
        <v>50.05</v>
      </c>
    </row>
    <row r="129" customFormat="false" ht="12.8" hidden="false" customHeight="false" outlineLevel="0" collapsed="false">
      <c r="A129" s="31" t="s">
        <v>16</v>
      </c>
      <c r="B129" s="20" t="n">
        <f aca="false">B9</f>
        <v>1668.21</v>
      </c>
      <c r="C129" s="21" t="n">
        <v>0.5</v>
      </c>
      <c r="D129" s="21" t="n">
        <v>0.06</v>
      </c>
      <c r="E129" s="42" t="n">
        <f aca="false">ROUND(B129*C129*D129,2)</f>
        <v>50.05</v>
      </c>
    </row>
    <row r="130" customFormat="false" ht="12.8" hidden="false" customHeight="false" outlineLevel="0" collapsed="false">
      <c r="A130" s="19" t="s">
        <v>17</v>
      </c>
      <c r="B130" s="20" t="n">
        <f aca="false">B9</f>
        <v>1668.21</v>
      </c>
      <c r="C130" s="21" t="n">
        <v>1</v>
      </c>
      <c r="D130" s="21" t="n">
        <v>0.06</v>
      </c>
      <c r="E130" s="22" t="n">
        <f aca="false">ROUND(B130*C130*D130,2)</f>
        <v>100.09</v>
      </c>
    </row>
    <row r="131" customFormat="false" ht="28.35" hidden="false" customHeight="true" outlineLevel="0" collapsed="false">
      <c r="A131" s="59" t="s">
        <v>72</v>
      </c>
      <c r="B131" s="59"/>
      <c r="C131" s="59"/>
      <c r="D131" s="59"/>
      <c r="E131" s="59"/>
      <c r="F131" s="59"/>
      <c r="G131" s="59"/>
      <c r="H131" s="59"/>
    </row>
    <row r="132" customFormat="false" ht="12.8" hidden="false" customHeight="false" outlineLevel="0" collapsed="false">
      <c r="A132" s="8" t="s">
        <v>73</v>
      </c>
      <c r="B132" s="8"/>
      <c r="C132" s="8"/>
      <c r="D132" s="8"/>
    </row>
    <row r="133" customFormat="false" ht="12.8" hidden="false" customHeight="false" outlineLevel="0" collapsed="false">
      <c r="A133" s="45" t="s">
        <v>8</v>
      </c>
      <c r="B133" s="46" t="s">
        <v>67</v>
      </c>
      <c r="C133" s="46" t="s">
        <v>74</v>
      </c>
      <c r="D133" s="48" t="s">
        <v>75</v>
      </c>
    </row>
    <row r="134" customFormat="false" ht="12.8" hidden="false" customHeight="false" outlineLevel="0" collapsed="false">
      <c r="A134" s="15" t="s">
        <v>15</v>
      </c>
      <c r="B134" s="16" t="n">
        <f aca="false">E122</f>
        <v>120</v>
      </c>
      <c r="C134" s="16" t="n">
        <f aca="false">E128</f>
        <v>50.05</v>
      </c>
      <c r="D134" s="24" t="n">
        <f aca="false">B134-C134</f>
        <v>69.95</v>
      </c>
    </row>
    <row r="135" customFormat="false" ht="12.8" hidden="false" customHeight="false" outlineLevel="0" collapsed="false">
      <c r="A135" s="31" t="s">
        <v>16</v>
      </c>
      <c r="B135" s="20" t="n">
        <f aca="false">E123</f>
        <v>120</v>
      </c>
      <c r="C135" s="20" t="n">
        <f aca="false">E129</f>
        <v>50.05</v>
      </c>
      <c r="D135" s="42" t="n">
        <f aca="false">B135-C135</f>
        <v>69.95</v>
      </c>
    </row>
    <row r="136" customFormat="false" ht="12.8" hidden="false" customHeight="false" outlineLevel="0" collapsed="false">
      <c r="A136" s="19" t="s">
        <v>17</v>
      </c>
      <c r="B136" s="20" t="n">
        <f aca="false">E124</f>
        <v>176</v>
      </c>
      <c r="C136" s="20" t="n">
        <f aca="false">E130</f>
        <v>100.09</v>
      </c>
      <c r="D136" s="22" t="n">
        <f aca="false">B136-C136</f>
        <v>75.91</v>
      </c>
    </row>
    <row r="138" customFormat="false" ht="12.8" hidden="false" customHeight="false" outlineLevel="0" collapsed="false">
      <c r="A138" s="27" t="s">
        <v>76</v>
      </c>
      <c r="B138" s="27"/>
      <c r="C138" s="27"/>
      <c r="D138" s="27"/>
      <c r="E138" s="27"/>
      <c r="F138" s="27"/>
      <c r="G138" s="6"/>
    </row>
    <row r="140" customFormat="false" ht="12.8" hidden="false" customHeight="false" outlineLevel="0" collapsed="false">
      <c r="A140" s="8" t="s">
        <v>76</v>
      </c>
      <c r="B140" s="8"/>
      <c r="C140" s="8"/>
      <c r="D140" s="8"/>
    </row>
    <row r="141" customFormat="false" ht="19.4" hidden="false" customHeight="false" outlineLevel="0" collapsed="false">
      <c r="A141" s="12" t="s">
        <v>8</v>
      </c>
      <c r="B141" s="13" t="s">
        <v>77</v>
      </c>
      <c r="C141" s="26" t="s">
        <v>66</v>
      </c>
      <c r="D141" s="14" t="s">
        <v>14</v>
      </c>
    </row>
    <row r="142" customFormat="false" ht="12.8" hidden="false" customHeight="false" outlineLevel="0" collapsed="false">
      <c r="A142" s="15" t="s">
        <v>15</v>
      </c>
      <c r="B142" s="16" t="n">
        <v>23</v>
      </c>
      <c r="C142" s="60" t="n">
        <f aca="false">D122</f>
        <v>15</v>
      </c>
      <c r="D142" s="24" t="n">
        <f aca="false">ROUND(B142*C142,2)</f>
        <v>345</v>
      </c>
    </row>
    <row r="143" customFormat="false" ht="12.8" hidden="false" customHeight="false" outlineLevel="0" collapsed="false">
      <c r="A143" s="31" t="s">
        <v>16</v>
      </c>
      <c r="B143" s="20" t="n">
        <f aca="false">B142</f>
        <v>23</v>
      </c>
      <c r="C143" s="58" t="n">
        <f aca="false">D123</f>
        <v>15</v>
      </c>
      <c r="D143" s="42" t="n">
        <f aca="false">ROUND(B143*C143,2)</f>
        <v>345</v>
      </c>
    </row>
    <row r="144" customFormat="false" ht="12.8" hidden="false" customHeight="false" outlineLevel="0" collapsed="false">
      <c r="A144" s="33" t="s">
        <v>17</v>
      </c>
      <c r="B144" s="61" t="n">
        <f aca="false">B143</f>
        <v>23</v>
      </c>
      <c r="C144" s="62" t="n">
        <f aca="false">D124</f>
        <v>22</v>
      </c>
      <c r="D144" s="63" t="n">
        <f aca="false">ROUND(B144*C144,2)</f>
        <v>506</v>
      </c>
    </row>
    <row r="145" customFormat="false" ht="19.4" hidden="false" customHeight="true" outlineLevel="0" collapsed="false">
      <c r="A145" s="59" t="s">
        <v>78</v>
      </c>
      <c r="B145" s="59"/>
      <c r="C145" s="59"/>
      <c r="D145" s="59"/>
      <c r="E145" s="59"/>
      <c r="F145" s="59"/>
      <c r="G145" s="59"/>
      <c r="H145" s="59"/>
    </row>
    <row r="146" customFormat="false" ht="12.8" hidden="false" customHeight="false" outlineLevel="0" collapsed="false">
      <c r="A146" s="8" t="s">
        <v>79</v>
      </c>
      <c r="B146" s="8"/>
      <c r="C146" s="8"/>
      <c r="D146" s="8"/>
    </row>
    <row r="147" customFormat="false" ht="12.8" hidden="false" customHeight="false" outlineLevel="0" collapsed="false">
      <c r="A147" s="45" t="s">
        <v>8</v>
      </c>
      <c r="B147" s="46" t="s">
        <v>9</v>
      </c>
      <c r="C147" s="46" t="s">
        <v>10</v>
      </c>
      <c r="D147" s="48" t="s">
        <v>71</v>
      </c>
    </row>
    <row r="148" customFormat="false" ht="12.8" hidden="false" customHeight="false" outlineLevel="0" collapsed="false">
      <c r="A148" s="15" t="s">
        <v>15</v>
      </c>
      <c r="B148" s="16" t="n">
        <f aca="false">D142</f>
        <v>345</v>
      </c>
      <c r="C148" s="23" t="n">
        <v>0.2</v>
      </c>
      <c r="D148" s="24" t="n">
        <f aca="false">ROUND(B148*C148,2)</f>
        <v>69</v>
      </c>
    </row>
    <row r="149" customFormat="false" ht="12.8" hidden="false" customHeight="false" outlineLevel="0" collapsed="false">
      <c r="A149" s="31" t="s">
        <v>16</v>
      </c>
      <c r="B149" s="20" t="n">
        <f aca="false">D143</f>
        <v>345</v>
      </c>
      <c r="C149" s="21" t="n">
        <f aca="false">C148</f>
        <v>0.2</v>
      </c>
      <c r="D149" s="42" t="n">
        <f aca="false">ROUND(B149*C149,2)</f>
        <v>69</v>
      </c>
    </row>
    <row r="150" customFormat="false" ht="12.8" hidden="false" customHeight="false" outlineLevel="0" collapsed="false">
      <c r="A150" s="31" t="s">
        <v>17</v>
      </c>
      <c r="B150" s="20" t="n">
        <f aca="false">D144</f>
        <v>506</v>
      </c>
      <c r="C150" s="21" t="n">
        <f aca="false">C149</f>
        <v>0.2</v>
      </c>
      <c r="D150" s="42" t="n">
        <f aca="false">ROUND(B150*C150,2)</f>
        <v>101.2</v>
      </c>
    </row>
    <row r="151" customFormat="false" ht="12.8" hidden="false" customHeight="true" outlineLevel="0" collapsed="false">
      <c r="A151" s="59" t="s">
        <v>80</v>
      </c>
      <c r="B151" s="59"/>
      <c r="C151" s="59"/>
      <c r="D151" s="59"/>
      <c r="E151" s="59"/>
      <c r="F151" s="59"/>
      <c r="G151" s="59"/>
      <c r="H151" s="59"/>
    </row>
    <row r="152" customFormat="false" ht="12.8" hidden="false" customHeight="false" outlineLevel="0" collapsed="false">
      <c r="A152" s="8" t="s">
        <v>81</v>
      </c>
      <c r="B152" s="8"/>
      <c r="C152" s="8"/>
      <c r="D152" s="8"/>
    </row>
    <row r="153" customFormat="false" ht="12.8" hidden="false" customHeight="false" outlineLevel="0" collapsed="false">
      <c r="A153" s="45" t="s">
        <v>8</v>
      </c>
      <c r="B153" s="46" t="s">
        <v>67</v>
      </c>
      <c r="C153" s="46" t="s">
        <v>71</v>
      </c>
      <c r="D153" s="48" t="s">
        <v>75</v>
      </c>
    </row>
    <row r="154" customFormat="false" ht="12.8" hidden="false" customHeight="false" outlineLevel="0" collapsed="false">
      <c r="A154" s="15" t="s">
        <v>15</v>
      </c>
      <c r="B154" s="16" t="n">
        <f aca="false">D142</f>
        <v>345</v>
      </c>
      <c r="C154" s="16" t="n">
        <f aca="false">D148</f>
        <v>69</v>
      </c>
      <c r="D154" s="24" t="n">
        <f aca="false">B154-C154</f>
        <v>276</v>
      </c>
    </row>
    <row r="155" customFormat="false" ht="12.8" hidden="false" customHeight="false" outlineLevel="0" collapsed="false">
      <c r="A155" s="31" t="s">
        <v>16</v>
      </c>
      <c r="B155" s="20" t="n">
        <f aca="false">D143</f>
        <v>345</v>
      </c>
      <c r="C155" s="20" t="n">
        <f aca="false">D149</f>
        <v>69</v>
      </c>
      <c r="D155" s="42" t="n">
        <f aca="false">B155-C155</f>
        <v>276</v>
      </c>
    </row>
    <row r="156" customFormat="false" ht="12.8" hidden="false" customHeight="false" outlineLevel="0" collapsed="false">
      <c r="A156" s="19" t="s">
        <v>82</v>
      </c>
      <c r="B156" s="20" t="n">
        <f aca="false">D144</f>
        <v>506</v>
      </c>
      <c r="C156" s="20" t="n">
        <f aca="false">D150</f>
        <v>101.2</v>
      </c>
      <c r="D156" s="22" t="n">
        <f aca="false">B156-C156</f>
        <v>404.8</v>
      </c>
    </row>
    <row r="158" customFormat="false" ht="26.85" hidden="false" customHeight="true" outlineLevel="0" collapsed="false">
      <c r="A158" s="64" t="s">
        <v>83</v>
      </c>
      <c r="B158" s="64"/>
      <c r="C158" s="64"/>
      <c r="D158" s="64"/>
      <c r="E158" s="64"/>
      <c r="F158" s="64"/>
      <c r="G158" s="64"/>
      <c r="H158" s="64"/>
    </row>
    <row r="160" customFormat="false" ht="12.8" hidden="false" customHeight="false" outlineLevel="0" collapsed="false">
      <c r="A160" s="8" t="s">
        <v>84</v>
      </c>
      <c r="B160" s="8"/>
      <c r="C160" s="8"/>
      <c r="D160" s="8"/>
    </row>
    <row r="161" customFormat="false" ht="12.8" hidden="false" customHeight="false" outlineLevel="0" collapsed="false">
      <c r="A161" s="45" t="s">
        <v>8</v>
      </c>
      <c r="B161" s="46"/>
      <c r="C161" s="46"/>
      <c r="D161" s="48" t="s">
        <v>33</v>
      </c>
    </row>
    <row r="162" customFormat="false" ht="12.8" hidden="false" customHeight="false" outlineLevel="0" collapsed="false">
      <c r="A162" s="15" t="s">
        <v>15</v>
      </c>
      <c r="B162" s="16"/>
      <c r="C162" s="16"/>
      <c r="D162" s="24" t="n">
        <v>11.72</v>
      </c>
    </row>
    <row r="163" customFormat="false" ht="12.8" hidden="false" customHeight="false" outlineLevel="0" collapsed="false">
      <c r="A163" s="31" t="s">
        <v>16</v>
      </c>
      <c r="B163" s="20"/>
      <c r="C163" s="20"/>
      <c r="D163" s="42" t="n">
        <v>11.72</v>
      </c>
    </row>
    <row r="164" customFormat="false" ht="12.8" hidden="false" customHeight="false" outlineLevel="0" collapsed="false">
      <c r="A164" s="19" t="s">
        <v>17</v>
      </c>
      <c r="B164" s="20"/>
      <c r="C164" s="20"/>
      <c r="D164" s="22" t="n">
        <v>11.72</v>
      </c>
    </row>
    <row r="165" customFormat="false" ht="28.35" hidden="false" customHeight="true" outlineLevel="0" collapsed="false">
      <c r="A165" s="59" t="s">
        <v>85</v>
      </c>
      <c r="B165" s="59"/>
      <c r="C165" s="59"/>
      <c r="D165" s="59"/>
      <c r="E165" s="59"/>
      <c r="F165" s="59"/>
      <c r="G165" s="59"/>
      <c r="H165" s="59"/>
    </row>
    <row r="166" customFormat="false" ht="39.55" hidden="false" customHeight="true" outlineLevel="0" collapsed="false">
      <c r="A166" s="64" t="s">
        <v>86</v>
      </c>
      <c r="B166" s="64"/>
      <c r="C166" s="64"/>
      <c r="D166" s="64"/>
      <c r="E166" s="64"/>
      <c r="F166" s="64"/>
      <c r="G166" s="64"/>
      <c r="H166" s="64"/>
    </row>
    <row r="168" customFormat="false" ht="12.8" hidden="false" customHeight="false" outlineLevel="0" collapsed="false">
      <c r="A168" s="8" t="s">
        <v>87</v>
      </c>
      <c r="B168" s="8"/>
      <c r="C168" s="8"/>
      <c r="D168" s="8"/>
    </row>
    <row r="169" customFormat="false" ht="12.8" hidden="false" customHeight="false" outlineLevel="0" collapsed="false">
      <c r="A169" s="45" t="s">
        <v>8</v>
      </c>
      <c r="B169" s="46"/>
      <c r="C169" s="46"/>
      <c r="D169" s="48"/>
    </row>
    <row r="170" customFormat="false" ht="12.8" hidden="false" customHeight="false" outlineLevel="0" collapsed="false">
      <c r="A170" s="15" t="s">
        <v>15</v>
      </c>
      <c r="B170" s="16"/>
      <c r="C170" s="16"/>
      <c r="D170" s="24"/>
    </row>
    <row r="171" customFormat="false" ht="12.8" hidden="false" customHeight="false" outlineLevel="0" collapsed="false">
      <c r="A171" s="31" t="s">
        <v>16</v>
      </c>
      <c r="B171" s="20"/>
      <c r="C171" s="20"/>
      <c r="D171" s="42"/>
    </row>
    <row r="172" customFormat="false" ht="12.8" hidden="false" customHeight="false" outlineLevel="0" collapsed="false">
      <c r="A172" s="19" t="s">
        <v>17</v>
      </c>
      <c r="B172" s="20"/>
      <c r="C172" s="20"/>
      <c r="D172" s="22"/>
    </row>
    <row r="174" customFormat="false" ht="12.8" hidden="false" customHeight="false" outlineLevel="0" collapsed="false">
      <c r="A174" s="8" t="s">
        <v>61</v>
      </c>
      <c r="B174" s="8"/>
      <c r="C174" s="8"/>
      <c r="D174" s="8"/>
      <c r="E174" s="8"/>
      <c r="F174" s="8"/>
      <c r="G174" s="65"/>
    </row>
    <row r="175" customFormat="false" ht="12.8" hidden="false" customHeight="false" outlineLevel="0" collapsed="false">
      <c r="A175" s="45" t="s">
        <v>8</v>
      </c>
      <c r="B175" s="46" t="s">
        <v>88</v>
      </c>
      <c r="C175" s="46" t="s">
        <v>89</v>
      </c>
      <c r="D175" s="46" t="s">
        <v>90</v>
      </c>
      <c r="E175" s="46" t="s">
        <v>91</v>
      </c>
      <c r="F175" s="48" t="s">
        <v>33</v>
      </c>
    </row>
    <row r="176" customFormat="false" ht="12.8" hidden="false" customHeight="false" outlineLevel="0" collapsed="false">
      <c r="A176" s="15" t="s">
        <v>15</v>
      </c>
      <c r="B176" s="16" t="n">
        <f aca="false">D134</f>
        <v>69.95</v>
      </c>
      <c r="C176" s="16" t="n">
        <f aca="false">D154</f>
        <v>276</v>
      </c>
      <c r="D176" s="16" t="n">
        <f aca="false">D162</f>
        <v>11.72</v>
      </c>
      <c r="E176" s="16" t="n">
        <f aca="false">D170</f>
        <v>0</v>
      </c>
      <c r="F176" s="24" t="n">
        <f aca="false">SUM(B176:E176)</f>
        <v>357.67</v>
      </c>
    </row>
    <row r="177" customFormat="false" ht="12.8" hidden="false" customHeight="false" outlineLevel="0" collapsed="false">
      <c r="A177" s="31" t="s">
        <v>16</v>
      </c>
      <c r="B177" s="20" t="n">
        <f aca="false">D135</f>
        <v>69.95</v>
      </c>
      <c r="C177" s="20" t="n">
        <f aca="false">D155</f>
        <v>276</v>
      </c>
      <c r="D177" s="20" t="n">
        <f aca="false">D163</f>
        <v>11.72</v>
      </c>
      <c r="E177" s="20" t="n">
        <f aca="false">D171</f>
        <v>0</v>
      </c>
      <c r="F177" s="42" t="n">
        <f aca="false">SUM(B177:E177)</f>
        <v>357.67</v>
      </c>
    </row>
    <row r="178" customFormat="false" ht="12.8" hidden="false" customHeight="false" outlineLevel="0" collapsed="false">
      <c r="A178" s="19" t="s">
        <v>17</v>
      </c>
      <c r="B178" s="20" t="n">
        <f aca="false">D136</f>
        <v>75.91</v>
      </c>
      <c r="C178" s="20" t="n">
        <f aca="false">D156</f>
        <v>404.8</v>
      </c>
      <c r="D178" s="20" t="n">
        <f aca="false">D164</f>
        <v>11.72</v>
      </c>
      <c r="E178" s="20" t="n">
        <f aca="false">D172</f>
        <v>0</v>
      </c>
      <c r="F178" s="22" t="n">
        <f aca="false">SUM(B178:E178)</f>
        <v>492.43</v>
      </c>
    </row>
    <row r="180" customFormat="false" ht="12.8" hidden="false" customHeight="false" outlineLevel="0" collapsed="false">
      <c r="A180" s="4" t="s">
        <v>34</v>
      </c>
      <c r="B180" s="4"/>
      <c r="C180" s="4"/>
      <c r="D180" s="4"/>
      <c r="E180" s="4"/>
      <c r="F180" s="4"/>
      <c r="G180" s="4"/>
      <c r="H180" s="4"/>
    </row>
    <row r="182" customFormat="false" ht="12.8" hidden="false" customHeight="false" outlineLevel="0" collapsed="false">
      <c r="A182" s="8" t="s">
        <v>34</v>
      </c>
      <c r="B182" s="8"/>
      <c r="C182" s="8"/>
      <c r="D182" s="8"/>
      <c r="E182" s="8"/>
    </row>
    <row r="183" customFormat="false" ht="12.8" hidden="false" customHeight="false" outlineLevel="0" collapsed="false">
      <c r="A183" s="45" t="s">
        <v>8</v>
      </c>
      <c r="B183" s="46" t="s">
        <v>92</v>
      </c>
      <c r="C183" s="46" t="s">
        <v>93</v>
      </c>
      <c r="D183" s="46" t="s">
        <v>94</v>
      </c>
      <c r="E183" s="48" t="s">
        <v>33</v>
      </c>
    </row>
    <row r="184" customFormat="false" ht="12.8" hidden="false" customHeight="false" outlineLevel="0" collapsed="false">
      <c r="A184" s="15" t="s">
        <v>15</v>
      </c>
      <c r="B184" s="16" t="n">
        <f aca="false">E80</f>
        <v>421.51</v>
      </c>
      <c r="C184" s="16" t="n">
        <f aca="false">D112</f>
        <v>953.18</v>
      </c>
      <c r="D184" s="16" t="n">
        <f aca="false">F176</f>
        <v>357.67</v>
      </c>
      <c r="E184" s="24" t="n">
        <f aca="false">SUM(B184:D184)</f>
        <v>1732.36</v>
      </c>
    </row>
    <row r="185" customFormat="false" ht="12.8" hidden="false" customHeight="false" outlineLevel="0" collapsed="false">
      <c r="A185" s="31" t="s">
        <v>16</v>
      </c>
      <c r="B185" s="20" t="n">
        <f aca="false">E81</f>
        <v>512.81</v>
      </c>
      <c r="C185" s="20" t="n">
        <f aca="false">D113</f>
        <v>1159.66</v>
      </c>
      <c r="D185" s="20" t="n">
        <f aca="false">F177</f>
        <v>357.67</v>
      </c>
      <c r="E185" s="42" t="n">
        <f aca="false">SUM(B185:D185)</f>
        <v>2030.14</v>
      </c>
    </row>
    <row r="186" customFormat="false" ht="12.8" hidden="false" customHeight="false" outlineLevel="0" collapsed="false">
      <c r="A186" s="19" t="s">
        <v>17</v>
      </c>
      <c r="B186" s="61" t="n">
        <f aca="false">E82</f>
        <v>421.51</v>
      </c>
      <c r="C186" s="61" t="n">
        <f aca="false">D114</f>
        <v>953.18</v>
      </c>
      <c r="D186" s="61" t="n">
        <f aca="false">F178</f>
        <v>492.43</v>
      </c>
      <c r="E186" s="63" t="n">
        <f aca="false">SUM(B186:D186)</f>
        <v>1867.12</v>
      </c>
    </row>
    <row r="188" customFormat="false" ht="12.8" hidden="false" customHeight="false" outlineLevel="0" collapsed="false">
      <c r="A188" s="4" t="s">
        <v>95</v>
      </c>
      <c r="B188" s="4"/>
      <c r="C188" s="4"/>
      <c r="D188" s="4"/>
      <c r="E188" s="4"/>
      <c r="F188" s="4"/>
      <c r="G188" s="4"/>
      <c r="H188" s="4"/>
    </row>
    <row r="190" customFormat="false" ht="19.4" hidden="false" customHeight="true" outlineLevel="0" collapsed="false">
      <c r="A190" s="66" t="s">
        <v>96</v>
      </c>
      <c r="B190" s="66"/>
    </row>
    <row r="191" customFormat="false" ht="12.8" hidden="false" customHeight="false" outlineLevel="0" collapsed="false">
      <c r="A191" s="36" t="s">
        <v>97</v>
      </c>
      <c r="B191" s="39" t="s">
        <v>10</v>
      </c>
    </row>
    <row r="192" customFormat="false" ht="19.4" hidden="false" customHeight="false" outlineLevel="0" collapsed="false">
      <c r="A192" s="67" t="s">
        <v>98</v>
      </c>
      <c r="B192" s="68" t="n">
        <v>0.6512</v>
      </c>
    </row>
    <row r="193" customFormat="false" ht="19.4" hidden="false" customHeight="false" outlineLevel="0" collapsed="false">
      <c r="A193" s="69" t="s">
        <v>99</v>
      </c>
      <c r="B193" s="70" t="n">
        <f aca="false">ROUND(B192*0.9,4)</f>
        <v>0.5861</v>
      </c>
    </row>
    <row r="194" customFormat="false" ht="19.4" hidden="false" customHeight="false" outlineLevel="0" collapsed="false">
      <c r="A194" s="69" t="s">
        <v>100</v>
      </c>
      <c r="B194" s="70" t="n">
        <f aca="false">ROUND(B192*0.1,4)</f>
        <v>0.0651</v>
      </c>
    </row>
    <row r="195" customFormat="false" ht="19.4" hidden="false" customHeight="false" outlineLevel="0" collapsed="false">
      <c r="A195" s="71" t="s">
        <v>101</v>
      </c>
      <c r="B195" s="52" t="n">
        <v>0.0123</v>
      </c>
    </row>
    <row r="196" customFormat="false" ht="19.4" hidden="false" customHeight="false" outlineLevel="0" collapsed="false">
      <c r="A196" s="72" t="s">
        <v>102</v>
      </c>
      <c r="B196" s="73" t="n">
        <v>0.3365</v>
      </c>
    </row>
    <row r="197" customFormat="false" ht="12.8" hidden="false" customHeight="false" outlineLevel="0" collapsed="false">
      <c r="A197" s="36" t="s">
        <v>56</v>
      </c>
      <c r="B197" s="74" t="n">
        <f aca="false">SUM(B193:B196)</f>
        <v>1</v>
      </c>
      <c r="H197" s="6"/>
    </row>
    <row r="198" customFormat="false" ht="28.35" hidden="false" customHeight="false" outlineLevel="0" collapsed="false">
      <c r="A198" s="11" t="s">
        <v>103</v>
      </c>
      <c r="B198" s="11"/>
      <c r="C198" s="11"/>
      <c r="D198" s="11"/>
      <c r="E198" s="11"/>
      <c r="F198" s="11"/>
      <c r="G198" s="11"/>
      <c r="H198" s="11"/>
    </row>
    <row r="199" customFormat="false" ht="12.8" hidden="false" customHeight="true" outlineLevel="0" collapsed="false">
      <c r="A199" s="7" t="s">
        <v>104</v>
      </c>
      <c r="B199" s="7"/>
      <c r="C199" s="7"/>
      <c r="D199" s="7"/>
      <c r="E199" s="7"/>
      <c r="F199" s="7"/>
      <c r="G199" s="7"/>
      <c r="H199" s="7"/>
    </row>
    <row r="200" customFormat="false" ht="55.2" hidden="false" customHeight="true" outlineLevel="0" collapsed="false">
      <c r="A200" s="28" t="s">
        <v>105</v>
      </c>
      <c r="B200" s="28"/>
      <c r="C200" s="28"/>
      <c r="D200" s="28"/>
      <c r="E200" s="28"/>
      <c r="F200" s="28"/>
      <c r="G200" s="28"/>
      <c r="H200" s="28"/>
    </row>
    <row r="202" customFormat="false" ht="12.8" hidden="false" customHeight="false" outlineLevel="0" collapsed="false">
      <c r="A202" s="8" t="s">
        <v>106</v>
      </c>
      <c r="B202" s="8"/>
      <c r="C202" s="8"/>
      <c r="D202" s="8"/>
      <c r="E202" s="8"/>
      <c r="F202" s="8"/>
    </row>
    <row r="203" customFormat="false" ht="19.4" hidden="false" customHeight="false" outlineLevel="0" collapsed="false">
      <c r="A203" s="45" t="s">
        <v>8</v>
      </c>
      <c r="B203" s="46" t="s">
        <v>9</v>
      </c>
      <c r="C203" s="47" t="s">
        <v>37</v>
      </c>
      <c r="D203" s="48" t="s">
        <v>14</v>
      </c>
      <c r="E203" s="48" t="s">
        <v>10</v>
      </c>
      <c r="F203" s="48" t="s">
        <v>107</v>
      </c>
    </row>
    <row r="204" customFormat="false" ht="12.8" hidden="false" customHeight="false" outlineLevel="0" collapsed="false">
      <c r="A204" s="15" t="s">
        <v>15</v>
      </c>
      <c r="B204" s="16" t="n">
        <f aca="false">G52+(E184-D100)</f>
        <v>3155.06</v>
      </c>
      <c r="C204" s="29" t="n">
        <v>12</v>
      </c>
      <c r="D204" s="24" t="n">
        <f aca="false">ROUND(B204/C204,2)</f>
        <v>262.92</v>
      </c>
      <c r="E204" s="49" t="n">
        <f aca="false">$B$193</f>
        <v>0.5861</v>
      </c>
      <c r="F204" s="75" t="n">
        <f aca="false">ROUND(D204*E204,2)</f>
        <v>154.1</v>
      </c>
    </row>
    <row r="205" customFormat="false" ht="12.8" hidden="false" customHeight="false" outlineLevel="0" collapsed="false">
      <c r="A205" s="31" t="s">
        <v>16</v>
      </c>
      <c r="B205" s="20" t="n">
        <f aca="false">G53+(E185-D101)</f>
        <v>3761.03</v>
      </c>
      <c r="C205" s="76" t="n">
        <f aca="false">C204</f>
        <v>12</v>
      </c>
      <c r="D205" s="42" t="n">
        <f aca="false">ROUND(B205/C205,2)</f>
        <v>313.42</v>
      </c>
      <c r="E205" s="49" t="n">
        <f aca="false">$B$193</f>
        <v>0.5861</v>
      </c>
      <c r="F205" s="75" t="n">
        <f aca="false">ROUND(D205*E205,2)</f>
        <v>183.7</v>
      </c>
    </row>
    <row r="206" customFormat="false" ht="12.8" hidden="false" customHeight="false" outlineLevel="0" collapsed="false">
      <c r="A206" s="19" t="s">
        <v>17</v>
      </c>
      <c r="B206" s="20" t="n">
        <f aca="false">G54+(E186-D102)</f>
        <v>3289.82</v>
      </c>
      <c r="C206" s="76" t="n">
        <f aca="false">C205</f>
        <v>12</v>
      </c>
      <c r="D206" s="22" t="n">
        <f aca="false">ROUND(B206/C206,2)</f>
        <v>274.15</v>
      </c>
      <c r="E206" s="49" t="n">
        <f aca="false">$B$193</f>
        <v>0.5861</v>
      </c>
      <c r="F206" s="75" t="n">
        <f aca="false">ROUND(D206*E206,2)</f>
        <v>160.68</v>
      </c>
    </row>
    <row r="208" customFormat="false" ht="12.8" hidden="false" customHeight="true" outlineLevel="0" collapsed="false">
      <c r="A208" s="77" t="s">
        <v>108</v>
      </c>
      <c r="B208" s="77"/>
      <c r="C208" s="77"/>
      <c r="D208" s="77"/>
      <c r="E208" s="77"/>
      <c r="F208" s="77"/>
    </row>
    <row r="209" customFormat="false" ht="19.4" hidden="false" customHeight="false" outlineLevel="0" collapsed="false">
      <c r="A209" s="78" t="s">
        <v>8</v>
      </c>
      <c r="B209" s="78" t="s">
        <v>9</v>
      </c>
      <c r="C209" s="77" t="s">
        <v>109</v>
      </c>
      <c r="D209" s="78" t="s">
        <v>14</v>
      </c>
      <c r="E209" s="78" t="s">
        <v>10</v>
      </c>
      <c r="F209" s="78" t="s">
        <v>107</v>
      </c>
    </row>
    <row r="210" customFormat="false" ht="12.8" hidden="false" customHeight="false" outlineLevel="0" collapsed="false">
      <c r="A210" s="19" t="s">
        <v>15</v>
      </c>
      <c r="B210" s="20" t="n">
        <f aca="false">D106</f>
        <v>207.21</v>
      </c>
      <c r="C210" s="21" t="n">
        <v>0.4</v>
      </c>
      <c r="D210" s="22" t="n">
        <f aca="false">ROUND(B210*C210,2)</f>
        <v>82.88</v>
      </c>
      <c r="E210" s="49" t="n">
        <f aca="false">$B$193</f>
        <v>0.5861</v>
      </c>
      <c r="F210" s="75" t="n">
        <f aca="false">ROUND(D210*E210,2)</f>
        <v>48.58</v>
      </c>
    </row>
    <row r="211" customFormat="false" ht="12.8" hidden="false" customHeight="false" outlineLevel="0" collapsed="false">
      <c r="A211" s="19" t="s">
        <v>16</v>
      </c>
      <c r="B211" s="20" t="n">
        <f aca="false">D107</f>
        <v>252.1</v>
      </c>
      <c r="C211" s="21" t="n">
        <v>0.4</v>
      </c>
      <c r="D211" s="22" t="n">
        <f aca="false">ROUND(B211*C211,2)</f>
        <v>100.84</v>
      </c>
      <c r="E211" s="49" t="n">
        <f aca="false">$B$193</f>
        <v>0.5861</v>
      </c>
      <c r="F211" s="75" t="n">
        <f aca="false">ROUND(D211*E211,2)</f>
        <v>59.1</v>
      </c>
    </row>
    <row r="212" customFormat="false" ht="12.8" hidden="false" customHeight="false" outlineLevel="0" collapsed="false">
      <c r="A212" s="19" t="s">
        <v>17</v>
      </c>
      <c r="B212" s="20" t="n">
        <f aca="false">D108</f>
        <v>207.21</v>
      </c>
      <c r="C212" s="21" t="n">
        <v>0.4</v>
      </c>
      <c r="D212" s="22" t="n">
        <f aca="false">ROUND(B212*C212,2)</f>
        <v>82.88</v>
      </c>
      <c r="E212" s="49" t="n">
        <f aca="false">$B$193</f>
        <v>0.5861</v>
      </c>
      <c r="F212" s="75" t="n">
        <f aca="false">ROUND(D212*E212,2)</f>
        <v>48.58</v>
      </c>
    </row>
    <row r="213" customFormat="false" ht="12.8" hidden="false" customHeight="false" outlineLevel="0" collapsed="false">
      <c r="A213" s="11" t="s">
        <v>110</v>
      </c>
      <c r="B213" s="11"/>
      <c r="C213" s="11"/>
      <c r="D213" s="11"/>
      <c r="E213" s="11"/>
      <c r="F213" s="11"/>
      <c r="G213" s="11"/>
      <c r="H213" s="11"/>
    </row>
    <row r="214" customFormat="false" ht="12.8" hidden="false" customHeight="false" outlineLevel="0" collapsed="false">
      <c r="A214" s="8" t="s">
        <v>111</v>
      </c>
      <c r="B214" s="8"/>
      <c r="C214" s="8"/>
      <c r="D214" s="8"/>
    </row>
    <row r="215" customFormat="false" ht="19.4" hidden="false" customHeight="false" outlineLevel="0" collapsed="false">
      <c r="A215" s="45" t="s">
        <v>8</v>
      </c>
      <c r="B215" s="46" t="s">
        <v>112</v>
      </c>
      <c r="C215" s="47" t="s">
        <v>113</v>
      </c>
      <c r="D215" s="48" t="s">
        <v>14</v>
      </c>
    </row>
    <row r="216" customFormat="false" ht="12.8" hidden="false" customHeight="false" outlineLevel="0" collapsed="false">
      <c r="A216" s="15" t="s">
        <v>15</v>
      </c>
      <c r="B216" s="20" t="n">
        <f aca="false">F204</f>
        <v>154.1</v>
      </c>
      <c r="C216" s="41" t="n">
        <f aca="false">F210</f>
        <v>48.58</v>
      </c>
      <c r="D216" s="22" t="n">
        <f aca="false">B216+C216</f>
        <v>202.68</v>
      </c>
    </row>
    <row r="217" customFormat="false" ht="12.8" hidden="false" customHeight="false" outlineLevel="0" collapsed="false">
      <c r="A217" s="31" t="s">
        <v>16</v>
      </c>
      <c r="B217" s="20" t="n">
        <f aca="false">F205</f>
        <v>183.7</v>
      </c>
      <c r="C217" s="41" t="n">
        <f aca="false">F211</f>
        <v>59.1</v>
      </c>
      <c r="D217" s="22" t="n">
        <f aca="false">B217+C217</f>
        <v>242.8</v>
      </c>
    </row>
    <row r="218" customFormat="false" ht="12.8" hidden="false" customHeight="false" outlineLevel="0" collapsed="false">
      <c r="A218" s="19" t="s">
        <v>17</v>
      </c>
      <c r="B218" s="20" t="n">
        <f aca="false">F206</f>
        <v>160.68</v>
      </c>
      <c r="C218" s="41" t="n">
        <f aca="false">F212</f>
        <v>48.58</v>
      </c>
      <c r="D218" s="22" t="n">
        <f aca="false">B218+C218</f>
        <v>209.26</v>
      </c>
    </row>
    <row r="220" customFormat="false" ht="12.8" hidden="false" customHeight="true" outlineLevel="0" collapsed="false">
      <c r="A220" s="7" t="s">
        <v>114</v>
      </c>
      <c r="B220" s="7"/>
      <c r="C220" s="7"/>
      <c r="D220" s="7"/>
      <c r="E220" s="7"/>
      <c r="F220" s="7"/>
      <c r="G220" s="7"/>
      <c r="H220" s="7"/>
    </row>
    <row r="221" customFormat="false" ht="55.2" hidden="false" customHeight="true" outlineLevel="0" collapsed="false">
      <c r="A221" s="28" t="s">
        <v>115</v>
      </c>
      <c r="B221" s="28"/>
      <c r="C221" s="28"/>
      <c r="D221" s="28"/>
      <c r="E221" s="28"/>
      <c r="F221" s="28"/>
      <c r="G221" s="28"/>
      <c r="H221" s="28"/>
    </row>
    <row r="223" customFormat="false" ht="12.8" hidden="false" customHeight="false" outlineLevel="0" collapsed="false">
      <c r="A223" s="8" t="s">
        <v>116</v>
      </c>
      <c r="B223" s="8"/>
      <c r="C223" s="8"/>
      <c r="D223" s="8"/>
      <c r="E223" s="8"/>
      <c r="F223" s="8"/>
    </row>
    <row r="224" customFormat="false" ht="19.4" hidden="false" customHeight="false" outlineLevel="0" collapsed="false">
      <c r="A224" s="45" t="s">
        <v>8</v>
      </c>
      <c r="B224" s="46" t="s">
        <v>9</v>
      </c>
      <c r="C224" s="47" t="s">
        <v>37</v>
      </c>
      <c r="D224" s="48" t="s">
        <v>14</v>
      </c>
      <c r="E224" s="78" t="s">
        <v>10</v>
      </c>
      <c r="F224" s="78" t="s">
        <v>107</v>
      </c>
    </row>
    <row r="225" customFormat="false" ht="12.8" hidden="false" customHeight="false" outlineLevel="0" collapsed="false">
      <c r="A225" s="19" t="s">
        <v>15</v>
      </c>
      <c r="B225" s="20" t="n">
        <f aca="false">G52+E184</f>
        <v>3901.03</v>
      </c>
      <c r="C225" s="19" t="n">
        <v>12</v>
      </c>
      <c r="D225" s="22" t="n">
        <f aca="false">ROUND(B225/C225,2)</f>
        <v>325.09</v>
      </c>
      <c r="E225" s="49" t="n">
        <f aca="false">$B$194</f>
        <v>0.0651</v>
      </c>
      <c r="F225" s="75" t="n">
        <f aca="false">ROUND(D225*E225,2)</f>
        <v>21.16</v>
      </c>
    </row>
    <row r="226" customFormat="false" ht="12.8" hidden="false" customHeight="false" outlineLevel="0" collapsed="false">
      <c r="A226" s="19" t="s">
        <v>16</v>
      </c>
      <c r="B226" s="20" t="n">
        <f aca="false">G53+E185</f>
        <v>4668.59</v>
      </c>
      <c r="C226" s="76" t="n">
        <v>12</v>
      </c>
      <c r="D226" s="22" t="n">
        <f aca="false">ROUND(B226/C226,2)</f>
        <v>389.05</v>
      </c>
      <c r="E226" s="49" t="n">
        <f aca="false">$B$194</f>
        <v>0.0651</v>
      </c>
      <c r="F226" s="75" t="n">
        <f aca="false">ROUND(D226*E226,2)</f>
        <v>25.33</v>
      </c>
    </row>
    <row r="227" customFormat="false" ht="12.8" hidden="false" customHeight="false" outlineLevel="0" collapsed="false">
      <c r="A227" s="19" t="s">
        <v>17</v>
      </c>
      <c r="B227" s="20" t="n">
        <f aca="false">G54+E186</f>
        <v>4035.79</v>
      </c>
      <c r="C227" s="76" t="n">
        <v>12</v>
      </c>
      <c r="D227" s="22" t="n">
        <f aca="false">ROUND(B227/C227,2)</f>
        <v>336.32</v>
      </c>
      <c r="E227" s="49" t="n">
        <f aca="false">$B$194</f>
        <v>0.0651</v>
      </c>
      <c r="F227" s="75" t="n">
        <f aca="false">ROUND(D227*E227,2)</f>
        <v>21.89</v>
      </c>
    </row>
    <row r="229" customFormat="false" ht="12.8" hidden="false" customHeight="true" outlineLevel="0" collapsed="false">
      <c r="A229" s="43" t="s">
        <v>117</v>
      </c>
      <c r="B229" s="43"/>
      <c r="C229" s="43"/>
      <c r="D229" s="43"/>
      <c r="E229" s="43"/>
      <c r="F229" s="43"/>
    </row>
    <row r="230" customFormat="false" ht="19.4" hidden="false" customHeight="false" outlineLevel="0" collapsed="false">
      <c r="A230" s="45" t="s">
        <v>8</v>
      </c>
      <c r="B230" s="46" t="s">
        <v>9</v>
      </c>
      <c r="C230" s="79" t="s">
        <v>109</v>
      </c>
      <c r="D230" s="48" t="s">
        <v>14</v>
      </c>
      <c r="E230" s="78" t="s">
        <v>10</v>
      </c>
      <c r="F230" s="78" t="s">
        <v>107</v>
      </c>
    </row>
    <row r="231" customFormat="false" ht="12.8" hidden="false" customHeight="false" outlineLevel="0" collapsed="false">
      <c r="A231" s="19" t="s">
        <v>15</v>
      </c>
      <c r="B231" s="20" t="n">
        <f aca="false">D106</f>
        <v>207.21</v>
      </c>
      <c r="C231" s="21" t="n">
        <v>0.4</v>
      </c>
      <c r="D231" s="22" t="n">
        <f aca="false">ROUND(B231*C231,2)</f>
        <v>82.88</v>
      </c>
      <c r="E231" s="49" t="n">
        <f aca="false">$B$194</f>
        <v>0.0651</v>
      </c>
      <c r="F231" s="75" t="n">
        <f aca="false">ROUND(D231*E231,2)</f>
        <v>5.4</v>
      </c>
    </row>
    <row r="232" customFormat="false" ht="12.8" hidden="false" customHeight="false" outlineLevel="0" collapsed="false">
      <c r="A232" s="19" t="s">
        <v>16</v>
      </c>
      <c r="B232" s="20" t="n">
        <f aca="false">D107</f>
        <v>252.1</v>
      </c>
      <c r="C232" s="21" t="n">
        <v>0.4</v>
      </c>
      <c r="D232" s="22" t="n">
        <f aca="false">ROUND(B232*C232,2)</f>
        <v>100.84</v>
      </c>
      <c r="E232" s="49" t="n">
        <f aca="false">$B$194</f>
        <v>0.0651</v>
      </c>
      <c r="F232" s="75" t="n">
        <f aca="false">ROUND(D232*E232,2)</f>
        <v>6.56</v>
      </c>
    </row>
    <row r="233" customFormat="false" ht="12.8" hidden="false" customHeight="false" outlineLevel="0" collapsed="false">
      <c r="A233" s="19" t="s">
        <v>17</v>
      </c>
      <c r="B233" s="20" t="n">
        <f aca="false">D108</f>
        <v>207.21</v>
      </c>
      <c r="C233" s="21" t="n">
        <v>0.4</v>
      </c>
      <c r="D233" s="22" t="n">
        <f aca="false">ROUND(B233*C233,2)</f>
        <v>82.88</v>
      </c>
      <c r="E233" s="49" t="n">
        <f aca="false">$B$194</f>
        <v>0.0651</v>
      </c>
      <c r="F233" s="75" t="n">
        <f aca="false">ROUND(D233*E233,2)</f>
        <v>5.4</v>
      </c>
    </row>
    <row r="234" customFormat="false" ht="12.8" hidden="false" customHeight="false" outlineLevel="0" collapsed="false">
      <c r="A234" s="11" t="s">
        <v>110</v>
      </c>
      <c r="B234" s="11"/>
      <c r="C234" s="11"/>
      <c r="D234" s="11"/>
      <c r="E234" s="11"/>
      <c r="F234" s="11"/>
      <c r="G234" s="11"/>
      <c r="H234" s="11"/>
    </row>
    <row r="235" customFormat="false" ht="12.8" hidden="false" customHeight="false" outlineLevel="0" collapsed="false">
      <c r="A235" s="8" t="s">
        <v>118</v>
      </c>
      <c r="B235" s="8"/>
      <c r="C235" s="8"/>
      <c r="D235" s="8"/>
    </row>
    <row r="236" customFormat="false" ht="19.4" hidden="false" customHeight="false" outlineLevel="0" collapsed="false">
      <c r="A236" s="45" t="s">
        <v>8</v>
      </c>
      <c r="B236" s="46" t="s">
        <v>119</v>
      </c>
      <c r="C236" s="47" t="s">
        <v>120</v>
      </c>
      <c r="D236" s="48" t="s">
        <v>14</v>
      </c>
    </row>
    <row r="237" customFormat="false" ht="12.8" hidden="false" customHeight="false" outlineLevel="0" collapsed="false">
      <c r="A237" s="19" t="s">
        <v>15</v>
      </c>
      <c r="B237" s="20" t="n">
        <f aca="false">F225</f>
        <v>21.16</v>
      </c>
      <c r="C237" s="41" t="n">
        <f aca="false">F231</f>
        <v>5.4</v>
      </c>
      <c r="D237" s="22" t="n">
        <f aca="false">B237+C237</f>
        <v>26.56</v>
      </c>
    </row>
    <row r="238" customFormat="false" ht="12.8" hidden="false" customHeight="false" outlineLevel="0" collapsed="false">
      <c r="A238" s="19" t="s">
        <v>16</v>
      </c>
      <c r="B238" s="20" t="n">
        <f aca="false">F226</f>
        <v>25.33</v>
      </c>
      <c r="C238" s="41" t="n">
        <f aca="false">F232</f>
        <v>6.56</v>
      </c>
      <c r="D238" s="22" t="n">
        <f aca="false">B238+C238</f>
        <v>31.89</v>
      </c>
    </row>
    <row r="239" customFormat="false" ht="12.8" hidden="false" customHeight="false" outlineLevel="0" collapsed="false">
      <c r="A239" s="19" t="s">
        <v>17</v>
      </c>
      <c r="B239" s="20" t="n">
        <f aca="false">F227</f>
        <v>21.89</v>
      </c>
      <c r="C239" s="41" t="n">
        <f aca="false">F233</f>
        <v>5.4</v>
      </c>
      <c r="D239" s="22" t="n">
        <f aca="false">B239+C239</f>
        <v>27.29</v>
      </c>
    </row>
    <row r="241" customFormat="false" ht="12.8" hidden="false" customHeight="true" outlineLevel="0" collapsed="false">
      <c r="A241" s="7" t="s">
        <v>121</v>
      </c>
      <c r="B241" s="7"/>
      <c r="C241" s="7"/>
      <c r="D241" s="7"/>
      <c r="E241" s="7"/>
      <c r="F241" s="7"/>
      <c r="G241" s="7"/>
      <c r="H241" s="7"/>
    </row>
    <row r="242" customFormat="false" ht="37.3" hidden="false" customHeight="true" outlineLevel="0" collapsed="false">
      <c r="A242" s="80" t="s">
        <v>122</v>
      </c>
      <c r="B242" s="80"/>
      <c r="C242" s="80"/>
      <c r="D242" s="80"/>
      <c r="E242" s="80"/>
      <c r="F242" s="80"/>
      <c r="G242" s="80"/>
      <c r="H242" s="80"/>
    </row>
    <row r="244" customFormat="false" ht="12.8" hidden="false" customHeight="false" outlineLevel="0" collapsed="false">
      <c r="A244" s="8" t="s">
        <v>123</v>
      </c>
      <c r="B244" s="8"/>
      <c r="C244" s="8"/>
      <c r="D244" s="8"/>
      <c r="E244" s="8"/>
    </row>
    <row r="245" customFormat="false" ht="19.4" hidden="false" customHeight="false" outlineLevel="0" collapsed="false">
      <c r="A245" s="45" t="s">
        <v>8</v>
      </c>
      <c r="B245" s="47" t="s">
        <v>124</v>
      </c>
      <c r="C245" s="47" t="s">
        <v>125</v>
      </c>
      <c r="D245" s="47" t="s">
        <v>126</v>
      </c>
      <c r="E245" s="48" t="s">
        <v>14</v>
      </c>
    </row>
    <row r="246" customFormat="false" ht="12.8" hidden="false" customHeight="false" outlineLevel="0" collapsed="false">
      <c r="A246" s="19" t="s">
        <v>15</v>
      </c>
      <c r="B246" s="81" t="n">
        <f aca="false">-D62</f>
        <v>-180.65</v>
      </c>
      <c r="C246" s="81" t="n">
        <f aca="false">-D68</f>
        <v>-180.65</v>
      </c>
      <c r="D246" s="81" t="n">
        <f aca="false">-E74</f>
        <v>-60.21</v>
      </c>
      <c r="E246" s="82" t="n">
        <f aca="false">SUM(B246:D246)</f>
        <v>-421.51</v>
      </c>
    </row>
    <row r="247" customFormat="false" ht="12.8" hidden="false" customHeight="false" outlineLevel="0" collapsed="false">
      <c r="A247" s="19" t="s">
        <v>16</v>
      </c>
      <c r="B247" s="81" t="n">
        <f aca="false">-D63</f>
        <v>-219.78</v>
      </c>
      <c r="C247" s="81" t="n">
        <f aca="false">-D69</f>
        <v>-219.78</v>
      </c>
      <c r="D247" s="81" t="n">
        <f aca="false">-E75</f>
        <v>-73.25</v>
      </c>
      <c r="E247" s="82" t="n">
        <f aca="false">SUM(B247:D247)</f>
        <v>-512.81</v>
      </c>
    </row>
    <row r="248" customFormat="false" ht="12.8" hidden="false" customHeight="false" outlineLevel="0" collapsed="false">
      <c r="A248" s="19" t="s">
        <v>17</v>
      </c>
      <c r="B248" s="81" t="n">
        <f aca="false">-D64</f>
        <v>-180.65</v>
      </c>
      <c r="C248" s="81" t="n">
        <f aca="false">-D70</f>
        <v>-180.65</v>
      </c>
      <c r="D248" s="81" t="n">
        <f aca="false">-E76</f>
        <v>-60.21</v>
      </c>
      <c r="E248" s="82" t="n">
        <f aca="false">SUM(B248:D248)</f>
        <v>-421.51</v>
      </c>
    </row>
    <row r="250" customFormat="false" ht="12.8" hidden="false" customHeight="false" outlineLevel="0" collapsed="false">
      <c r="A250" s="78" t="s">
        <v>127</v>
      </c>
      <c r="B250" s="78"/>
      <c r="C250" s="78"/>
      <c r="D250" s="78"/>
    </row>
    <row r="251" customFormat="false" ht="12.8" hidden="false" customHeight="false" outlineLevel="0" collapsed="false">
      <c r="A251" s="45" t="s">
        <v>8</v>
      </c>
      <c r="B251" s="46" t="s">
        <v>20</v>
      </c>
      <c r="C251" s="46" t="s">
        <v>10</v>
      </c>
      <c r="D251" s="48" t="s">
        <v>14</v>
      </c>
    </row>
    <row r="252" customFormat="false" ht="12.8" hidden="false" customHeight="false" outlineLevel="0" collapsed="false">
      <c r="A252" s="19" t="s">
        <v>15</v>
      </c>
      <c r="B252" s="81" t="n">
        <f aca="false">E246</f>
        <v>-421.51</v>
      </c>
      <c r="C252" s="49" t="n">
        <f aca="false">$B$195</f>
        <v>0.0123</v>
      </c>
      <c r="D252" s="82" t="n">
        <f aca="false">ROUND(B252*C252,2)</f>
        <v>-5.18</v>
      </c>
    </row>
    <row r="253" customFormat="false" ht="12.8" hidden="false" customHeight="false" outlineLevel="0" collapsed="false">
      <c r="A253" s="19" t="s">
        <v>16</v>
      </c>
      <c r="B253" s="81" t="n">
        <f aca="false">E247</f>
        <v>-512.81</v>
      </c>
      <c r="C253" s="49" t="n">
        <f aca="false">$B$195</f>
        <v>0.0123</v>
      </c>
      <c r="D253" s="82" t="n">
        <f aca="false">ROUND(B253*C253,2)</f>
        <v>-6.31</v>
      </c>
    </row>
    <row r="254" customFormat="false" ht="12.8" hidden="false" customHeight="false" outlineLevel="0" collapsed="false">
      <c r="A254" s="19" t="s">
        <v>17</v>
      </c>
      <c r="B254" s="81" t="n">
        <f aca="false">E248</f>
        <v>-421.51</v>
      </c>
      <c r="C254" s="49" t="n">
        <f aca="false">$B$195</f>
        <v>0.0123</v>
      </c>
      <c r="D254" s="82" t="n">
        <f aca="false">ROUND(B254*C254,2)</f>
        <v>-5.18</v>
      </c>
    </row>
    <row r="256" customFormat="false" ht="12.8" hidden="false" customHeight="false" outlineLevel="0" collapsed="false">
      <c r="A256" s="4" t="s">
        <v>95</v>
      </c>
      <c r="B256" s="4"/>
      <c r="C256" s="4"/>
      <c r="D256" s="4"/>
      <c r="E256" s="4"/>
      <c r="F256" s="4"/>
      <c r="G256" s="4"/>
      <c r="H256" s="4"/>
    </row>
    <row r="258" customFormat="false" ht="12.8" hidden="false" customHeight="false" outlineLevel="0" collapsed="false">
      <c r="A258" s="8" t="s">
        <v>95</v>
      </c>
      <c r="B258" s="8"/>
      <c r="C258" s="8"/>
      <c r="D258" s="8"/>
      <c r="E258" s="8"/>
    </row>
    <row r="259" customFormat="false" ht="12.8" hidden="false" customHeight="false" outlineLevel="0" collapsed="false">
      <c r="A259" s="45" t="s">
        <v>8</v>
      </c>
      <c r="B259" s="46" t="s">
        <v>128</v>
      </c>
      <c r="C259" s="46" t="s">
        <v>129</v>
      </c>
      <c r="D259" s="46" t="s">
        <v>130</v>
      </c>
      <c r="E259" s="48" t="s">
        <v>33</v>
      </c>
    </row>
    <row r="260" customFormat="false" ht="12.8" hidden="false" customHeight="false" outlineLevel="0" collapsed="false">
      <c r="A260" s="19" t="s">
        <v>15</v>
      </c>
      <c r="B260" s="20" t="n">
        <f aca="false">D216</f>
        <v>202.68</v>
      </c>
      <c r="C260" s="20" t="n">
        <f aca="false">D237</f>
        <v>26.56</v>
      </c>
      <c r="D260" s="81" t="n">
        <f aca="false">D252</f>
        <v>-5.18</v>
      </c>
      <c r="E260" s="22" t="n">
        <f aca="false">SUM(B260:D260)</f>
        <v>224.06</v>
      </c>
    </row>
    <row r="261" customFormat="false" ht="12.8" hidden="false" customHeight="false" outlineLevel="0" collapsed="false">
      <c r="A261" s="19" t="s">
        <v>16</v>
      </c>
      <c r="B261" s="20" t="n">
        <f aca="false">D217</f>
        <v>242.8</v>
      </c>
      <c r="C261" s="20" t="n">
        <f aca="false">D238</f>
        <v>31.89</v>
      </c>
      <c r="D261" s="81" t="n">
        <f aca="false">D253</f>
        <v>-6.31</v>
      </c>
      <c r="E261" s="22" t="n">
        <f aca="false">SUM(B261:D261)</f>
        <v>268.38</v>
      </c>
    </row>
    <row r="262" customFormat="false" ht="12.8" hidden="false" customHeight="false" outlineLevel="0" collapsed="false">
      <c r="A262" s="19" t="s">
        <v>17</v>
      </c>
      <c r="B262" s="20" t="n">
        <f aca="false">D218</f>
        <v>209.26</v>
      </c>
      <c r="C262" s="20" t="n">
        <f aca="false">D239</f>
        <v>27.29</v>
      </c>
      <c r="D262" s="81" t="n">
        <f aca="false">D254</f>
        <v>-5.18</v>
      </c>
      <c r="E262" s="22" t="n">
        <f aca="false">SUM(B262:D262)</f>
        <v>231.37</v>
      </c>
    </row>
    <row r="264" customFormat="false" ht="12.8" hidden="false" customHeight="false" outlineLevel="0" collapsed="false">
      <c r="A264" s="4" t="s">
        <v>131</v>
      </c>
      <c r="B264" s="4"/>
      <c r="C264" s="4"/>
      <c r="D264" s="4"/>
      <c r="E264" s="4"/>
      <c r="F264" s="4"/>
      <c r="G264" s="4"/>
      <c r="H264" s="4"/>
    </row>
    <row r="265" customFormat="false" ht="64.15" hidden="false" customHeight="true" outlineLevel="0" collapsed="false">
      <c r="A265" s="28" t="s">
        <v>132</v>
      </c>
      <c r="B265" s="28"/>
      <c r="C265" s="28"/>
      <c r="D265" s="28"/>
      <c r="E265" s="28"/>
      <c r="F265" s="28"/>
      <c r="G265" s="28"/>
      <c r="H265" s="28"/>
    </row>
    <row r="267" customFormat="false" ht="12.8" hidden="false" customHeight="true" outlineLevel="0" collapsed="false">
      <c r="A267" s="43" t="s">
        <v>133</v>
      </c>
      <c r="B267" s="43"/>
      <c r="C267" s="43"/>
      <c r="D267" s="43"/>
      <c r="E267" s="43"/>
      <c r="F267" s="43"/>
      <c r="G267" s="43"/>
    </row>
    <row r="268" customFormat="false" ht="12.8" hidden="false" customHeight="true" outlineLevel="0" collapsed="false">
      <c r="A268" s="43" t="s">
        <v>134</v>
      </c>
      <c r="B268" s="43"/>
      <c r="C268" s="43"/>
      <c r="D268" s="43"/>
      <c r="E268" s="43"/>
      <c r="F268" s="43"/>
      <c r="G268" s="43"/>
    </row>
    <row r="269" customFormat="false" ht="12.8" hidden="false" customHeight="true" outlineLevel="0" collapsed="false">
      <c r="A269" s="43" t="s">
        <v>8</v>
      </c>
      <c r="B269" s="43" t="s">
        <v>135</v>
      </c>
      <c r="C269" s="43" t="s">
        <v>136</v>
      </c>
      <c r="D269" s="83" t="s">
        <v>137</v>
      </c>
      <c r="E269" s="83"/>
      <c r="F269" s="83" t="s">
        <v>138</v>
      </c>
      <c r="G269" s="83"/>
    </row>
    <row r="270" customFormat="false" ht="19.4" hidden="false" customHeight="false" outlineLevel="0" collapsed="false">
      <c r="A270" s="43"/>
      <c r="B270" s="43"/>
      <c r="C270" s="43"/>
      <c r="D270" s="43" t="s">
        <v>139</v>
      </c>
      <c r="E270" s="43" t="s">
        <v>140</v>
      </c>
      <c r="F270" s="43" t="s">
        <v>139</v>
      </c>
      <c r="G270" s="84" t="s">
        <v>140</v>
      </c>
    </row>
    <row r="271" customFormat="false" ht="12.8" hidden="false" customHeight="false" outlineLevel="0" collapsed="false">
      <c r="A271" s="85" t="s">
        <v>141</v>
      </c>
      <c r="B271" s="86" t="n">
        <v>1</v>
      </c>
      <c r="C271" s="85" t="n">
        <v>30</v>
      </c>
      <c r="D271" s="87" t="n">
        <v>0.5</v>
      </c>
      <c r="E271" s="88" t="n">
        <f aca="false">ROUND((B271*C271)*D271,4)</f>
        <v>15</v>
      </c>
      <c r="F271" s="89" t="n">
        <f aca="false">ROUND(252/365,4)</f>
        <v>0.6904</v>
      </c>
      <c r="G271" s="88" t="n">
        <f aca="false">ROUND((B271*C271)*F271,4)</f>
        <v>20.712</v>
      </c>
    </row>
    <row r="272" customFormat="false" ht="12.8" hidden="false" customHeight="false" outlineLevel="0" collapsed="false">
      <c r="A272" s="85" t="s">
        <v>142</v>
      </c>
      <c r="B272" s="86" t="n">
        <v>1</v>
      </c>
      <c r="C272" s="85" t="n">
        <v>1</v>
      </c>
      <c r="D272" s="87" t="n">
        <v>1</v>
      </c>
      <c r="E272" s="88" t="n">
        <f aca="false">ROUND((B272*C272)*D272,4)</f>
        <v>1</v>
      </c>
      <c r="F272" s="89" t="n">
        <v>1</v>
      </c>
      <c r="G272" s="88" t="n">
        <f aca="false">ROUND((B272*C272)*F272,4)</f>
        <v>1</v>
      </c>
    </row>
    <row r="273" customFormat="false" ht="12.8" hidden="false" customHeight="false" outlineLevel="0" collapsed="false">
      <c r="A273" s="85" t="s">
        <v>143</v>
      </c>
      <c r="B273" s="86" t="n">
        <v>0.5</v>
      </c>
      <c r="C273" s="85" t="n">
        <v>5</v>
      </c>
      <c r="D273" s="87" t="n">
        <v>0.5</v>
      </c>
      <c r="E273" s="88" t="n">
        <f aca="false">ROUND((B273*C273)*D273,4)</f>
        <v>1.25</v>
      </c>
      <c r="F273" s="89" t="n">
        <v>1</v>
      </c>
      <c r="G273" s="88" t="n">
        <f aca="false">ROUND((B273*C273)*F273,4)</f>
        <v>2.5</v>
      </c>
    </row>
    <row r="274" customFormat="false" ht="12.8" hidden="false" customHeight="false" outlineLevel="0" collapsed="false">
      <c r="A274" s="85" t="s">
        <v>144</v>
      </c>
      <c r="B274" s="86" t="n">
        <v>0.0922</v>
      </c>
      <c r="C274" s="85" t="n">
        <v>15</v>
      </c>
      <c r="D274" s="87" t="n">
        <v>0.5</v>
      </c>
      <c r="E274" s="88" t="n">
        <f aca="false">ROUND((B274*C274)*D274,4)</f>
        <v>0.6915</v>
      </c>
      <c r="F274" s="89" t="n">
        <f aca="false">ROUND(252/365,4)</f>
        <v>0.6904</v>
      </c>
      <c r="G274" s="88" t="n">
        <f aca="false">ROUND((B274*C274)*F274,4)</f>
        <v>0.9548</v>
      </c>
    </row>
    <row r="275" customFormat="false" ht="12.8" hidden="false" customHeight="false" outlineLevel="0" collapsed="false">
      <c r="A275" s="85" t="s">
        <v>145</v>
      </c>
      <c r="B275" s="86" t="n">
        <v>1</v>
      </c>
      <c r="C275" s="85" t="n">
        <v>5</v>
      </c>
      <c r="D275" s="87" t="n">
        <v>0.5</v>
      </c>
      <c r="E275" s="88" t="n">
        <f aca="false">ROUND((B275*C275)*D275,4)</f>
        <v>2.5</v>
      </c>
      <c r="F275" s="89" t="n">
        <f aca="false">ROUND(252/365,4)</f>
        <v>0.6904</v>
      </c>
      <c r="G275" s="88" t="n">
        <f aca="false">ROUND((B275*C275)*F275,4)</f>
        <v>3.452</v>
      </c>
    </row>
    <row r="276" customFormat="false" ht="12.8" hidden="false" customHeight="false" outlineLevel="0" collapsed="false">
      <c r="A276" s="85" t="s">
        <v>146</v>
      </c>
      <c r="B276" s="86" t="n">
        <v>0.1344</v>
      </c>
      <c r="C276" s="85" t="n">
        <v>2</v>
      </c>
      <c r="D276" s="87" t="n">
        <v>1</v>
      </c>
      <c r="E276" s="88" t="n">
        <f aca="false">ROUND((B276*C276)*D276,4)</f>
        <v>0.2688</v>
      </c>
      <c r="F276" s="89" t="n">
        <v>1</v>
      </c>
      <c r="G276" s="88" t="n">
        <f aca="false">ROUND((B276*C276)*F276,4)</f>
        <v>0.2688</v>
      </c>
    </row>
    <row r="277" customFormat="false" ht="12.8" hidden="false" customHeight="false" outlineLevel="0" collapsed="false">
      <c r="A277" s="85" t="s">
        <v>147</v>
      </c>
      <c r="B277" s="86" t="n">
        <v>0.0305</v>
      </c>
      <c r="C277" s="85" t="n">
        <v>2</v>
      </c>
      <c r="D277" s="87" t="n">
        <v>0.5</v>
      </c>
      <c r="E277" s="88" t="n">
        <f aca="false">ROUND((B277*C277)*D277,4)</f>
        <v>0.0305</v>
      </c>
      <c r="F277" s="89" t="n">
        <f aca="false">ROUND(252/365,4)</f>
        <v>0.6904</v>
      </c>
      <c r="G277" s="88" t="n">
        <f aca="false">ROUND((B277*C277)*F277,4)</f>
        <v>0.0421</v>
      </c>
    </row>
    <row r="278" customFormat="false" ht="12.8" hidden="false" customHeight="false" outlineLevel="0" collapsed="false">
      <c r="A278" s="85" t="s">
        <v>148</v>
      </c>
      <c r="B278" s="86" t="n">
        <v>0.0118</v>
      </c>
      <c r="C278" s="85" t="n">
        <v>3</v>
      </c>
      <c r="D278" s="87" t="n">
        <v>0.5</v>
      </c>
      <c r="E278" s="88" t="n">
        <f aca="false">ROUND((B278*C278)*D278,4)</f>
        <v>0.0177</v>
      </c>
      <c r="F278" s="89" t="n">
        <v>1</v>
      </c>
      <c r="G278" s="88" t="n">
        <f aca="false">ROUND((B278*C278)*F278,4)</f>
        <v>0.0354</v>
      </c>
    </row>
    <row r="279" customFormat="false" ht="12.8" hidden="false" customHeight="false" outlineLevel="0" collapsed="false">
      <c r="A279" s="85" t="s">
        <v>149</v>
      </c>
      <c r="B279" s="86" t="n">
        <v>0.02</v>
      </c>
      <c r="C279" s="85" t="n">
        <v>1</v>
      </c>
      <c r="D279" s="87" t="n">
        <v>1</v>
      </c>
      <c r="E279" s="88" t="n">
        <f aca="false">ROUND((B279*C279)*D279,4)</f>
        <v>0.02</v>
      </c>
      <c r="F279" s="89" t="n">
        <v>1</v>
      </c>
      <c r="G279" s="88" t="n">
        <f aca="false">ROUND((B279*C279)*F279,4)</f>
        <v>0.02</v>
      </c>
    </row>
    <row r="280" customFormat="false" ht="12.8" hidden="false" customHeight="false" outlineLevel="0" collapsed="false">
      <c r="A280" s="85" t="s">
        <v>150</v>
      </c>
      <c r="B280" s="86" t="n">
        <v>0.004</v>
      </c>
      <c r="C280" s="85" t="n">
        <v>1</v>
      </c>
      <c r="D280" s="87" t="n">
        <v>1</v>
      </c>
      <c r="E280" s="88" t="n">
        <f aca="false">ROUND((B280*C280)*D280,4)</f>
        <v>0.004</v>
      </c>
      <c r="F280" s="89" t="n">
        <v>1</v>
      </c>
      <c r="G280" s="88" t="n">
        <f aca="false">ROUND((B280*C280)*F280,4)</f>
        <v>0.004</v>
      </c>
    </row>
    <row r="281" customFormat="false" ht="12.8" hidden="false" customHeight="false" outlineLevel="0" collapsed="false">
      <c r="A281" s="85" t="s">
        <v>151</v>
      </c>
      <c r="B281" s="86" t="n">
        <v>0.00325</v>
      </c>
      <c r="C281" s="85" t="n">
        <v>20</v>
      </c>
      <c r="D281" s="87" t="n">
        <v>0.5</v>
      </c>
      <c r="E281" s="88" t="n">
        <f aca="false">ROUND((B281*C281)*D281,4)</f>
        <v>0.0325</v>
      </c>
      <c r="F281" s="89" t="n">
        <f aca="false">ROUND(252/365,4)</f>
        <v>0.6904</v>
      </c>
      <c r="G281" s="88" t="n">
        <f aca="false">ROUND((B281*C281)*F281,4)</f>
        <v>0.0449</v>
      </c>
    </row>
    <row r="282" customFormat="false" ht="12.8" hidden="false" customHeight="false" outlineLevel="0" collapsed="false">
      <c r="A282" s="85" t="s">
        <v>152</v>
      </c>
      <c r="B282" s="86" t="n">
        <v>0.0028</v>
      </c>
      <c r="C282" s="85" t="n">
        <v>180</v>
      </c>
      <c r="D282" s="87" t="n">
        <v>0.5</v>
      </c>
      <c r="E282" s="88" t="n">
        <f aca="false">ROUND((B282*C282)*D282,4)</f>
        <v>0.252</v>
      </c>
      <c r="F282" s="89" t="n">
        <f aca="false">ROUND(252/365,4)</f>
        <v>0.6904</v>
      </c>
      <c r="G282" s="88" t="n">
        <f aca="false">ROUND((B282*C282)*F282,4)</f>
        <v>0.348</v>
      </c>
    </row>
    <row r="283" customFormat="false" ht="12.8" hidden="false" customHeight="false" outlineLevel="0" collapsed="false">
      <c r="A283" s="85" t="s">
        <v>153</v>
      </c>
      <c r="B283" s="86" t="n">
        <v>0.0002</v>
      </c>
      <c r="C283" s="85" t="n">
        <v>6</v>
      </c>
      <c r="D283" s="87" t="n">
        <v>1</v>
      </c>
      <c r="E283" s="88" t="n">
        <f aca="false">ROUND((B283*C283)*D283,4)</f>
        <v>0.0012</v>
      </c>
      <c r="F283" s="89" t="n">
        <v>1</v>
      </c>
      <c r="G283" s="88" t="n">
        <f aca="false">ROUND((B283*C283)*F283,4)</f>
        <v>0.0012</v>
      </c>
    </row>
    <row r="285" customFormat="false" ht="12.8" hidden="false" customHeight="true" outlineLevel="0" collapsed="false">
      <c r="A285" s="77" t="s">
        <v>154</v>
      </c>
      <c r="B285" s="77"/>
      <c r="C285" s="77"/>
      <c r="D285" s="77"/>
      <c r="E285" s="77"/>
      <c r="F285" s="77"/>
      <c r="G285" s="77"/>
      <c r="H285" s="90"/>
    </row>
    <row r="286" customFormat="false" ht="12.8" hidden="false" customHeight="true" outlineLevel="0" collapsed="false">
      <c r="A286" s="77" t="s">
        <v>155</v>
      </c>
      <c r="B286" s="77" t="s">
        <v>156</v>
      </c>
      <c r="C286" s="77"/>
      <c r="D286" s="77"/>
      <c r="E286" s="77" t="s">
        <v>157</v>
      </c>
      <c r="F286" s="77" t="s">
        <v>158</v>
      </c>
      <c r="G286" s="77" t="s">
        <v>159</v>
      </c>
      <c r="H286" s="91"/>
    </row>
    <row r="287" customFormat="false" ht="19.4" hidden="false" customHeight="false" outlineLevel="0" collapsed="false">
      <c r="A287" s="77"/>
      <c r="B287" s="77" t="s">
        <v>160</v>
      </c>
      <c r="C287" s="77" t="s">
        <v>161</v>
      </c>
      <c r="D287" s="77" t="s">
        <v>159</v>
      </c>
      <c r="E287" s="78" t="s">
        <v>162</v>
      </c>
      <c r="F287" s="78" t="s">
        <v>162</v>
      </c>
      <c r="G287" s="77" t="s">
        <v>162</v>
      </c>
      <c r="H287" s="27"/>
    </row>
    <row r="288" customFormat="false" ht="12.8" hidden="false" customHeight="false" outlineLevel="0" collapsed="false">
      <c r="A288" s="85" t="s">
        <v>141</v>
      </c>
      <c r="B288" s="86" t="n">
        <f aca="false">E271</f>
        <v>15</v>
      </c>
      <c r="C288" s="86" t="n">
        <f aca="false">E271</f>
        <v>15</v>
      </c>
      <c r="D288" s="86" t="n">
        <f aca="false">G271</f>
        <v>20.712</v>
      </c>
      <c r="E288" s="41" t="n">
        <f aca="false">ROUND((B288*$D$308)/12,2)</f>
        <v>171.88</v>
      </c>
      <c r="F288" s="76" t="n">
        <f aca="false">ROUND((C288*$D$309)/12,2)</f>
        <v>205.71</v>
      </c>
      <c r="G288" s="76" t="n">
        <f aca="false">ROUND((D288*$D$310)/12,2)</f>
        <v>245.51</v>
      </c>
      <c r="H288" s="90"/>
    </row>
    <row r="289" customFormat="false" ht="12.8" hidden="false" customHeight="false" outlineLevel="0" collapsed="false">
      <c r="A289" s="85" t="s">
        <v>142</v>
      </c>
      <c r="B289" s="86" t="n">
        <f aca="false">E272</f>
        <v>1</v>
      </c>
      <c r="C289" s="86" t="n">
        <f aca="false">E272</f>
        <v>1</v>
      </c>
      <c r="D289" s="86" t="n">
        <f aca="false">G272</f>
        <v>1</v>
      </c>
      <c r="E289" s="41" t="n">
        <f aca="false">ROUND((B289*$D$308)/12,2)</f>
        <v>11.46</v>
      </c>
      <c r="F289" s="76" t="n">
        <f aca="false">ROUND((C289*$D$309)/12,2)</f>
        <v>13.71</v>
      </c>
      <c r="G289" s="76" t="n">
        <f aca="false">ROUND((D289*$D$310)/12,2)</f>
        <v>11.85</v>
      </c>
      <c r="H289" s="90"/>
    </row>
    <row r="290" customFormat="false" ht="12.8" hidden="false" customHeight="false" outlineLevel="0" collapsed="false">
      <c r="A290" s="85" t="s">
        <v>143</v>
      </c>
      <c r="B290" s="86" t="n">
        <f aca="false">E273</f>
        <v>1.25</v>
      </c>
      <c r="C290" s="86" t="n">
        <f aca="false">E273</f>
        <v>1.25</v>
      </c>
      <c r="D290" s="86" t="n">
        <f aca="false">G273</f>
        <v>2.5</v>
      </c>
      <c r="E290" s="41" t="n">
        <f aca="false">ROUND((B290*$D$308)/12,2)</f>
        <v>14.32</v>
      </c>
      <c r="F290" s="76" t="n">
        <f aca="false">ROUND((C290*$D$309)/12,2)</f>
        <v>17.14</v>
      </c>
      <c r="G290" s="76" t="n">
        <f aca="false">ROUND((D290*$D$310)/12,2)</f>
        <v>29.63</v>
      </c>
      <c r="H290" s="90"/>
    </row>
    <row r="291" customFormat="false" ht="12.8" hidden="false" customHeight="false" outlineLevel="0" collapsed="false">
      <c r="A291" s="85" t="s">
        <v>144</v>
      </c>
      <c r="B291" s="86" t="n">
        <f aca="false">E274</f>
        <v>0.6915</v>
      </c>
      <c r="C291" s="86" t="n">
        <f aca="false">E274</f>
        <v>0.6915</v>
      </c>
      <c r="D291" s="86" t="n">
        <f aca="false">G274</f>
        <v>0.9548</v>
      </c>
      <c r="E291" s="41" t="n">
        <f aca="false">ROUND((B291*$D$308)/12,2)</f>
        <v>7.92</v>
      </c>
      <c r="F291" s="76" t="n">
        <f aca="false">ROUND((C291*$D$309)/12,2)</f>
        <v>9.48</v>
      </c>
      <c r="G291" s="76" t="n">
        <f aca="false">ROUND((D291*$D$310)/12,2)</f>
        <v>11.32</v>
      </c>
      <c r="H291" s="90"/>
    </row>
    <row r="292" customFormat="false" ht="12.8" hidden="false" customHeight="false" outlineLevel="0" collapsed="false">
      <c r="A292" s="85" t="s">
        <v>145</v>
      </c>
      <c r="B292" s="86" t="n">
        <f aca="false">E275</f>
        <v>2.5</v>
      </c>
      <c r="C292" s="86" t="n">
        <f aca="false">E275</f>
        <v>2.5</v>
      </c>
      <c r="D292" s="86" t="n">
        <f aca="false">G275</f>
        <v>3.452</v>
      </c>
      <c r="E292" s="41" t="n">
        <f aca="false">ROUND((B292*$D$308)/12,2)</f>
        <v>28.65</v>
      </c>
      <c r="F292" s="76" t="n">
        <f aca="false">ROUND((C292*$D$309)/12,2)</f>
        <v>34.29</v>
      </c>
      <c r="G292" s="76" t="n">
        <f aca="false">ROUND((D292*$D$310)/12,2)</f>
        <v>40.92</v>
      </c>
      <c r="H292" s="90"/>
    </row>
    <row r="293" customFormat="false" ht="12.8" hidden="false" customHeight="false" outlineLevel="0" collapsed="false">
      <c r="A293" s="85" t="s">
        <v>146</v>
      </c>
      <c r="B293" s="86" t="n">
        <f aca="false">E276</f>
        <v>0.2688</v>
      </c>
      <c r="C293" s="86" t="n">
        <f aca="false">E276</f>
        <v>0.2688</v>
      </c>
      <c r="D293" s="86" t="n">
        <f aca="false">G276</f>
        <v>0.2688</v>
      </c>
      <c r="E293" s="41" t="n">
        <f aca="false">ROUND((B293*$D$308)/12,2)</f>
        <v>3.08</v>
      </c>
      <c r="F293" s="76" t="n">
        <f aca="false">ROUND((C293*$D$309)/12,2)</f>
        <v>3.69</v>
      </c>
      <c r="G293" s="76" t="n">
        <f aca="false">ROUND((D293*$D$310)/12,2)</f>
        <v>3.19</v>
      </c>
      <c r="H293" s="90"/>
    </row>
    <row r="294" customFormat="false" ht="12.8" hidden="false" customHeight="false" outlineLevel="0" collapsed="false">
      <c r="A294" s="85" t="s">
        <v>147</v>
      </c>
      <c r="B294" s="86" t="n">
        <f aca="false">E277</f>
        <v>0.0305</v>
      </c>
      <c r="C294" s="86" t="n">
        <f aca="false">E277</f>
        <v>0.0305</v>
      </c>
      <c r="D294" s="86" t="n">
        <f aca="false">G277</f>
        <v>0.0421</v>
      </c>
      <c r="E294" s="41" t="n">
        <f aca="false">ROUND((B294*$D$308)/12,2)</f>
        <v>0.35</v>
      </c>
      <c r="F294" s="76" t="n">
        <f aca="false">ROUND((C294*$D$309)/12,2)</f>
        <v>0.42</v>
      </c>
      <c r="G294" s="76" t="n">
        <f aca="false">ROUND((D294*$D$310)/12,2)</f>
        <v>0.5</v>
      </c>
      <c r="H294" s="90"/>
    </row>
    <row r="295" customFormat="false" ht="12.8" hidden="false" customHeight="false" outlineLevel="0" collapsed="false">
      <c r="A295" s="85" t="s">
        <v>148</v>
      </c>
      <c r="B295" s="86" t="n">
        <f aca="false">E278</f>
        <v>0.0177</v>
      </c>
      <c r="C295" s="86" t="n">
        <f aca="false">E278</f>
        <v>0.0177</v>
      </c>
      <c r="D295" s="86" t="n">
        <f aca="false">G278</f>
        <v>0.0354</v>
      </c>
      <c r="E295" s="41" t="n">
        <f aca="false">ROUND((B295*$D$308)/12,2)</f>
        <v>0.2</v>
      </c>
      <c r="F295" s="76" t="n">
        <f aca="false">ROUND((C295*$D$309)/12,2)</f>
        <v>0.24</v>
      </c>
      <c r="G295" s="76" t="n">
        <f aca="false">ROUND((D295*$D$310)/12,2)</f>
        <v>0.42</v>
      </c>
      <c r="H295" s="90"/>
    </row>
    <row r="296" customFormat="false" ht="12.8" hidden="false" customHeight="false" outlineLevel="0" collapsed="false">
      <c r="A296" s="85" t="s">
        <v>149</v>
      </c>
      <c r="B296" s="86" t="n">
        <f aca="false">E279</f>
        <v>0.02</v>
      </c>
      <c r="C296" s="86" t="n">
        <f aca="false">E279</f>
        <v>0.02</v>
      </c>
      <c r="D296" s="86" t="n">
        <f aca="false">G279</f>
        <v>0.02</v>
      </c>
      <c r="E296" s="41" t="n">
        <f aca="false">ROUND((B296*$D$308)/12,2)</f>
        <v>0.23</v>
      </c>
      <c r="F296" s="76" t="n">
        <f aca="false">ROUND((C296*$D$309)/12,2)</f>
        <v>0.27</v>
      </c>
      <c r="G296" s="76" t="n">
        <f aca="false">ROUND((D296*$D$310)/12,2)</f>
        <v>0.24</v>
      </c>
      <c r="H296" s="90"/>
    </row>
    <row r="297" customFormat="false" ht="12.8" hidden="false" customHeight="false" outlineLevel="0" collapsed="false">
      <c r="A297" s="85" t="s">
        <v>150</v>
      </c>
      <c r="B297" s="86" t="n">
        <f aca="false">E280</f>
        <v>0.004</v>
      </c>
      <c r="C297" s="86" t="n">
        <f aca="false">E280</f>
        <v>0.004</v>
      </c>
      <c r="D297" s="86" t="n">
        <f aca="false">G280</f>
        <v>0.004</v>
      </c>
      <c r="E297" s="41" t="n">
        <f aca="false">ROUND((B297*$D$308)/12,2)</f>
        <v>0.05</v>
      </c>
      <c r="F297" s="76" t="n">
        <f aca="false">ROUND((C297*$D$309)/12,2)</f>
        <v>0.05</v>
      </c>
      <c r="G297" s="76" t="n">
        <f aca="false">ROUND((D297*$D$310)/12,2)</f>
        <v>0.05</v>
      </c>
      <c r="H297" s="90"/>
    </row>
    <row r="298" customFormat="false" ht="12.8" hidden="false" customHeight="false" outlineLevel="0" collapsed="false">
      <c r="A298" s="85" t="s">
        <v>151</v>
      </c>
      <c r="B298" s="86" t="n">
        <f aca="false">E281</f>
        <v>0.0325</v>
      </c>
      <c r="C298" s="86" t="n">
        <f aca="false">E281</f>
        <v>0.0325</v>
      </c>
      <c r="D298" s="86" t="n">
        <f aca="false">G281</f>
        <v>0.0449</v>
      </c>
      <c r="E298" s="41" t="n">
        <f aca="false">ROUND((B298*$D$308)/12,2)</f>
        <v>0.37</v>
      </c>
      <c r="F298" s="76" t="n">
        <f aca="false">ROUND((C298*$D$309)/12,2)</f>
        <v>0.45</v>
      </c>
      <c r="G298" s="76" t="n">
        <f aca="false">ROUND((D298*$D$310)/12,2)</f>
        <v>0.53</v>
      </c>
      <c r="H298" s="90"/>
    </row>
    <row r="299" customFormat="false" ht="12.8" hidden="false" customHeight="false" outlineLevel="0" collapsed="false">
      <c r="A299" s="85" t="s">
        <v>152</v>
      </c>
      <c r="B299" s="86" t="n">
        <f aca="false">E282</f>
        <v>0.252</v>
      </c>
      <c r="C299" s="86" t="n">
        <f aca="false">E282</f>
        <v>0.252</v>
      </c>
      <c r="D299" s="86" t="n">
        <f aca="false">G282</f>
        <v>0.348</v>
      </c>
      <c r="E299" s="41" t="n">
        <f aca="false">ROUND((B299*$D$308)/12,2)</f>
        <v>2.89</v>
      </c>
      <c r="F299" s="76" t="n">
        <f aca="false">ROUND((C299*$D$309)/12,2)</f>
        <v>3.46</v>
      </c>
      <c r="G299" s="76" t="n">
        <f aca="false">ROUND((D299*$D$310)/12,2)</f>
        <v>4.12</v>
      </c>
      <c r="H299" s="90"/>
    </row>
    <row r="300" customFormat="false" ht="12.8" hidden="false" customHeight="false" outlineLevel="0" collapsed="false">
      <c r="A300" s="85" t="s">
        <v>153</v>
      </c>
      <c r="B300" s="86" t="n">
        <f aca="false">E283</f>
        <v>0.0012</v>
      </c>
      <c r="C300" s="86" t="n">
        <f aca="false">E283</f>
        <v>0.0012</v>
      </c>
      <c r="D300" s="86" t="n">
        <f aca="false">G283</f>
        <v>0.0012</v>
      </c>
      <c r="E300" s="41" t="n">
        <f aca="false">ROUND((B300*$D$308)/12,2)</f>
        <v>0.01</v>
      </c>
      <c r="F300" s="76" t="n">
        <f aca="false">ROUND((C300*$D$309)/12,2)</f>
        <v>0.02</v>
      </c>
      <c r="G300" s="76" t="n">
        <f aca="false">ROUND((D300*$D$310)/12,2)</f>
        <v>0.01</v>
      </c>
      <c r="H300" s="90"/>
    </row>
    <row r="301" customFormat="false" ht="12.8" hidden="false" customHeight="false" outlineLevel="0" collapsed="false">
      <c r="A301" s="77" t="s">
        <v>163</v>
      </c>
      <c r="B301" s="92" t="n">
        <f aca="false">SUM(B288:B300)</f>
        <v>21.0682</v>
      </c>
      <c r="C301" s="92" t="n">
        <f aca="false">SUM(C288:C300)</f>
        <v>21.0682</v>
      </c>
      <c r="D301" s="92" t="n">
        <f aca="false">SUM(D288:D300)</f>
        <v>29.3832</v>
      </c>
      <c r="E301" s="93" t="n">
        <f aca="false">SUM(E288:E300)</f>
        <v>241.41</v>
      </c>
      <c r="F301" s="93" t="n">
        <f aca="false">SUM(F288:F300)</f>
        <v>288.93</v>
      </c>
      <c r="G301" s="93" t="n">
        <f aca="false">SUM(G288:G300)</f>
        <v>348.29</v>
      </c>
      <c r="H301" s="27"/>
    </row>
    <row r="303" customFormat="false" ht="12.8" hidden="false" customHeight="true" outlineLevel="0" collapsed="false">
      <c r="A303" s="7" t="s">
        <v>164</v>
      </c>
      <c r="B303" s="7"/>
      <c r="C303" s="7"/>
      <c r="D303" s="7"/>
      <c r="E303" s="7"/>
      <c r="F303" s="7"/>
      <c r="G303" s="7"/>
      <c r="H303" s="7"/>
    </row>
    <row r="304" customFormat="false" ht="37.3" hidden="false" customHeight="true" outlineLevel="0" collapsed="false">
      <c r="A304" s="28" t="s">
        <v>165</v>
      </c>
      <c r="B304" s="28"/>
      <c r="C304" s="28"/>
      <c r="D304" s="28"/>
      <c r="E304" s="28"/>
      <c r="F304" s="28"/>
      <c r="G304" s="28"/>
      <c r="H304" s="28"/>
    </row>
    <row r="306" customFormat="false" ht="12.8" hidden="false" customHeight="false" outlineLevel="0" collapsed="false">
      <c r="A306" s="8" t="s">
        <v>166</v>
      </c>
      <c r="B306" s="8"/>
      <c r="C306" s="8"/>
      <c r="D306" s="8"/>
    </row>
    <row r="307" customFormat="false" ht="12.8" hidden="false" customHeight="false" outlineLevel="0" collapsed="false">
      <c r="A307" s="45" t="s">
        <v>8</v>
      </c>
      <c r="B307" s="46" t="s">
        <v>9</v>
      </c>
      <c r="C307" s="46" t="s">
        <v>167</v>
      </c>
      <c r="D307" s="48" t="s">
        <v>168</v>
      </c>
    </row>
    <row r="308" customFormat="false" ht="12.8" hidden="false" customHeight="false" outlineLevel="0" collapsed="false">
      <c r="A308" s="19" t="s">
        <v>15</v>
      </c>
      <c r="B308" s="20" t="n">
        <f aca="false">G52+E184+E260</f>
        <v>4125.09</v>
      </c>
      <c r="C308" s="58" t="n">
        <v>30</v>
      </c>
      <c r="D308" s="22" t="n">
        <f aca="false">ROUND(B308/C308,2)</f>
        <v>137.5</v>
      </c>
    </row>
    <row r="309" customFormat="false" ht="12.8" hidden="false" customHeight="false" outlineLevel="0" collapsed="false">
      <c r="A309" s="19" t="s">
        <v>16</v>
      </c>
      <c r="B309" s="20" t="n">
        <f aca="false">G53+E185+E261</f>
        <v>4936.97</v>
      </c>
      <c r="C309" s="58" t="n">
        <f aca="false">C308</f>
        <v>30</v>
      </c>
      <c r="D309" s="22" t="n">
        <f aca="false">ROUND(B309/C309,2)</f>
        <v>164.57</v>
      </c>
    </row>
    <row r="310" customFormat="false" ht="12.8" hidden="false" customHeight="false" outlineLevel="0" collapsed="false">
      <c r="A310" s="19" t="s">
        <v>17</v>
      </c>
      <c r="B310" s="20" t="n">
        <f aca="false">G54+E186+E262</f>
        <v>4267.16</v>
      </c>
      <c r="C310" s="58" t="n">
        <f aca="false">C309</f>
        <v>30</v>
      </c>
      <c r="D310" s="22" t="n">
        <f aca="false">ROUND(B310/C310,2)</f>
        <v>142.24</v>
      </c>
    </row>
    <row r="312" customFormat="false" ht="12.8" hidden="false" customHeight="true" outlineLevel="0" collapsed="false">
      <c r="A312" s="43" t="s">
        <v>164</v>
      </c>
      <c r="B312" s="43"/>
      <c r="C312" s="43"/>
      <c r="D312" s="43"/>
      <c r="E312" s="43"/>
    </row>
    <row r="313" customFormat="false" ht="19.4" hidden="false" customHeight="false" outlineLevel="0" collapsed="false">
      <c r="A313" s="45" t="s">
        <v>8</v>
      </c>
      <c r="B313" s="46" t="s">
        <v>168</v>
      </c>
      <c r="C313" s="47" t="s">
        <v>169</v>
      </c>
      <c r="D313" s="46" t="s">
        <v>170</v>
      </c>
      <c r="E313" s="48" t="s">
        <v>162</v>
      </c>
    </row>
    <row r="314" customFormat="false" ht="12.8" hidden="false" customHeight="false" outlineLevel="0" collapsed="false">
      <c r="A314" s="19" t="s">
        <v>15</v>
      </c>
      <c r="B314" s="20" t="n">
        <f aca="false">D308</f>
        <v>137.5</v>
      </c>
      <c r="C314" s="94" t="n">
        <f aca="false">B301</f>
        <v>21.0682</v>
      </c>
      <c r="D314" s="20" t="n">
        <f aca="false">ROUND(B314*C314,2)</f>
        <v>2896.88</v>
      </c>
      <c r="E314" s="22" t="n">
        <f aca="false">ROUND(D314/12,2)</f>
        <v>241.41</v>
      </c>
    </row>
    <row r="315" customFormat="false" ht="12.8" hidden="false" customHeight="false" outlineLevel="0" collapsed="false">
      <c r="A315" s="19" t="s">
        <v>16</v>
      </c>
      <c r="B315" s="20" t="n">
        <f aca="false">D309</f>
        <v>164.57</v>
      </c>
      <c r="C315" s="94" t="n">
        <f aca="false">C301</f>
        <v>21.0682</v>
      </c>
      <c r="D315" s="20" t="n">
        <f aca="false">ROUND(B315*C315,2)</f>
        <v>3467.19</v>
      </c>
      <c r="E315" s="22" t="n">
        <f aca="false">ROUND(D315/12,2)</f>
        <v>288.93</v>
      </c>
    </row>
    <row r="316" customFormat="false" ht="12.8" hidden="false" customHeight="false" outlineLevel="0" collapsed="false">
      <c r="A316" s="19" t="s">
        <v>17</v>
      </c>
      <c r="B316" s="20" t="n">
        <f aca="false">D310</f>
        <v>142.24</v>
      </c>
      <c r="C316" s="94" t="n">
        <f aca="false">D301</f>
        <v>29.3832</v>
      </c>
      <c r="D316" s="20" t="n">
        <f aca="false">ROUND(B316*C316,2)</f>
        <v>4179.47</v>
      </c>
      <c r="E316" s="22" t="n">
        <f aca="false">ROUND(D316/12,2)</f>
        <v>348.29</v>
      </c>
    </row>
    <row r="318" customFormat="false" ht="12.8" hidden="false" customHeight="true" outlineLevel="0" collapsed="false">
      <c r="A318" s="7" t="s">
        <v>171</v>
      </c>
      <c r="B318" s="7"/>
      <c r="C318" s="7"/>
      <c r="D318" s="7"/>
      <c r="E318" s="7"/>
      <c r="F318" s="7"/>
      <c r="G318" s="7"/>
      <c r="H318" s="7"/>
    </row>
    <row r="319" customFormat="false" ht="46.25" hidden="false" customHeight="true" outlineLevel="0" collapsed="false">
      <c r="A319" s="28" t="s">
        <v>172</v>
      </c>
      <c r="B319" s="28"/>
      <c r="C319" s="28"/>
      <c r="D319" s="28"/>
      <c r="E319" s="28"/>
      <c r="F319" s="28"/>
      <c r="G319" s="28"/>
      <c r="H319" s="28"/>
    </row>
    <row r="321" customFormat="false" ht="12.8" hidden="false" customHeight="false" outlineLevel="0" collapsed="false">
      <c r="A321" s="8" t="s">
        <v>173</v>
      </c>
      <c r="B321" s="8"/>
      <c r="C321" s="8"/>
      <c r="D321" s="8"/>
    </row>
    <row r="322" customFormat="false" ht="12.8" hidden="false" customHeight="false" outlineLevel="0" collapsed="false">
      <c r="A322" s="45" t="s">
        <v>8</v>
      </c>
      <c r="B322" s="46" t="s">
        <v>9</v>
      </c>
      <c r="C322" s="46" t="s">
        <v>174</v>
      </c>
      <c r="D322" s="48" t="s">
        <v>14</v>
      </c>
    </row>
    <row r="323" customFormat="false" ht="12.8" hidden="false" customHeight="false" outlineLevel="0" collapsed="false">
      <c r="A323" s="19" t="s">
        <v>15</v>
      </c>
      <c r="B323" s="20" t="n">
        <f aca="false">G52+E184+E260</f>
        <v>4125.09</v>
      </c>
      <c r="C323" s="19" t="n">
        <v>220</v>
      </c>
      <c r="D323" s="22" t="n">
        <f aca="false">ROUND(B323/C323,2)</f>
        <v>18.75</v>
      </c>
    </row>
    <row r="324" customFormat="false" ht="12.8" hidden="false" customHeight="false" outlineLevel="0" collapsed="false">
      <c r="A324" s="19" t="s">
        <v>16</v>
      </c>
      <c r="B324" s="20" t="n">
        <f aca="false">G53+E185+E261</f>
        <v>4936.97</v>
      </c>
      <c r="C324" s="76" t="n">
        <f aca="false">C323</f>
        <v>220</v>
      </c>
      <c r="D324" s="22" t="n">
        <f aca="false">ROUND(B324/C324,2)</f>
        <v>22.44</v>
      </c>
    </row>
    <row r="325" customFormat="false" ht="12.8" hidden="false" customHeight="false" outlineLevel="0" collapsed="false">
      <c r="A325" s="19" t="s">
        <v>17</v>
      </c>
      <c r="B325" s="20" t="n">
        <f aca="false">G54+E186+E262</f>
        <v>4267.16</v>
      </c>
      <c r="C325" s="76" t="n">
        <f aca="false">C324</f>
        <v>220</v>
      </c>
      <c r="D325" s="22" t="n">
        <f aca="false">ROUND(B325/C325,2)</f>
        <v>19.4</v>
      </c>
    </row>
    <row r="327" customFormat="false" ht="12.8" hidden="false" customHeight="false" outlineLevel="0" collapsed="false">
      <c r="A327" s="95" t="s">
        <v>171</v>
      </c>
      <c r="B327" s="95"/>
      <c r="C327" s="95"/>
      <c r="D327" s="95"/>
    </row>
    <row r="328" customFormat="false" ht="19.4" hidden="false" customHeight="false" outlineLevel="0" collapsed="false">
      <c r="A328" s="36" t="s">
        <v>8</v>
      </c>
      <c r="B328" s="37" t="s">
        <v>175</v>
      </c>
      <c r="C328" s="38" t="s">
        <v>176</v>
      </c>
      <c r="D328" s="39" t="s">
        <v>14</v>
      </c>
    </row>
    <row r="329" customFormat="false" ht="12.8" hidden="false" customHeight="false" outlineLevel="0" collapsed="false">
      <c r="A329" s="19" t="s">
        <v>15</v>
      </c>
      <c r="B329" s="20" t="n">
        <f aca="false">D323</f>
        <v>18.75</v>
      </c>
      <c r="C329" s="19" t="n">
        <v>15</v>
      </c>
      <c r="D329" s="22" t="n">
        <f aca="false">ROUND(B329*C329,2)</f>
        <v>281.25</v>
      </c>
    </row>
    <row r="330" customFormat="false" ht="12.8" hidden="false" customHeight="false" outlineLevel="0" collapsed="false">
      <c r="A330" s="19" t="s">
        <v>16</v>
      </c>
      <c r="B330" s="20" t="n">
        <f aca="false">D324</f>
        <v>22.44</v>
      </c>
      <c r="C330" s="76" t="n">
        <v>15</v>
      </c>
      <c r="D330" s="22" t="n">
        <f aca="false">ROUND(B330*C330,2)</f>
        <v>336.6</v>
      </c>
    </row>
    <row r="331" customFormat="false" ht="12.8" hidden="false" customHeight="false" outlineLevel="0" collapsed="false">
      <c r="A331" s="19" t="s">
        <v>17</v>
      </c>
      <c r="B331" s="20" t="n">
        <f aca="false">D325</f>
        <v>19.4</v>
      </c>
      <c r="C331" s="76" t="n">
        <v>22</v>
      </c>
      <c r="D331" s="22" t="n">
        <f aca="false">ROUND(B331*C331,2)</f>
        <v>426.8</v>
      </c>
      <c r="H331" s="6"/>
    </row>
    <row r="333" customFormat="false" ht="12.8" hidden="false" customHeight="false" outlineLevel="0" collapsed="false">
      <c r="A333" s="4" t="s">
        <v>131</v>
      </c>
      <c r="B333" s="4"/>
      <c r="C333" s="4"/>
      <c r="D333" s="4"/>
      <c r="E333" s="4"/>
      <c r="F333" s="4"/>
      <c r="G333" s="4"/>
      <c r="H333" s="4"/>
    </row>
    <row r="335" customFormat="false" ht="12.8" hidden="false" customHeight="false" outlineLevel="0" collapsed="false">
      <c r="A335" s="8" t="s">
        <v>131</v>
      </c>
      <c r="B335" s="8"/>
      <c r="C335" s="8"/>
      <c r="D335" s="8"/>
    </row>
    <row r="336" customFormat="false" ht="12.8" hidden="false" customHeight="false" outlineLevel="0" collapsed="false">
      <c r="A336" s="45" t="s">
        <v>8</v>
      </c>
      <c r="B336" s="46" t="s">
        <v>177</v>
      </c>
      <c r="C336" s="46" t="s">
        <v>178</v>
      </c>
      <c r="D336" s="48" t="s">
        <v>33</v>
      </c>
    </row>
    <row r="337" customFormat="false" ht="12.8" hidden="false" customHeight="false" outlineLevel="0" collapsed="false">
      <c r="A337" s="19" t="s">
        <v>15</v>
      </c>
      <c r="B337" s="20" t="n">
        <f aca="false">E314</f>
        <v>241.41</v>
      </c>
      <c r="C337" s="20" t="n">
        <f aca="false">D329</f>
        <v>281.25</v>
      </c>
      <c r="D337" s="22" t="n">
        <f aca="false">B337+C337</f>
        <v>522.66</v>
      </c>
    </row>
    <row r="338" customFormat="false" ht="12.8" hidden="false" customHeight="false" outlineLevel="0" collapsed="false">
      <c r="A338" s="19" t="s">
        <v>16</v>
      </c>
      <c r="B338" s="20" t="n">
        <f aca="false">E315</f>
        <v>288.93</v>
      </c>
      <c r="C338" s="20" t="n">
        <f aca="false">D330</f>
        <v>336.6</v>
      </c>
      <c r="D338" s="22" t="n">
        <f aca="false">B338+C338</f>
        <v>625.53</v>
      </c>
    </row>
    <row r="339" customFormat="false" ht="12.8" hidden="false" customHeight="false" outlineLevel="0" collapsed="false">
      <c r="A339" s="19" t="s">
        <v>17</v>
      </c>
      <c r="B339" s="20" t="n">
        <f aca="false">E316</f>
        <v>348.29</v>
      </c>
      <c r="C339" s="20" t="n">
        <f aca="false">D331</f>
        <v>426.8</v>
      </c>
      <c r="D339" s="22" t="n">
        <f aca="false">B339+C339</f>
        <v>775.09</v>
      </c>
    </row>
    <row r="341" customFormat="false" ht="12.8" hidden="false" customHeight="false" outlineLevel="0" collapsed="false">
      <c r="A341" s="4" t="s">
        <v>179</v>
      </c>
      <c r="B341" s="4"/>
      <c r="C341" s="4"/>
      <c r="D341" s="4"/>
      <c r="E341" s="4"/>
      <c r="F341" s="4"/>
      <c r="G341" s="4"/>
      <c r="H341" s="4"/>
    </row>
    <row r="342" customFormat="false" ht="12.8" hidden="false" customHeight="false" outlineLevel="0" collapsed="false">
      <c r="A342" s="6"/>
      <c r="B342" s="6"/>
      <c r="C342" s="6"/>
      <c r="E342" s="6"/>
    </row>
    <row r="343" customFormat="false" ht="12.8" hidden="false" customHeight="false" outlineLevel="0" collapsed="false">
      <c r="A343" s="96" t="s">
        <v>180</v>
      </c>
      <c r="B343" s="96"/>
      <c r="C343" s="96"/>
      <c r="D343" s="96"/>
      <c r="E343" s="97"/>
    </row>
    <row r="344" customFormat="false" ht="19.4" hidden="false" customHeight="false" outlineLevel="0" collapsed="false">
      <c r="A344" s="96" t="s">
        <v>181</v>
      </c>
      <c r="B344" s="98" t="s">
        <v>182</v>
      </c>
      <c r="C344" s="99" t="s">
        <v>183</v>
      </c>
      <c r="D344" s="8" t="s">
        <v>14</v>
      </c>
    </row>
    <row r="345" customFormat="false" ht="12.8" hidden="false" customHeight="false" outlineLevel="0" collapsed="false">
      <c r="A345" s="100" t="s">
        <v>184</v>
      </c>
      <c r="B345" s="101" t="n">
        <v>3</v>
      </c>
      <c r="C345" s="102" t="n">
        <v>26.8</v>
      </c>
      <c r="D345" s="103" t="n">
        <f aca="false">ROUND(B345*C345,2)</f>
        <v>80.4</v>
      </c>
    </row>
    <row r="346" customFormat="false" ht="12.8" hidden="false" customHeight="false" outlineLevel="0" collapsed="false">
      <c r="A346" s="100" t="s">
        <v>185</v>
      </c>
      <c r="B346" s="101" t="n">
        <v>3</v>
      </c>
      <c r="C346" s="102" t="n">
        <v>23</v>
      </c>
      <c r="D346" s="103" t="n">
        <f aca="false">ROUND(B346*C346,2)</f>
        <v>69</v>
      </c>
    </row>
    <row r="347" customFormat="false" ht="12.8" hidden="false" customHeight="false" outlineLevel="0" collapsed="false">
      <c r="A347" s="100" t="s">
        <v>186</v>
      </c>
      <c r="B347" s="101" t="n">
        <v>3</v>
      </c>
      <c r="C347" s="102" t="n">
        <v>12.02</v>
      </c>
      <c r="D347" s="103" t="n">
        <f aca="false">ROUND(B347*C347,2)</f>
        <v>36.06</v>
      </c>
    </row>
    <row r="348" customFormat="false" ht="12.8" hidden="false" customHeight="false" outlineLevel="0" collapsed="false">
      <c r="A348" s="100" t="s">
        <v>187</v>
      </c>
      <c r="B348" s="101" t="n">
        <v>3</v>
      </c>
      <c r="C348" s="102" t="n">
        <v>8.74</v>
      </c>
      <c r="D348" s="103" t="n">
        <f aca="false">ROUND(B348*C348,2)</f>
        <v>26.22</v>
      </c>
    </row>
    <row r="349" customFormat="false" ht="12.8" hidden="false" customHeight="false" outlineLevel="0" collapsed="false">
      <c r="A349" s="100" t="s">
        <v>188</v>
      </c>
      <c r="B349" s="101" t="n">
        <v>3</v>
      </c>
      <c r="C349" s="102" t="n">
        <v>12.81</v>
      </c>
      <c r="D349" s="103" t="n">
        <f aca="false">ROUND(B349*C349,2)</f>
        <v>38.43</v>
      </c>
    </row>
    <row r="350" customFormat="false" ht="12.8" hidden="false" customHeight="false" outlineLevel="0" collapsed="false">
      <c r="A350" s="100" t="s">
        <v>189</v>
      </c>
      <c r="B350" s="101" t="n">
        <v>1</v>
      </c>
      <c r="C350" s="102" t="n">
        <v>46.67</v>
      </c>
      <c r="D350" s="103" t="n">
        <f aca="false">ROUND(B350*C350,2)</f>
        <v>46.67</v>
      </c>
    </row>
    <row r="351" customFormat="false" ht="12.8" hidden="false" customHeight="false" outlineLevel="0" collapsed="false">
      <c r="A351" s="100" t="s">
        <v>190</v>
      </c>
      <c r="B351" s="101" t="n">
        <v>1</v>
      </c>
      <c r="C351" s="102" t="n">
        <v>22.7</v>
      </c>
      <c r="D351" s="103" t="n">
        <f aca="false">ROUND(B351*C351,2)</f>
        <v>22.7</v>
      </c>
    </row>
    <row r="352" customFormat="false" ht="12.8" hidden="false" customHeight="false" outlineLevel="0" collapsed="false">
      <c r="A352" s="19" t="s">
        <v>191</v>
      </c>
      <c r="B352" s="101" t="n">
        <v>1</v>
      </c>
      <c r="C352" s="102" t="n">
        <v>5.13</v>
      </c>
      <c r="D352" s="103" t="n">
        <f aca="false">ROUND(B352*C352,2)</f>
        <v>5.13</v>
      </c>
    </row>
    <row r="353" customFormat="false" ht="12.8" hidden="false" customHeight="false" outlineLevel="0" collapsed="false">
      <c r="A353" s="19" t="s">
        <v>192</v>
      </c>
      <c r="B353" s="101" t="n">
        <v>1</v>
      </c>
      <c r="C353" s="102" t="n">
        <v>15</v>
      </c>
      <c r="D353" s="103" t="n">
        <f aca="false">ROUND(B353*C353,2)</f>
        <v>15</v>
      </c>
    </row>
    <row r="354" customFormat="false" ht="12.8" hidden="false" customHeight="false" outlineLevel="0" collapsed="false">
      <c r="A354" s="19" t="s">
        <v>193</v>
      </c>
      <c r="B354" s="101" t="n">
        <v>1</v>
      </c>
      <c r="C354" s="102" t="n">
        <v>7.67</v>
      </c>
      <c r="D354" s="103" t="n">
        <f aca="false">ROUND(B354*C354,2)</f>
        <v>7.67</v>
      </c>
    </row>
    <row r="355" customFormat="false" ht="12.8" hidden="false" customHeight="false" outlineLevel="0" collapsed="false">
      <c r="A355" s="96" t="s">
        <v>194</v>
      </c>
      <c r="B355" s="96"/>
      <c r="C355" s="96"/>
      <c r="D355" s="104" t="n">
        <f aca="false">SUM(D345:D354)</f>
        <v>347.28</v>
      </c>
    </row>
    <row r="356" customFormat="false" ht="12.8" hidden="false" customHeight="false" outlineLevel="0" collapsed="false">
      <c r="A356" s="90"/>
      <c r="B356" s="105"/>
      <c r="C356" s="105"/>
      <c r="D356" s="105"/>
      <c r="E356" s="106"/>
    </row>
    <row r="357" customFormat="false" ht="12.8" hidden="false" customHeight="false" outlineLevel="0" collapsed="false">
      <c r="A357" s="96" t="s">
        <v>195</v>
      </c>
      <c r="B357" s="96"/>
      <c r="C357" s="96"/>
      <c r="D357" s="107"/>
      <c r="E357" s="107"/>
    </row>
    <row r="358" customFormat="false" ht="12.8" hidden="false" customHeight="false" outlineLevel="0" collapsed="false">
      <c r="A358" s="108" t="s">
        <v>8</v>
      </c>
      <c r="B358" s="109" t="s">
        <v>170</v>
      </c>
      <c r="C358" s="110" t="s">
        <v>196</v>
      </c>
      <c r="D358" s="107"/>
      <c r="E358" s="107"/>
    </row>
    <row r="359" customFormat="false" ht="12.8" hidden="false" customHeight="false" outlineLevel="0" collapsed="false">
      <c r="A359" s="19" t="s">
        <v>15</v>
      </c>
      <c r="B359" s="102" t="n">
        <f aca="false">D355</f>
        <v>347.28</v>
      </c>
      <c r="C359" s="111" t="n">
        <f aca="false">ROUND(B359/12,2)</f>
        <v>28.94</v>
      </c>
      <c r="D359" s="105"/>
      <c r="E359" s="90"/>
    </row>
    <row r="360" customFormat="false" ht="12.8" hidden="false" customHeight="false" outlineLevel="0" collapsed="false">
      <c r="A360" s="19" t="s">
        <v>16</v>
      </c>
      <c r="B360" s="102" t="n">
        <f aca="false">D355</f>
        <v>347.28</v>
      </c>
      <c r="C360" s="111" t="n">
        <f aca="false">ROUND(B360/12,2)</f>
        <v>28.94</v>
      </c>
      <c r="D360" s="105"/>
      <c r="E360" s="90"/>
    </row>
    <row r="361" customFormat="false" ht="12.8" hidden="false" customHeight="false" outlineLevel="0" collapsed="false">
      <c r="A361" s="19" t="s">
        <v>17</v>
      </c>
      <c r="B361" s="102" t="n">
        <f aca="false">D355</f>
        <v>347.28</v>
      </c>
      <c r="C361" s="111" t="n">
        <f aca="false">ROUND(B361/12,2)</f>
        <v>28.94</v>
      </c>
      <c r="D361" s="105"/>
      <c r="E361" s="90"/>
    </row>
    <row r="362" customFormat="false" ht="12.8" hidden="false" customHeight="false" outlineLevel="0" collapsed="false">
      <c r="A362" s="90"/>
      <c r="B362" s="105"/>
      <c r="C362" s="105"/>
      <c r="D362" s="105"/>
      <c r="E362" s="90"/>
    </row>
    <row r="363" customFormat="false" ht="12.8" hidden="false" customHeight="false" outlineLevel="0" collapsed="false">
      <c r="A363" s="95" t="s">
        <v>197</v>
      </c>
      <c r="B363" s="95"/>
      <c r="C363" s="95"/>
      <c r="D363" s="95"/>
      <c r="E363" s="95"/>
      <c r="F363" s="95"/>
    </row>
    <row r="364" customFormat="false" ht="19.4" hidden="false" customHeight="false" outlineLevel="0" collapsed="false">
      <c r="A364" s="36" t="s">
        <v>198</v>
      </c>
      <c r="B364" s="37" t="s">
        <v>199</v>
      </c>
      <c r="C364" s="38" t="s">
        <v>200</v>
      </c>
      <c r="D364" s="38" t="s">
        <v>201</v>
      </c>
      <c r="E364" s="38" t="s">
        <v>202</v>
      </c>
      <c r="F364" s="39" t="s">
        <v>203</v>
      </c>
    </row>
    <row r="365" customFormat="false" ht="12.8" hidden="false" customHeight="false" outlineLevel="0" collapsed="false">
      <c r="A365" s="9" t="s">
        <v>204</v>
      </c>
      <c r="B365" s="112" t="n">
        <v>14.02</v>
      </c>
      <c r="C365" s="113" t="n">
        <v>8</v>
      </c>
      <c r="D365" s="114" t="n">
        <v>6</v>
      </c>
      <c r="E365" s="115" t="n">
        <f aca="false">ROUND(B365*C365,2)</f>
        <v>112.16</v>
      </c>
      <c r="F365" s="116" t="n">
        <f aca="false">ROUND(B365*C365,2)</f>
        <v>112.16</v>
      </c>
    </row>
    <row r="366" customFormat="false" ht="12.8" hidden="false" customHeight="false" outlineLevel="0" collapsed="false">
      <c r="A366" s="31" t="s">
        <v>205</v>
      </c>
      <c r="B366" s="117" t="n">
        <v>22.06</v>
      </c>
      <c r="C366" s="118" t="n">
        <v>4</v>
      </c>
      <c r="D366" s="119" t="n">
        <v>30</v>
      </c>
      <c r="E366" s="115" t="n">
        <f aca="false">ROUND((B366*C366)/(D366/12),2)</f>
        <v>35.3</v>
      </c>
      <c r="F366" s="116" t="n">
        <f aca="false">ROUND((B366*C366)/(D366/12),2)</f>
        <v>35.3</v>
      </c>
    </row>
    <row r="367" customFormat="false" ht="12.8" hidden="false" customHeight="false" outlineLevel="0" collapsed="false">
      <c r="A367" s="31" t="s">
        <v>206</v>
      </c>
      <c r="B367" s="117" t="n">
        <v>20.78</v>
      </c>
      <c r="C367" s="118" t="n">
        <v>12</v>
      </c>
      <c r="D367" s="119" t="n">
        <v>30</v>
      </c>
      <c r="E367" s="115" t="n">
        <f aca="false">ROUND((B367*C367)/(D367/12),2)</f>
        <v>99.74</v>
      </c>
      <c r="F367" s="116" t="n">
        <f aca="false">ROUND((B367*C367)/(D367/12),2)</f>
        <v>99.74</v>
      </c>
    </row>
    <row r="368" customFormat="false" ht="12.8" hidden="false" customHeight="false" outlineLevel="0" collapsed="false">
      <c r="A368" s="31" t="s">
        <v>207</v>
      </c>
      <c r="B368" s="117" t="n">
        <v>47.55</v>
      </c>
      <c r="C368" s="118" t="n">
        <v>4</v>
      </c>
      <c r="D368" s="119" t="n">
        <v>30</v>
      </c>
      <c r="E368" s="115" t="n">
        <f aca="false">ROUND((B368*C368)/(D368/12),2)</f>
        <v>76.08</v>
      </c>
      <c r="F368" s="116" t="n">
        <f aca="false">ROUND((B368*C368)/(D368/12),2)</f>
        <v>76.08</v>
      </c>
    </row>
    <row r="369" customFormat="false" ht="12.8" hidden="false" customHeight="false" outlineLevel="0" collapsed="false">
      <c r="A369" s="31" t="s">
        <v>208</v>
      </c>
      <c r="B369" s="117" t="n">
        <v>73.67</v>
      </c>
      <c r="C369" s="118" t="n">
        <v>4</v>
      </c>
      <c r="D369" s="119" t="n">
        <v>36</v>
      </c>
      <c r="E369" s="115" t="n">
        <f aca="false">ROUND((B369*C369)/(D369/12),2)</f>
        <v>98.23</v>
      </c>
      <c r="F369" s="116" t="n">
        <f aca="false">ROUND((B369*C369)/(D369/12),2)</f>
        <v>98.23</v>
      </c>
    </row>
    <row r="370" customFormat="false" ht="12.8" hidden="false" customHeight="false" outlineLevel="0" collapsed="false">
      <c r="A370" s="31" t="s">
        <v>209</v>
      </c>
      <c r="B370" s="117" t="n">
        <v>2200</v>
      </c>
      <c r="C370" s="118" t="n">
        <v>4</v>
      </c>
      <c r="D370" s="119" t="n">
        <v>120</v>
      </c>
      <c r="E370" s="115" t="n">
        <f aca="false">ROUND((B370*C370)/(D370/12),2)</f>
        <v>880</v>
      </c>
      <c r="F370" s="116" t="n">
        <f aca="false">ROUND((B370*C370)/(D370/12),2)</f>
        <v>880</v>
      </c>
    </row>
    <row r="371" customFormat="false" ht="12.8" hidden="false" customHeight="false" outlineLevel="0" collapsed="false">
      <c r="A371" s="31" t="s">
        <v>210</v>
      </c>
      <c r="B371" s="117" t="n">
        <v>30</v>
      </c>
      <c r="C371" s="118" t="n">
        <v>12</v>
      </c>
      <c r="D371" s="119" t="n">
        <v>30</v>
      </c>
      <c r="E371" s="115" t="n">
        <f aca="false">ROUND((B371*C371)/(D371/12),2)</f>
        <v>144</v>
      </c>
      <c r="F371" s="116" t="n">
        <f aca="false">ROUND((B371*C371)/(D371/12),2)</f>
        <v>144</v>
      </c>
    </row>
    <row r="372" customFormat="false" ht="12.8" hidden="false" customHeight="false" outlineLevel="0" collapsed="false">
      <c r="A372" s="31" t="s">
        <v>211</v>
      </c>
      <c r="B372" s="117" t="n">
        <v>90.6</v>
      </c>
      <c r="C372" s="118" t="n">
        <v>4</v>
      </c>
      <c r="D372" s="119" t="n">
        <v>12</v>
      </c>
      <c r="E372" s="115" t="n">
        <f aca="false">ROUND((B372*C372)/(D372/12),2)</f>
        <v>362.4</v>
      </c>
      <c r="F372" s="116" t="n">
        <f aca="false">ROUND((B372*C372)/(D372/12),2)</f>
        <v>362.4</v>
      </c>
    </row>
    <row r="373" customFormat="false" ht="12.8" hidden="false" customHeight="false" outlineLevel="0" collapsed="false">
      <c r="A373" s="31" t="s">
        <v>212</v>
      </c>
      <c r="B373" s="117" t="n">
        <v>520</v>
      </c>
      <c r="C373" s="118" t="n">
        <v>4</v>
      </c>
      <c r="D373" s="119" t="n">
        <v>60</v>
      </c>
      <c r="E373" s="115" t="n">
        <f aca="false">ROUND((B373*C373)/(D373/12),2)</f>
        <v>416</v>
      </c>
      <c r="F373" s="116" t="n">
        <f aca="false">ROUND((B373*C373)/(D373/12),2)</f>
        <v>416</v>
      </c>
    </row>
    <row r="374" customFormat="false" ht="12.8" hidden="false" customHeight="false" outlineLevel="0" collapsed="false">
      <c r="A374" s="31" t="s">
        <v>213</v>
      </c>
      <c r="B374" s="117" t="n">
        <v>197.75</v>
      </c>
      <c r="C374" s="118" t="n">
        <v>12</v>
      </c>
      <c r="D374" s="119" t="n">
        <v>12</v>
      </c>
      <c r="E374" s="115" t="n">
        <f aca="false">ROUND((B374*C374)/(D374/12),2)</f>
        <v>2373</v>
      </c>
      <c r="F374" s="116" t="n">
        <f aca="false">ROUND((B374*C374)/(D374/12),2)</f>
        <v>2373</v>
      </c>
    </row>
    <row r="375" customFormat="false" ht="12.8" hidden="false" customHeight="false" outlineLevel="0" collapsed="false">
      <c r="A375" s="120" t="s">
        <v>214</v>
      </c>
      <c r="B375" s="117" t="n">
        <v>164.62</v>
      </c>
      <c r="C375" s="58" t="n">
        <v>2</v>
      </c>
      <c r="D375" s="121" t="n">
        <v>60</v>
      </c>
      <c r="E375" s="115" t="n">
        <f aca="false">ROUND((B375*C375)/(D375/12),2)</f>
        <v>65.85</v>
      </c>
      <c r="F375" s="116" t="n">
        <f aca="false">ROUND((B375*C375)/(D375/12),2)</f>
        <v>65.85</v>
      </c>
    </row>
    <row r="376" customFormat="false" ht="12.8" hidden="false" customHeight="false" outlineLevel="0" collapsed="false">
      <c r="A376" s="31"/>
      <c r="B376" s="117"/>
      <c r="C376" s="118"/>
      <c r="D376" s="119"/>
      <c r="E376" s="102"/>
      <c r="F376" s="122"/>
    </row>
    <row r="377" customFormat="false" ht="12.8" hidden="false" customHeight="false" outlineLevel="0" collapsed="false">
      <c r="A377" s="31"/>
      <c r="B377" s="117"/>
      <c r="C377" s="118"/>
      <c r="D377" s="119"/>
      <c r="E377" s="102"/>
      <c r="F377" s="122"/>
    </row>
    <row r="378" customFormat="false" ht="12.8" hidden="false" customHeight="false" outlineLevel="0" collapsed="false">
      <c r="A378" s="33"/>
      <c r="B378" s="123"/>
      <c r="C378" s="124"/>
      <c r="D378" s="125"/>
      <c r="E378" s="126"/>
      <c r="F378" s="127"/>
    </row>
    <row r="379" customFormat="false" ht="12.8" hidden="false" customHeight="false" outlineLevel="0" collapsed="false">
      <c r="A379" s="128" t="s">
        <v>215</v>
      </c>
      <c r="B379" s="128"/>
      <c r="C379" s="128"/>
      <c r="D379" s="128"/>
      <c r="E379" s="129" t="n">
        <f aca="false">SUM(E365:E375)</f>
        <v>4662.76</v>
      </c>
      <c r="F379" s="129" t="n">
        <f aca="false">SUM(F365:F375)</f>
        <v>4662.76</v>
      </c>
    </row>
    <row r="380" customFormat="false" ht="12.8" hidden="false" customHeight="false" outlineLevel="0" collapsed="false">
      <c r="A380" s="11" t="s">
        <v>216</v>
      </c>
      <c r="B380" s="11"/>
      <c r="C380" s="11"/>
      <c r="D380" s="11"/>
      <c r="E380" s="11"/>
      <c r="F380" s="11"/>
      <c r="G380" s="11"/>
      <c r="H380" s="11"/>
    </row>
    <row r="381" customFormat="false" ht="12.8" hidden="false" customHeight="false" outlineLevel="0" collapsed="false">
      <c r="A381" s="96" t="s">
        <v>217</v>
      </c>
      <c r="B381" s="96"/>
      <c r="C381" s="96"/>
      <c r="D381" s="96"/>
    </row>
    <row r="382" customFormat="false" ht="12.8" hidden="false" customHeight="false" outlineLevel="0" collapsed="false">
      <c r="A382" s="130" t="s">
        <v>8</v>
      </c>
      <c r="B382" s="131" t="s">
        <v>170</v>
      </c>
      <c r="C382" s="131" t="s">
        <v>162</v>
      </c>
      <c r="D382" s="132" t="s">
        <v>218</v>
      </c>
    </row>
    <row r="383" customFormat="false" ht="12.8" hidden="false" customHeight="false" outlineLevel="0" collapsed="false">
      <c r="A383" s="19" t="s">
        <v>15</v>
      </c>
      <c r="B383" s="102" t="n">
        <f aca="false">E379</f>
        <v>4662.76</v>
      </c>
      <c r="C383" s="102" t="n">
        <f aca="false">ROUND(B383/12,2)</f>
        <v>388.56</v>
      </c>
      <c r="D383" s="133" t="n">
        <f aca="false">ROUND(C383/11,2)</f>
        <v>35.32</v>
      </c>
    </row>
    <row r="384" customFormat="false" ht="12.8" hidden="false" customHeight="false" outlineLevel="0" collapsed="false">
      <c r="A384" s="19" t="s">
        <v>16</v>
      </c>
      <c r="B384" s="102" t="n">
        <f aca="false">E379</f>
        <v>4662.76</v>
      </c>
      <c r="C384" s="102" t="n">
        <f aca="false">ROUND(B384/12,2)</f>
        <v>388.56</v>
      </c>
      <c r="D384" s="133" t="n">
        <f aca="false">ROUND(C384/11,2)</f>
        <v>35.32</v>
      </c>
    </row>
    <row r="385" customFormat="false" ht="12.8" hidden="false" customHeight="false" outlineLevel="0" collapsed="false">
      <c r="A385" s="19" t="s">
        <v>17</v>
      </c>
      <c r="B385" s="102" t="n">
        <f aca="false">F379</f>
        <v>4662.76</v>
      </c>
      <c r="C385" s="102" t="n">
        <f aca="false">ROUND(B385/12,2)</f>
        <v>388.56</v>
      </c>
      <c r="D385" s="133" t="n">
        <f aca="false">ROUND(C385/11,2)</f>
        <v>35.32</v>
      </c>
    </row>
    <row r="386" customFormat="false" ht="12.8" hidden="false" customHeight="false" outlineLevel="0" collapsed="false">
      <c r="A386" s="11" t="s">
        <v>219</v>
      </c>
      <c r="B386" s="11"/>
      <c r="C386" s="11"/>
      <c r="D386" s="11"/>
      <c r="E386" s="11"/>
      <c r="F386" s="11"/>
      <c r="G386" s="11"/>
      <c r="H386" s="11"/>
    </row>
    <row r="387" customFormat="false" ht="12.8" hidden="false" customHeight="false" outlineLevel="0" collapsed="false">
      <c r="A387" s="134" t="s">
        <v>179</v>
      </c>
      <c r="B387" s="134"/>
      <c r="C387" s="134"/>
      <c r="D387" s="134"/>
    </row>
    <row r="388" customFormat="false" ht="19.4" hidden="false" customHeight="false" outlineLevel="0" collapsed="false">
      <c r="A388" s="108" t="s">
        <v>8</v>
      </c>
      <c r="B388" s="135" t="s">
        <v>220</v>
      </c>
      <c r="C388" s="135" t="s">
        <v>221</v>
      </c>
      <c r="D388" s="110" t="s">
        <v>14</v>
      </c>
    </row>
    <row r="389" customFormat="false" ht="12.8" hidden="false" customHeight="false" outlineLevel="0" collapsed="false">
      <c r="A389" s="19" t="s">
        <v>15</v>
      </c>
      <c r="B389" s="103" t="n">
        <f aca="false">C359</f>
        <v>28.94</v>
      </c>
      <c r="C389" s="103" t="n">
        <f aca="false">D383</f>
        <v>35.32</v>
      </c>
      <c r="D389" s="133" t="n">
        <f aca="false">SUM(B389:C389)</f>
        <v>64.26</v>
      </c>
    </row>
    <row r="390" customFormat="false" ht="12.8" hidden="false" customHeight="false" outlineLevel="0" collapsed="false">
      <c r="A390" s="19" t="s">
        <v>16</v>
      </c>
      <c r="B390" s="103" t="n">
        <f aca="false">C360</f>
        <v>28.94</v>
      </c>
      <c r="C390" s="103" t="n">
        <f aca="false">D384</f>
        <v>35.32</v>
      </c>
      <c r="D390" s="133" t="n">
        <f aca="false">SUM(B390:C390)</f>
        <v>64.26</v>
      </c>
    </row>
    <row r="391" customFormat="false" ht="12.8" hidden="false" customHeight="false" outlineLevel="0" collapsed="false">
      <c r="A391" s="19" t="s">
        <v>17</v>
      </c>
      <c r="B391" s="103" t="n">
        <f aca="false">C361</f>
        <v>28.94</v>
      </c>
      <c r="C391" s="103" t="n">
        <f aca="false">D385</f>
        <v>35.32</v>
      </c>
      <c r="D391" s="133" t="n">
        <f aca="false">SUM(B391:C391)</f>
        <v>64.26</v>
      </c>
    </row>
    <row r="393" customFormat="false" ht="12.8" hidden="false" customHeight="false" outlineLevel="0" collapsed="false">
      <c r="A393" s="4" t="s">
        <v>222</v>
      </c>
      <c r="B393" s="4"/>
      <c r="C393" s="4"/>
      <c r="D393" s="4"/>
      <c r="E393" s="4"/>
      <c r="F393" s="4"/>
      <c r="G393" s="4"/>
      <c r="H393" s="4"/>
    </row>
    <row r="394" customFormat="false" ht="12.8" hidden="false" customHeight="false" outlineLevel="0" collapsed="false">
      <c r="A394" s="136"/>
      <c r="B394" s="136"/>
      <c r="C394" s="136"/>
      <c r="D394" s="136"/>
      <c r="E394" s="136"/>
      <c r="F394" s="136"/>
    </row>
    <row r="395" customFormat="false" ht="12.8" hidden="false" customHeight="true" outlineLevel="0" collapsed="false">
      <c r="A395" s="137" t="s">
        <v>223</v>
      </c>
      <c r="B395" s="137"/>
      <c r="C395" s="44"/>
      <c r="D395" s="44"/>
      <c r="E395" s="44"/>
      <c r="F395" s="44"/>
    </row>
    <row r="396" customFormat="false" ht="12.8" hidden="false" customHeight="false" outlineLevel="0" collapsed="false">
      <c r="A396" s="120" t="s">
        <v>224</v>
      </c>
      <c r="B396" s="138" t="n">
        <v>0.06</v>
      </c>
      <c r="C396" s="44"/>
      <c r="D396" s="44"/>
      <c r="E396" s="44"/>
      <c r="F396" s="44"/>
    </row>
    <row r="397" customFormat="false" ht="12.8" hidden="false" customHeight="false" outlineLevel="0" collapsed="false">
      <c r="A397" s="120" t="s">
        <v>225</v>
      </c>
      <c r="B397" s="138" t="n">
        <v>0.0865</v>
      </c>
      <c r="C397" s="44" t="s">
        <v>226</v>
      </c>
      <c r="D397" s="44" t="s">
        <v>227</v>
      </c>
      <c r="E397" s="44" t="s">
        <v>228</v>
      </c>
      <c r="F397" s="44"/>
    </row>
    <row r="398" customFormat="false" ht="12.8" hidden="false" customHeight="false" outlineLevel="0" collapsed="false">
      <c r="A398" s="139" t="s">
        <v>229</v>
      </c>
      <c r="B398" s="140" t="n">
        <v>0.0679</v>
      </c>
      <c r="C398" s="44"/>
      <c r="D398" s="44"/>
      <c r="E398" s="44"/>
      <c r="F398" s="44"/>
    </row>
    <row r="399" customFormat="false" ht="12.8" hidden="false" customHeight="false" outlineLevel="0" collapsed="false">
      <c r="A399" s="11" t="s">
        <v>230</v>
      </c>
      <c r="B399" s="11"/>
      <c r="C399" s="11"/>
      <c r="D399" s="11"/>
      <c r="E399" s="11"/>
      <c r="F399" s="11"/>
      <c r="G399" s="11"/>
      <c r="H399" s="11"/>
    </row>
    <row r="400" customFormat="false" ht="12.8" hidden="false" customHeight="false" outlineLevel="0" collapsed="false">
      <c r="A400" s="8" t="s">
        <v>222</v>
      </c>
      <c r="B400" s="8"/>
      <c r="C400" s="8"/>
      <c r="D400" s="8"/>
    </row>
    <row r="401" customFormat="false" ht="12.8" hidden="false" customHeight="false" outlineLevel="0" collapsed="false">
      <c r="A401" s="45" t="s">
        <v>8</v>
      </c>
      <c r="B401" s="46" t="s">
        <v>9</v>
      </c>
      <c r="C401" s="46" t="s">
        <v>10</v>
      </c>
      <c r="D401" s="48" t="s">
        <v>14</v>
      </c>
    </row>
    <row r="402" customFormat="false" ht="12.8" hidden="false" customHeight="false" outlineLevel="0" collapsed="false">
      <c r="A402" s="19" t="s">
        <v>15</v>
      </c>
      <c r="B402" s="141" t="n">
        <f aca="false">G52+E184+E260+D337+D389</f>
        <v>4712.01</v>
      </c>
      <c r="C402" s="50" t="n">
        <f aca="false">ROUND(((1+$B$396)/(1-$B$397-$B$398))-1,4)</f>
        <v>0.2535</v>
      </c>
      <c r="D402" s="22" t="n">
        <f aca="false">ROUND(B402*C402,2)</f>
        <v>1194.49</v>
      </c>
    </row>
    <row r="403" customFormat="false" ht="12.8" hidden="false" customHeight="false" outlineLevel="0" collapsed="false">
      <c r="A403" s="19" t="s">
        <v>16</v>
      </c>
      <c r="B403" s="141" t="n">
        <f aca="false">G53+E185+E261+D338+D390</f>
        <v>5626.76</v>
      </c>
      <c r="C403" s="50" t="n">
        <f aca="false">ROUND(((1+$B$396)/(1-$B$397-$B$398))-1,4)</f>
        <v>0.2535</v>
      </c>
      <c r="D403" s="22" t="n">
        <f aca="false">ROUND(B403*C403,2)</f>
        <v>1426.38</v>
      </c>
    </row>
    <row r="404" customFormat="false" ht="12.8" hidden="false" customHeight="false" outlineLevel="0" collapsed="false">
      <c r="A404" s="19" t="s">
        <v>17</v>
      </c>
      <c r="B404" s="141" t="n">
        <f aca="false">G54+E186+E262+D339+D391</f>
        <v>5106.51</v>
      </c>
      <c r="C404" s="50" t="n">
        <f aca="false">ROUND(((1+$B$396)/(1-$B$397-$B$398))-1,4)</f>
        <v>0.2535</v>
      </c>
      <c r="D404" s="22" t="n">
        <f aca="false">ROUND(B404*C404,2)</f>
        <v>1294.5</v>
      </c>
    </row>
    <row r="407" customFormat="false" ht="12.8" hidden="false" customHeight="false" outlineLevel="0" collapsed="false">
      <c r="A407" s="4" t="s">
        <v>231</v>
      </c>
      <c r="B407" s="4"/>
      <c r="C407" s="4"/>
      <c r="D407" s="4"/>
      <c r="E407" s="4"/>
      <c r="F407" s="4"/>
      <c r="G407" s="4"/>
      <c r="H407" s="4"/>
    </row>
    <row r="409" customFormat="false" ht="12.8" hidden="false" customHeight="false" outlineLevel="0" collapsed="false">
      <c r="A409" s="95" t="s">
        <v>232</v>
      </c>
      <c r="B409" s="95"/>
      <c r="C409" s="95"/>
      <c r="D409" s="95"/>
    </row>
    <row r="410" customFormat="false" ht="12.8" hidden="false" customHeight="false" outlineLevel="0" collapsed="false">
      <c r="A410" s="142" t="s">
        <v>233</v>
      </c>
      <c r="B410" s="13" t="s">
        <v>234</v>
      </c>
      <c r="C410" s="13" t="s">
        <v>235</v>
      </c>
      <c r="D410" s="14" t="s">
        <v>236</v>
      </c>
    </row>
    <row r="411" customFormat="false" ht="12.8" hidden="false" customHeight="false" outlineLevel="0" collapsed="false">
      <c r="A411" s="143" t="s">
        <v>237</v>
      </c>
      <c r="B411" s="16" t="n">
        <f aca="false">G52</f>
        <v>2168.67</v>
      </c>
      <c r="C411" s="16" t="n">
        <f aca="false">G53</f>
        <v>2638.45</v>
      </c>
      <c r="D411" s="18" t="n">
        <f aca="false">G54</f>
        <v>2168.67</v>
      </c>
    </row>
    <row r="412" customFormat="false" ht="12.8" hidden="false" customHeight="false" outlineLevel="0" collapsed="false">
      <c r="A412" s="71" t="s">
        <v>238</v>
      </c>
      <c r="B412" s="20" t="n">
        <f aca="false">E184</f>
        <v>1732.36</v>
      </c>
      <c r="C412" s="20" t="n">
        <f aca="false">E185</f>
        <v>2030.14</v>
      </c>
      <c r="D412" s="144" t="n">
        <f aca="false">E186</f>
        <v>1867.12</v>
      </c>
    </row>
    <row r="413" customFormat="false" ht="12.8" hidden="false" customHeight="false" outlineLevel="0" collapsed="false">
      <c r="A413" s="71" t="s">
        <v>239</v>
      </c>
      <c r="B413" s="20" t="n">
        <f aca="false">E260</f>
        <v>224.06</v>
      </c>
      <c r="C413" s="20" t="n">
        <f aca="false">E261</f>
        <v>268.38</v>
      </c>
      <c r="D413" s="144" t="n">
        <f aca="false">E262</f>
        <v>231.37</v>
      </c>
    </row>
    <row r="414" customFormat="false" ht="12.8" hidden="false" customHeight="false" outlineLevel="0" collapsed="false">
      <c r="A414" s="71" t="s">
        <v>240</v>
      </c>
      <c r="B414" s="20" t="n">
        <f aca="false">D337</f>
        <v>522.66</v>
      </c>
      <c r="C414" s="20" t="n">
        <f aca="false">D338</f>
        <v>625.53</v>
      </c>
      <c r="D414" s="144" t="n">
        <f aca="false">D339</f>
        <v>775.09</v>
      </c>
    </row>
    <row r="415" customFormat="false" ht="12.8" hidden="false" customHeight="false" outlineLevel="0" collapsed="false">
      <c r="A415" s="71" t="s">
        <v>241</v>
      </c>
      <c r="B415" s="20" t="n">
        <f aca="false">D389</f>
        <v>64.26</v>
      </c>
      <c r="C415" s="20" t="n">
        <f aca="false">D390</f>
        <v>64.26</v>
      </c>
      <c r="D415" s="144" t="n">
        <f aca="false">D391</f>
        <v>64.26</v>
      </c>
    </row>
    <row r="416" customFormat="false" ht="12.8" hidden="false" customHeight="false" outlineLevel="0" collapsed="false">
      <c r="A416" s="71" t="s">
        <v>242</v>
      </c>
      <c r="B416" s="20" t="n">
        <f aca="false">D402</f>
        <v>1194.49</v>
      </c>
      <c r="C416" s="20" t="n">
        <f aca="false">D403</f>
        <v>1426.38</v>
      </c>
      <c r="D416" s="144" t="n">
        <f aca="false">D404</f>
        <v>1294.5</v>
      </c>
    </row>
    <row r="417" customFormat="false" ht="12.8" hidden="false" customHeight="false" outlineLevel="0" collapsed="false">
      <c r="A417" s="145" t="s">
        <v>243</v>
      </c>
      <c r="B417" s="146" t="n">
        <f aca="false">SUM(B411:B416)</f>
        <v>5906.5</v>
      </c>
      <c r="C417" s="146" t="n">
        <f aca="false">SUM(C411:C416)</f>
        <v>7053.14</v>
      </c>
      <c r="D417" s="147" t="n">
        <f aca="false">SUM(D411:D416)</f>
        <v>6401.01</v>
      </c>
    </row>
    <row r="418" customFormat="false" ht="12.8" hidden="false" customHeight="false" outlineLevel="0" collapsed="false">
      <c r="A418" s="148" t="s">
        <v>244</v>
      </c>
      <c r="B418" s="149" t="n">
        <f aca="false">ROUND(B417*2,2)</f>
        <v>11813</v>
      </c>
      <c r="C418" s="149" t="n">
        <f aca="false">ROUND(C417*2,2)</f>
        <v>14106.28</v>
      </c>
      <c r="D418" s="150" t="n">
        <f aca="false">ROUND(D417*1,2)</f>
        <v>6401.01</v>
      </c>
    </row>
  </sheetData>
  <mergeCells count="116">
    <mergeCell ref="A1:H1"/>
    <mergeCell ref="A2:H2"/>
    <mergeCell ref="A3:H3"/>
    <mergeCell ref="A4:H4"/>
    <mergeCell ref="A6:H6"/>
    <mergeCell ref="A8:B8"/>
    <mergeCell ref="A10:H10"/>
    <mergeCell ref="A11:H11"/>
    <mergeCell ref="A13:D13"/>
    <mergeCell ref="A17:H17"/>
    <mergeCell ref="A19:D19"/>
    <mergeCell ref="A24:H24"/>
    <mergeCell ref="A26:H26"/>
    <mergeCell ref="A28:E28"/>
    <mergeCell ref="A31:E31"/>
    <mergeCell ref="A34:I34"/>
    <mergeCell ref="A35:D35"/>
    <mergeCell ref="A39:D39"/>
    <mergeCell ref="A40:F40"/>
    <mergeCell ref="A42:D42"/>
    <mergeCell ref="A48:H48"/>
    <mergeCell ref="A50:G50"/>
    <mergeCell ref="A56:H56"/>
    <mergeCell ref="A58:H58"/>
    <mergeCell ref="A60:D60"/>
    <mergeCell ref="A66:D66"/>
    <mergeCell ref="A71:H71"/>
    <mergeCell ref="A72:E72"/>
    <mergeCell ref="A78:E78"/>
    <mergeCell ref="A84:H84"/>
    <mergeCell ref="A86:B86"/>
    <mergeCell ref="A97:H97"/>
    <mergeCell ref="A98:D98"/>
    <mergeCell ref="A104:D104"/>
    <mergeCell ref="A110:D110"/>
    <mergeCell ref="A116:H116"/>
    <mergeCell ref="A118:F118"/>
    <mergeCell ref="A120:E120"/>
    <mergeCell ref="A125:H125"/>
    <mergeCell ref="A126:E126"/>
    <mergeCell ref="A131:H131"/>
    <mergeCell ref="A132:D132"/>
    <mergeCell ref="A138:F138"/>
    <mergeCell ref="A140:D140"/>
    <mergeCell ref="A145:H145"/>
    <mergeCell ref="A146:D146"/>
    <mergeCell ref="A151:H151"/>
    <mergeCell ref="A152:D152"/>
    <mergeCell ref="A158:H158"/>
    <mergeCell ref="A160:D160"/>
    <mergeCell ref="A165:H165"/>
    <mergeCell ref="A166:H166"/>
    <mergeCell ref="A168:D168"/>
    <mergeCell ref="A174:F174"/>
    <mergeCell ref="A180:H180"/>
    <mergeCell ref="A182:E182"/>
    <mergeCell ref="A188:H188"/>
    <mergeCell ref="A190:B190"/>
    <mergeCell ref="A198:H198"/>
    <mergeCell ref="A199:H199"/>
    <mergeCell ref="A200:H200"/>
    <mergeCell ref="A202:F202"/>
    <mergeCell ref="A208:F208"/>
    <mergeCell ref="A213:H213"/>
    <mergeCell ref="A214:D214"/>
    <mergeCell ref="A220:H220"/>
    <mergeCell ref="A221:H221"/>
    <mergeCell ref="A223:F223"/>
    <mergeCell ref="A229:F229"/>
    <mergeCell ref="A234:H234"/>
    <mergeCell ref="A235:D235"/>
    <mergeCell ref="A241:H241"/>
    <mergeCell ref="A242:H242"/>
    <mergeCell ref="A244:E244"/>
    <mergeCell ref="A250:D250"/>
    <mergeCell ref="A256:H256"/>
    <mergeCell ref="A258:E258"/>
    <mergeCell ref="A264:H264"/>
    <mergeCell ref="A265:H265"/>
    <mergeCell ref="A267:G267"/>
    <mergeCell ref="A268:G268"/>
    <mergeCell ref="A269:A270"/>
    <mergeCell ref="B269:B270"/>
    <mergeCell ref="C269:C270"/>
    <mergeCell ref="D269:E269"/>
    <mergeCell ref="F269:G269"/>
    <mergeCell ref="A285:G285"/>
    <mergeCell ref="A286:A287"/>
    <mergeCell ref="B286:D286"/>
    <mergeCell ref="A303:H303"/>
    <mergeCell ref="A304:H304"/>
    <mergeCell ref="A306:D306"/>
    <mergeCell ref="A312:E312"/>
    <mergeCell ref="A318:H318"/>
    <mergeCell ref="A319:H319"/>
    <mergeCell ref="A321:D321"/>
    <mergeCell ref="A327:D327"/>
    <mergeCell ref="A333:H333"/>
    <mergeCell ref="A335:D335"/>
    <mergeCell ref="A341:H341"/>
    <mergeCell ref="A343:D343"/>
    <mergeCell ref="A355:C355"/>
    <mergeCell ref="A357:C357"/>
    <mergeCell ref="A363:F363"/>
    <mergeCell ref="A379:D379"/>
    <mergeCell ref="A380:H380"/>
    <mergeCell ref="A381:D381"/>
    <mergeCell ref="A386:H386"/>
    <mergeCell ref="A387:D387"/>
    <mergeCell ref="A393:H393"/>
    <mergeCell ref="A394:F394"/>
    <mergeCell ref="A395:B395"/>
    <mergeCell ref="A399:H399"/>
    <mergeCell ref="A400:D400"/>
    <mergeCell ref="A407:H407"/>
    <mergeCell ref="A409:D409"/>
  </mergeCells>
  <hyperlinks>
    <hyperlink ref="A213" r:id="rId1" display="Obs.: A partir de 1º de janeiro de 2020: Com a extinção dos 10% de contribuição social sobre o FGTS (Art. 12 da Lei nº 13.932, de 11 de dezembro de 2019), o valor mensal a ser provisionado, passa a ser apenas de 40% sobre o valor mensal do FGTS. Fonte: https://www.gov.br/compras/pt-br/agente-publico/orientacoes-e-procedimentos/26-extincao-da-contribuicao-social-de-10-sobre-o-fgts-e-os-contratos-administrativos"/>
    <hyperlink ref="A234" r:id="rId2" display="Obs.: A partir de 1º de janeiro de 2020: Com a extinção dos 10% de contribuição social sobre o FGTS (Art. 12 da Lei nº 13.932, de 11 de dezembro de 2019), o valor mensal a ser provisionado, passa a ser apenas de 40% sobre o valor mensal do FGTS. Fonte: https://www.gov.br/compras/pt-br/agente-publico/orientacoes-e-procedimentos/26-extincao-da-contribuicao-social-de-10-sobre-o-fgts-e-os-contratos-administrativos"/>
  </hyperlink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9.13671875" defaultRowHeight="12.8" zeroHeight="false" outlineLevelRow="0" outlineLevelCol="0"/>
  <cols>
    <col collapsed="false" customWidth="false" hidden="false" outlineLevel="0" max="1" min="1" style="151" width="9.13"/>
    <col collapsed="false" customWidth="true" hidden="false" outlineLevel="0" max="2" min="2" style="151" width="72.14"/>
    <col collapsed="false" customWidth="true" hidden="false" outlineLevel="0" max="3" min="3" style="151" width="18"/>
    <col collapsed="false" customWidth="true" hidden="false" outlineLevel="0" max="4" min="4" style="151" width="14.28"/>
    <col collapsed="false" customWidth="true" hidden="false" outlineLevel="0" max="5" min="5" style="151" width="12.71"/>
    <col collapsed="false" customWidth="true" hidden="false" outlineLevel="0" max="6" min="6" style="151" width="11.99"/>
    <col collapsed="false" customWidth="true" hidden="false" outlineLevel="0" max="7" min="7" style="151" width="15.15"/>
    <col collapsed="false" customWidth="false" hidden="false" outlineLevel="0" max="1024" min="8" style="15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2" t="s">
        <v>245</v>
      </c>
      <c r="B2" s="2"/>
      <c r="C2" s="2"/>
      <c r="D2" s="2"/>
    </row>
    <row r="3" customFormat="false" ht="12.8" hidden="false" customHeight="false" outlineLevel="0" collapsed="false">
      <c r="A3" s="152" t="s">
        <v>246</v>
      </c>
      <c r="B3" s="152"/>
      <c r="C3" s="152"/>
      <c r="D3" s="152"/>
    </row>
    <row r="4" customFormat="false" ht="12.8" hidden="false" customHeight="false" outlineLevel="0" collapsed="false">
      <c r="B4" s="153" t="s">
        <v>247</v>
      </c>
    </row>
    <row r="6" customFormat="false" ht="12.8" hidden="false" customHeight="false" outlineLevel="0" collapsed="false">
      <c r="A6" s="154" t="s">
        <v>248</v>
      </c>
      <c r="B6" s="154"/>
      <c r="C6" s="154"/>
    </row>
    <row r="8" customFormat="false" ht="12.8" hidden="false" customHeight="false" outlineLevel="0" collapsed="false">
      <c r="A8" s="155" t="n">
        <v>1</v>
      </c>
      <c r="B8" s="156" t="s">
        <v>249</v>
      </c>
      <c r="C8" s="156" t="s">
        <v>250</v>
      </c>
    </row>
    <row r="9" customFormat="false" ht="12.8" hidden="false" customHeight="false" outlineLevel="0" collapsed="false">
      <c r="A9" s="157" t="s">
        <v>251</v>
      </c>
      <c r="B9" s="158" t="s">
        <v>252</v>
      </c>
      <c r="C9" s="159" t="n">
        <f aca="false">'Custo por trabalhador-Natal'!B52</f>
        <v>1668.21</v>
      </c>
    </row>
    <row r="10" customFormat="false" ht="12.8" hidden="false" customHeight="false" outlineLevel="0" collapsed="false">
      <c r="A10" s="157" t="s">
        <v>253</v>
      </c>
      <c r="B10" s="158" t="s">
        <v>254</v>
      </c>
      <c r="C10" s="159" t="n">
        <f aca="false">'Custo por trabalhador-Natal'!D52</f>
        <v>500.46</v>
      </c>
    </row>
    <row r="11" customFormat="false" ht="12.8" hidden="false" customHeight="false" outlineLevel="0" collapsed="false">
      <c r="A11" s="157" t="s">
        <v>255</v>
      </c>
      <c r="B11" s="158" t="s">
        <v>256</v>
      </c>
      <c r="C11" s="160"/>
    </row>
    <row r="12" customFormat="false" ht="12.8" hidden="false" customHeight="false" outlineLevel="0" collapsed="false">
      <c r="A12" s="157" t="s">
        <v>257</v>
      </c>
      <c r="B12" s="158" t="s">
        <v>25</v>
      </c>
      <c r="C12" s="160"/>
    </row>
    <row r="13" customFormat="false" ht="12.8" hidden="false" customHeight="false" outlineLevel="0" collapsed="false">
      <c r="A13" s="157" t="s">
        <v>258</v>
      </c>
      <c r="B13" s="158" t="s">
        <v>259</v>
      </c>
      <c r="C13" s="160"/>
    </row>
    <row r="14" customFormat="false" ht="12.8" hidden="false" customHeight="false" outlineLevel="0" collapsed="false">
      <c r="A14" s="157"/>
      <c r="B14" s="158"/>
      <c r="C14" s="160"/>
    </row>
    <row r="15" customFormat="false" ht="12.8" hidden="false" customHeight="false" outlineLevel="0" collapsed="false">
      <c r="A15" s="157" t="s">
        <v>260</v>
      </c>
      <c r="B15" s="158" t="s">
        <v>261</v>
      </c>
      <c r="C15" s="160"/>
    </row>
    <row r="16" customFormat="false" ht="16.5" hidden="false" customHeight="true" outlineLevel="0" collapsed="false">
      <c r="A16" s="155" t="s">
        <v>33</v>
      </c>
      <c r="B16" s="155"/>
      <c r="C16" s="161" t="n">
        <f aca="false">SUM(C9:C15)</f>
        <v>2168.67</v>
      </c>
    </row>
    <row r="19" customFormat="false" ht="12.8" hidden="false" customHeight="false" outlineLevel="0" collapsed="false">
      <c r="A19" s="154" t="s">
        <v>262</v>
      </c>
      <c r="B19" s="154"/>
      <c r="C19" s="154"/>
    </row>
    <row r="20" customFormat="false" ht="12.8" hidden="false" customHeight="false" outlineLevel="0" collapsed="false">
      <c r="A20" s="162"/>
    </row>
    <row r="21" customFormat="false" ht="12.8" hidden="false" customHeight="false" outlineLevel="0" collapsed="false">
      <c r="A21" s="163" t="s">
        <v>263</v>
      </c>
      <c r="B21" s="163"/>
      <c r="C21" s="163"/>
    </row>
    <row r="23" customFormat="false" ht="12.8" hidden="false" customHeight="false" outlineLevel="0" collapsed="false">
      <c r="A23" s="155" t="s">
        <v>264</v>
      </c>
      <c r="B23" s="156" t="s">
        <v>265</v>
      </c>
      <c r="C23" s="156" t="s">
        <v>250</v>
      </c>
    </row>
    <row r="24" customFormat="false" ht="12.8" hidden="false" customHeight="false" outlineLevel="0" collapsed="false">
      <c r="A24" s="157" t="s">
        <v>251</v>
      </c>
      <c r="B24" s="158" t="s">
        <v>266</v>
      </c>
      <c r="C24" s="159" t="n">
        <f aca="false">'Custo por trabalhador-Natal'!B80</f>
        <v>180.65</v>
      </c>
    </row>
    <row r="25" customFormat="false" ht="12.8" hidden="false" customHeight="false" outlineLevel="0" collapsed="false">
      <c r="A25" s="157" t="s">
        <v>253</v>
      </c>
      <c r="B25" s="158" t="s">
        <v>267</v>
      </c>
      <c r="C25" s="160" t="n">
        <f aca="false">'Custo por trabalhador-Natal'!C80+'Custo por trabalhador-Natal'!D80</f>
        <v>240.86</v>
      </c>
    </row>
    <row r="26" customFormat="false" ht="16.5" hidden="false" customHeight="true" outlineLevel="0" collapsed="false">
      <c r="A26" s="155" t="s">
        <v>33</v>
      </c>
      <c r="B26" s="155"/>
      <c r="C26" s="160" t="n">
        <f aca="false">SUM(C24:C25)</f>
        <v>421.51</v>
      </c>
    </row>
    <row r="29" customFormat="false" ht="32.25" hidden="false" customHeight="true" outlineLevel="0" collapsed="false">
      <c r="A29" s="164" t="s">
        <v>268</v>
      </c>
      <c r="B29" s="164"/>
      <c r="C29" s="164"/>
      <c r="D29" s="164"/>
    </row>
    <row r="31" customFormat="false" ht="12.8" hidden="false" customHeight="false" outlineLevel="0" collapsed="false">
      <c r="A31" s="155" t="s">
        <v>269</v>
      </c>
      <c r="B31" s="156" t="s">
        <v>270</v>
      </c>
      <c r="C31" s="156" t="s">
        <v>271</v>
      </c>
      <c r="D31" s="156" t="s">
        <v>250</v>
      </c>
    </row>
    <row r="32" customFormat="false" ht="12.8" hidden="false" customHeight="false" outlineLevel="0" collapsed="false">
      <c r="A32" s="157" t="s">
        <v>251</v>
      </c>
      <c r="B32" s="158" t="s">
        <v>272</v>
      </c>
      <c r="C32" s="165" t="n">
        <v>0.2</v>
      </c>
      <c r="D32" s="160" t="n">
        <f aca="false">ROUND(($C$16+$C$26)*C32,2)</f>
        <v>518.04</v>
      </c>
    </row>
    <row r="33" customFormat="false" ht="12.8" hidden="false" customHeight="false" outlineLevel="0" collapsed="false">
      <c r="A33" s="157" t="s">
        <v>253</v>
      </c>
      <c r="B33" s="158" t="s">
        <v>273</v>
      </c>
      <c r="C33" s="165" t="n">
        <v>0.025</v>
      </c>
      <c r="D33" s="160" t="n">
        <f aca="false">ROUND(($C$16+$C$26)*C33,2)</f>
        <v>64.75</v>
      </c>
    </row>
    <row r="34" customFormat="false" ht="12.8" hidden="false" customHeight="false" outlineLevel="0" collapsed="false">
      <c r="A34" s="157" t="s">
        <v>255</v>
      </c>
      <c r="B34" s="158" t="s">
        <v>274</v>
      </c>
      <c r="C34" s="166" t="n">
        <f aca="false">'Custo por trabalhador-Natal'!B90</f>
        <v>0.03</v>
      </c>
      <c r="D34" s="160" t="n">
        <f aca="false">ROUND(($C$16+$C$26)*C34,2)</f>
        <v>77.71</v>
      </c>
    </row>
    <row r="35" customFormat="false" ht="12.8" hidden="false" customHeight="false" outlineLevel="0" collapsed="false">
      <c r="A35" s="157" t="s">
        <v>257</v>
      </c>
      <c r="B35" s="158" t="s">
        <v>275</v>
      </c>
      <c r="C35" s="165" t="n">
        <v>0.015</v>
      </c>
      <c r="D35" s="160" t="n">
        <f aca="false">ROUND(($C$16+$C$26)*C35,2)</f>
        <v>38.85</v>
      </c>
    </row>
    <row r="36" customFormat="false" ht="12.8" hidden="false" customHeight="false" outlineLevel="0" collapsed="false">
      <c r="A36" s="157" t="s">
        <v>258</v>
      </c>
      <c r="B36" s="158" t="s">
        <v>276</v>
      </c>
      <c r="C36" s="165" t="n">
        <v>0.01</v>
      </c>
      <c r="D36" s="160" t="n">
        <f aca="false">ROUND(($C$16+$C$26)*C36,2)</f>
        <v>25.9</v>
      </c>
    </row>
    <row r="37" customFormat="false" ht="12.8" hidden="false" customHeight="false" outlineLevel="0" collapsed="false">
      <c r="A37" s="157" t="s">
        <v>277</v>
      </c>
      <c r="B37" s="158" t="s">
        <v>53</v>
      </c>
      <c r="C37" s="165" t="n">
        <v>0.006</v>
      </c>
      <c r="D37" s="160" t="n">
        <f aca="false">ROUND(($C$16+$C$26)*C37,2)</f>
        <v>15.54</v>
      </c>
    </row>
    <row r="38" customFormat="false" ht="12.8" hidden="false" customHeight="false" outlineLevel="0" collapsed="false">
      <c r="A38" s="157" t="s">
        <v>260</v>
      </c>
      <c r="B38" s="158" t="s">
        <v>54</v>
      </c>
      <c r="C38" s="165" t="n">
        <v>0.002</v>
      </c>
      <c r="D38" s="160" t="n">
        <f aca="false">ROUND(($C$16+$C$26)*C38,2)</f>
        <v>5.18</v>
      </c>
    </row>
    <row r="39" customFormat="false" ht="12.8" hidden="false" customHeight="false" outlineLevel="0" collapsed="false">
      <c r="A39" s="157" t="s">
        <v>278</v>
      </c>
      <c r="B39" s="158" t="s">
        <v>55</v>
      </c>
      <c r="C39" s="165" t="n">
        <v>0.08</v>
      </c>
      <c r="D39" s="160" t="n">
        <f aca="false">ROUND(($C$16+$C$26)*C39,2)</f>
        <v>207.21</v>
      </c>
    </row>
    <row r="40" customFormat="false" ht="16.5" hidden="false" customHeight="true" outlineLevel="0" collapsed="false">
      <c r="A40" s="155" t="s">
        <v>279</v>
      </c>
      <c r="B40" s="155"/>
      <c r="C40" s="165" t="n">
        <f aca="false">SUM(C32:C39)</f>
        <v>0.368</v>
      </c>
      <c r="D40" s="160" t="n">
        <f aca="false">SUM(D32:D39)</f>
        <v>953.18</v>
      </c>
    </row>
    <row r="43" customFormat="false" ht="12.8" hidden="false" customHeight="false" outlineLevel="0" collapsed="false">
      <c r="A43" s="163" t="s">
        <v>280</v>
      </c>
      <c r="B43" s="163"/>
      <c r="C43" s="163"/>
    </row>
    <row r="45" customFormat="false" ht="12.8" hidden="false" customHeight="false" outlineLevel="0" collapsed="false">
      <c r="A45" s="155" t="s">
        <v>281</v>
      </c>
      <c r="B45" s="156" t="s">
        <v>282</v>
      </c>
      <c r="C45" s="156" t="s">
        <v>250</v>
      </c>
    </row>
    <row r="46" customFormat="false" ht="12.8" hidden="false" customHeight="false" outlineLevel="0" collapsed="false">
      <c r="A46" s="157" t="s">
        <v>251</v>
      </c>
      <c r="B46" s="158" t="s">
        <v>283</v>
      </c>
      <c r="C46" s="159" t="n">
        <f aca="false">'Custo por trabalhador-Natal'!B176</f>
        <v>69.95</v>
      </c>
    </row>
    <row r="47" customFormat="false" ht="12.8" hidden="false" customHeight="false" outlineLevel="0" collapsed="false">
      <c r="A47" s="157" t="s">
        <v>253</v>
      </c>
      <c r="B47" s="158" t="s">
        <v>284</v>
      </c>
      <c r="C47" s="159" t="n">
        <f aca="false">'Custo por trabalhador-Natal'!C176</f>
        <v>276</v>
      </c>
    </row>
    <row r="48" customFormat="false" ht="12.8" hidden="false" customHeight="false" outlineLevel="0" collapsed="false">
      <c r="A48" s="157" t="s">
        <v>255</v>
      </c>
      <c r="B48" s="158" t="s">
        <v>90</v>
      </c>
      <c r="C48" s="159" t="n">
        <f aca="false">'Custo por trabalhador-Natal'!D176</f>
        <v>11.72</v>
      </c>
    </row>
    <row r="49" customFormat="false" ht="12.8" hidden="false" customHeight="false" outlineLevel="0" collapsed="false">
      <c r="A49" s="157" t="s">
        <v>257</v>
      </c>
      <c r="B49" s="158" t="s">
        <v>261</v>
      </c>
      <c r="C49" s="160"/>
    </row>
    <row r="50" customFormat="false" ht="16.5" hidden="false" customHeight="true" outlineLevel="0" collapsed="false">
      <c r="A50" s="155" t="s">
        <v>33</v>
      </c>
      <c r="B50" s="155"/>
      <c r="C50" s="160" t="n">
        <f aca="false">SUM(C46:C49)</f>
        <v>357.67</v>
      </c>
    </row>
    <row r="53" customFormat="false" ht="12.8" hidden="false" customHeight="false" outlineLevel="0" collapsed="false">
      <c r="A53" s="163" t="s">
        <v>285</v>
      </c>
      <c r="B53" s="163"/>
      <c r="C53" s="163"/>
    </row>
    <row r="55" customFormat="false" ht="12.8" hidden="false" customHeight="false" outlineLevel="0" collapsed="false">
      <c r="A55" s="155" t="n">
        <v>2</v>
      </c>
      <c r="B55" s="156" t="s">
        <v>286</v>
      </c>
      <c r="C55" s="156" t="s">
        <v>250</v>
      </c>
    </row>
    <row r="56" customFormat="false" ht="12.8" hidden="false" customHeight="false" outlineLevel="0" collapsed="false">
      <c r="A56" s="157" t="s">
        <v>264</v>
      </c>
      <c r="B56" s="158" t="s">
        <v>265</v>
      </c>
      <c r="C56" s="160" t="n">
        <f aca="false">C26</f>
        <v>421.51</v>
      </c>
    </row>
    <row r="57" customFormat="false" ht="12.8" hidden="false" customHeight="false" outlineLevel="0" collapsed="false">
      <c r="A57" s="157" t="s">
        <v>269</v>
      </c>
      <c r="B57" s="158" t="s">
        <v>270</v>
      </c>
      <c r="C57" s="160" t="n">
        <f aca="false">D40</f>
        <v>953.18</v>
      </c>
    </row>
    <row r="58" customFormat="false" ht="12.8" hidden="false" customHeight="false" outlineLevel="0" collapsed="false">
      <c r="A58" s="157" t="s">
        <v>281</v>
      </c>
      <c r="B58" s="158" t="s">
        <v>282</v>
      </c>
      <c r="C58" s="160" t="n">
        <f aca="false">C50</f>
        <v>357.67</v>
      </c>
    </row>
    <row r="59" customFormat="false" ht="16.5" hidden="false" customHeight="true" outlineLevel="0" collapsed="false">
      <c r="A59" s="155" t="s">
        <v>33</v>
      </c>
      <c r="B59" s="155"/>
      <c r="C59" s="161" t="n">
        <f aca="false">SUM(C56:C58)</f>
        <v>1732.36</v>
      </c>
    </row>
    <row r="60" customFormat="false" ht="12.8" hidden="false" customHeight="false" outlineLevel="0" collapsed="false">
      <c r="A60" s="65"/>
    </row>
    <row r="62" customFormat="false" ht="12.8" hidden="false" customHeight="false" outlineLevel="0" collapsed="false">
      <c r="A62" s="154" t="s">
        <v>287</v>
      </c>
      <c r="B62" s="154"/>
      <c r="C62" s="154"/>
    </row>
    <row r="64" customFormat="false" ht="12.8" hidden="false" customHeight="false" outlineLevel="0" collapsed="false">
      <c r="A64" s="155" t="n">
        <v>3</v>
      </c>
      <c r="B64" s="156" t="s">
        <v>288</v>
      </c>
      <c r="C64" s="156" t="s">
        <v>250</v>
      </c>
    </row>
    <row r="65" customFormat="false" ht="12.8" hidden="false" customHeight="false" outlineLevel="0" collapsed="false">
      <c r="A65" s="157" t="s">
        <v>251</v>
      </c>
      <c r="B65" s="167" t="s">
        <v>289</v>
      </c>
      <c r="C65" s="161" t="n">
        <f aca="false">'Custo por trabalhador-Natal'!B216</f>
        <v>154.1</v>
      </c>
    </row>
    <row r="66" customFormat="false" ht="12.8" hidden="false" customHeight="false" outlineLevel="0" collapsed="false">
      <c r="A66" s="157" t="s">
        <v>253</v>
      </c>
      <c r="B66" s="167" t="s">
        <v>290</v>
      </c>
      <c r="C66" s="161" t="n">
        <f aca="false">'Custo por trabalhador-Natal'!C216</f>
        <v>48.58</v>
      </c>
    </row>
    <row r="67" customFormat="false" ht="12.8" hidden="false" customHeight="false" outlineLevel="0" collapsed="false">
      <c r="A67" s="157" t="s">
        <v>255</v>
      </c>
      <c r="B67" s="167" t="s">
        <v>291</v>
      </c>
      <c r="C67" s="161" t="n">
        <f aca="false">'Custo por trabalhador-Natal'!B237</f>
        <v>21.16</v>
      </c>
    </row>
    <row r="68" customFormat="false" ht="12.8" hidden="false" customHeight="false" outlineLevel="0" collapsed="false">
      <c r="A68" s="157" t="s">
        <v>257</v>
      </c>
      <c r="B68" s="167" t="s">
        <v>292</v>
      </c>
      <c r="C68" s="161" t="n">
        <f aca="false">'Custo por trabalhador-Natal'!C237</f>
        <v>5.4</v>
      </c>
    </row>
    <row r="69" customFormat="false" ht="12.8" hidden="false" customHeight="false" outlineLevel="0" collapsed="false">
      <c r="A69" s="157" t="s">
        <v>258</v>
      </c>
      <c r="B69" s="167" t="s">
        <v>293</v>
      </c>
      <c r="C69" s="168" t="n">
        <f aca="false">'Custo por trabalhador-Natal'!D252</f>
        <v>-5.18</v>
      </c>
    </row>
    <row r="70" customFormat="false" ht="16.5" hidden="false" customHeight="true" outlineLevel="0" collapsed="false">
      <c r="A70" s="155" t="s">
        <v>33</v>
      </c>
      <c r="B70" s="155"/>
      <c r="C70" s="160" t="n">
        <f aca="false">SUM(C65:C69)</f>
        <v>224.06</v>
      </c>
    </row>
    <row r="73" customFormat="false" ht="12.8" hidden="false" customHeight="false" outlineLevel="0" collapsed="false">
      <c r="A73" s="154" t="s">
        <v>294</v>
      </c>
      <c r="B73" s="154"/>
      <c r="C73" s="154"/>
    </row>
    <row r="76" customFormat="false" ht="12.8" hidden="false" customHeight="false" outlineLevel="0" collapsed="false">
      <c r="A76" s="163" t="s">
        <v>295</v>
      </c>
      <c r="B76" s="163"/>
      <c r="C76" s="163"/>
    </row>
    <row r="77" customFormat="false" ht="12.8" hidden="false" customHeight="false" outlineLevel="0" collapsed="false">
      <c r="A77" s="162"/>
    </row>
    <row r="78" customFormat="false" ht="12.8" hidden="false" customHeight="false" outlineLevel="0" collapsed="false">
      <c r="A78" s="155" t="s">
        <v>296</v>
      </c>
      <c r="B78" s="156" t="s">
        <v>297</v>
      </c>
      <c r="C78" s="156" t="s">
        <v>250</v>
      </c>
    </row>
    <row r="79" customFormat="false" ht="12.8" hidden="false" customHeight="false" outlineLevel="0" collapsed="false">
      <c r="A79" s="157" t="s">
        <v>251</v>
      </c>
      <c r="B79" s="158" t="s">
        <v>141</v>
      </c>
      <c r="C79" s="161" t="n">
        <f aca="false">'Custo por trabalhador-Natal'!E288</f>
        <v>171.88</v>
      </c>
    </row>
    <row r="80" customFormat="false" ht="12.8" hidden="false" customHeight="false" outlineLevel="0" collapsed="false">
      <c r="A80" s="157" t="s">
        <v>253</v>
      </c>
      <c r="B80" s="158" t="s">
        <v>297</v>
      </c>
      <c r="C80" s="160" t="n">
        <f aca="false">'Custo por trabalhador-Natal'!E293+'Custo por trabalhador-Natal'!E294+'Custo por trabalhador-Natal'!E295+'Custo por trabalhador-Natal'!E296+'Custo por trabalhador-Natal'!E297+'Custo por trabalhador-Natal'!E300</f>
        <v>3.92</v>
      </c>
    </row>
    <row r="81" customFormat="false" ht="12.8" hidden="false" customHeight="false" outlineLevel="0" collapsed="false">
      <c r="A81" s="157" t="s">
        <v>255</v>
      </c>
      <c r="B81" s="158" t="s">
        <v>298</v>
      </c>
      <c r="C81" s="161" t="n">
        <f aca="false">'Custo por trabalhador-Natal'!E298</f>
        <v>0.37</v>
      </c>
    </row>
    <row r="82" customFormat="false" ht="12.8" hidden="false" customHeight="false" outlineLevel="0" collapsed="false">
      <c r="A82" s="157" t="s">
        <v>257</v>
      </c>
      <c r="B82" s="158" t="s">
        <v>299</v>
      </c>
      <c r="C82" s="161" t="n">
        <f aca="false">'Custo por trabalhador-Natal'!E291</f>
        <v>7.92</v>
      </c>
    </row>
    <row r="83" customFormat="false" ht="12.8" hidden="false" customHeight="false" outlineLevel="0" collapsed="false">
      <c r="A83" s="157" t="s">
        <v>258</v>
      </c>
      <c r="B83" s="158" t="s">
        <v>300</v>
      </c>
      <c r="C83" s="161" t="n">
        <f aca="false">'Custo por trabalhador-Natal'!E299</f>
        <v>2.89</v>
      </c>
    </row>
    <row r="84" customFormat="false" ht="12.8" hidden="false" customHeight="false" outlineLevel="0" collapsed="false">
      <c r="A84" s="157" t="s">
        <v>277</v>
      </c>
      <c r="B84" s="158" t="s">
        <v>142</v>
      </c>
      <c r="C84" s="161" t="n">
        <f aca="false">'Custo por trabalhador-Natal'!E289</f>
        <v>11.46</v>
      </c>
    </row>
    <row r="85" customFormat="false" ht="12.8" hidden="false" customHeight="false" outlineLevel="0" collapsed="false">
      <c r="A85" s="157" t="s">
        <v>260</v>
      </c>
      <c r="B85" s="158" t="s">
        <v>301</v>
      </c>
      <c r="C85" s="161" t="n">
        <f aca="false">'Custo por trabalhador-Natal'!E292</f>
        <v>28.65</v>
      </c>
    </row>
    <row r="86" customFormat="false" ht="12.8" hidden="false" customHeight="false" outlineLevel="0" collapsed="false">
      <c r="A86" s="157" t="s">
        <v>278</v>
      </c>
      <c r="B86" s="158" t="s">
        <v>143</v>
      </c>
      <c r="C86" s="161" t="n">
        <f aca="false">'Custo por trabalhador-Natal'!E290</f>
        <v>14.32</v>
      </c>
    </row>
    <row r="87" customFormat="false" ht="12.8" hidden="false" customHeight="false" outlineLevel="0" collapsed="false">
      <c r="A87" s="157" t="s">
        <v>302</v>
      </c>
      <c r="B87" s="158" t="s">
        <v>261</v>
      </c>
      <c r="C87" s="160"/>
    </row>
    <row r="88" customFormat="false" ht="16.5" hidden="false" customHeight="true" outlineLevel="0" collapsed="false">
      <c r="A88" s="155" t="s">
        <v>279</v>
      </c>
      <c r="B88" s="155"/>
      <c r="C88" s="161" t="n">
        <f aca="false">SUM(C79:C87)</f>
        <v>241.41</v>
      </c>
    </row>
    <row r="91" customFormat="false" ht="12.8" hidden="false" customHeight="false" outlineLevel="0" collapsed="false">
      <c r="A91" s="163" t="s">
        <v>303</v>
      </c>
      <c r="B91" s="163"/>
      <c r="C91" s="163"/>
    </row>
    <row r="92" customFormat="false" ht="12.8" hidden="false" customHeight="false" outlineLevel="0" collapsed="false">
      <c r="A92" s="162"/>
    </row>
    <row r="93" customFormat="false" ht="12.8" hidden="false" customHeight="false" outlineLevel="0" collapsed="false">
      <c r="A93" s="155" t="s">
        <v>304</v>
      </c>
      <c r="B93" s="156" t="s">
        <v>305</v>
      </c>
      <c r="C93" s="156" t="s">
        <v>250</v>
      </c>
    </row>
    <row r="94" customFormat="false" ht="12.8" hidden="false" customHeight="false" outlineLevel="0" collapsed="false">
      <c r="A94" s="157" t="s">
        <v>251</v>
      </c>
      <c r="B94" s="158" t="s">
        <v>306</v>
      </c>
      <c r="C94" s="159" t="n">
        <f aca="false">'Custo por trabalhador-Natal'!C337</f>
        <v>281.25</v>
      </c>
    </row>
    <row r="95" customFormat="false" ht="16.5" hidden="false" customHeight="true" outlineLevel="0" collapsed="false">
      <c r="A95" s="155" t="s">
        <v>33</v>
      </c>
      <c r="B95" s="155"/>
      <c r="C95" s="159" t="n">
        <f aca="false">C94</f>
        <v>281.25</v>
      </c>
    </row>
    <row r="98" customFormat="false" ht="12.8" hidden="false" customHeight="false" outlineLevel="0" collapsed="false">
      <c r="A98" s="163" t="s">
        <v>307</v>
      </c>
      <c r="B98" s="163"/>
      <c r="C98" s="163"/>
    </row>
    <row r="99" customFormat="false" ht="12.8" hidden="false" customHeight="false" outlineLevel="0" collapsed="false">
      <c r="A99" s="162"/>
    </row>
    <row r="100" customFormat="false" ht="12.8" hidden="false" customHeight="false" outlineLevel="0" collapsed="false">
      <c r="A100" s="155" t="n">
        <v>4</v>
      </c>
      <c r="B100" s="156" t="s">
        <v>308</v>
      </c>
      <c r="C100" s="156" t="s">
        <v>250</v>
      </c>
    </row>
    <row r="101" customFormat="false" ht="12.8" hidden="false" customHeight="false" outlineLevel="0" collapsed="false">
      <c r="A101" s="157" t="s">
        <v>296</v>
      </c>
      <c r="B101" s="158" t="s">
        <v>297</v>
      </c>
      <c r="C101" s="161" t="n">
        <f aca="false">C88</f>
        <v>241.41</v>
      </c>
    </row>
    <row r="102" customFormat="false" ht="12.8" hidden="false" customHeight="false" outlineLevel="0" collapsed="false">
      <c r="A102" s="157" t="s">
        <v>304</v>
      </c>
      <c r="B102" s="158" t="s">
        <v>305</v>
      </c>
      <c r="C102" s="159" t="n">
        <f aca="false">C95</f>
        <v>281.25</v>
      </c>
    </row>
    <row r="103" customFormat="false" ht="16.5" hidden="false" customHeight="true" outlineLevel="0" collapsed="false">
      <c r="A103" s="155" t="s">
        <v>33</v>
      </c>
      <c r="B103" s="155"/>
      <c r="C103" s="160" t="n">
        <f aca="false">SUM(C101:C102)</f>
        <v>522.66</v>
      </c>
    </row>
    <row r="106" customFormat="false" ht="12.8" hidden="false" customHeight="false" outlineLevel="0" collapsed="false">
      <c r="A106" s="154" t="s">
        <v>309</v>
      </c>
      <c r="B106" s="154"/>
      <c r="C106" s="154"/>
    </row>
    <row r="108" customFormat="false" ht="12.8" hidden="false" customHeight="false" outlineLevel="0" collapsed="false">
      <c r="A108" s="155" t="n">
        <v>5</v>
      </c>
      <c r="B108" s="169" t="s">
        <v>241</v>
      </c>
      <c r="C108" s="156" t="s">
        <v>250</v>
      </c>
    </row>
    <row r="109" customFormat="false" ht="12.8" hidden="false" customHeight="false" outlineLevel="0" collapsed="false">
      <c r="A109" s="157" t="s">
        <v>251</v>
      </c>
      <c r="B109" s="158" t="s">
        <v>310</v>
      </c>
      <c r="C109" s="161" t="n">
        <f aca="false">'Custo por trabalhador-Natal'!B389</f>
        <v>28.94</v>
      </c>
    </row>
    <row r="110" customFormat="false" ht="12.8" hidden="false" customHeight="false" outlineLevel="0" collapsed="false">
      <c r="A110" s="157" t="s">
        <v>253</v>
      </c>
      <c r="B110" s="158" t="s">
        <v>311</v>
      </c>
      <c r="C110" s="160"/>
    </row>
    <row r="111" customFormat="false" ht="12.8" hidden="false" customHeight="false" outlineLevel="0" collapsed="false">
      <c r="A111" s="157" t="s">
        <v>255</v>
      </c>
      <c r="B111" s="158" t="s">
        <v>312</v>
      </c>
      <c r="C111" s="161" t="n">
        <f aca="false">'Custo por trabalhador-Natal'!C389</f>
        <v>35.32</v>
      </c>
    </row>
    <row r="112" customFormat="false" ht="12.8" hidden="false" customHeight="false" outlineLevel="0" collapsed="false">
      <c r="A112" s="157" t="s">
        <v>257</v>
      </c>
      <c r="B112" s="158" t="s">
        <v>261</v>
      </c>
      <c r="C112" s="160"/>
    </row>
    <row r="113" customFormat="false" ht="16.5" hidden="false" customHeight="true" outlineLevel="0" collapsed="false">
      <c r="A113" s="155" t="s">
        <v>279</v>
      </c>
      <c r="B113" s="155"/>
      <c r="C113" s="160" t="n">
        <f aca="false">SUM(C109:C112)</f>
        <v>64.26</v>
      </c>
    </row>
    <row r="116" customFormat="false" ht="12.8" hidden="false" customHeight="false" outlineLevel="0" collapsed="false">
      <c r="A116" s="154" t="s">
        <v>313</v>
      </c>
      <c r="B116" s="154"/>
      <c r="C116" s="154"/>
    </row>
    <row r="118" customFormat="false" ht="12.8" hidden="false" customHeight="false" outlineLevel="0" collapsed="false">
      <c r="A118" s="155" t="n">
        <v>6</v>
      </c>
      <c r="B118" s="169" t="s">
        <v>242</v>
      </c>
      <c r="C118" s="156" t="s">
        <v>271</v>
      </c>
      <c r="D118" s="156" t="s">
        <v>250</v>
      </c>
    </row>
    <row r="119" customFormat="false" ht="12.8" hidden="false" customHeight="false" outlineLevel="0" collapsed="false">
      <c r="A119" s="157" t="s">
        <v>251</v>
      </c>
      <c r="B119" s="158" t="s">
        <v>224</v>
      </c>
      <c r="C119" s="165" t="n">
        <f aca="false">'Custo por trabalhador-Natal'!B396</f>
        <v>0.06</v>
      </c>
      <c r="D119" s="160"/>
    </row>
    <row r="120" customFormat="false" ht="12.8" hidden="false" customHeight="false" outlineLevel="0" collapsed="false">
      <c r="A120" s="157" t="s">
        <v>253</v>
      </c>
      <c r="B120" s="158" t="s">
        <v>229</v>
      </c>
      <c r="C120" s="165" t="n">
        <f aca="false">'Custo por trabalhador-Natal'!B398</f>
        <v>0.0679</v>
      </c>
      <c r="D120" s="160"/>
    </row>
    <row r="121" customFormat="false" ht="12.8" hidden="false" customHeight="false" outlineLevel="0" collapsed="false">
      <c r="A121" s="157" t="s">
        <v>255</v>
      </c>
      <c r="B121" s="158" t="s">
        <v>225</v>
      </c>
      <c r="C121" s="170" t="n">
        <f aca="false">SUM(C123:C126)</f>
        <v>0.0865</v>
      </c>
      <c r="D121" s="171"/>
    </row>
    <row r="122" customFormat="false" ht="12.8" hidden="false" customHeight="false" outlineLevel="0" collapsed="false">
      <c r="A122" s="157"/>
      <c r="B122" s="158" t="s">
        <v>314</v>
      </c>
      <c r="C122" s="160"/>
      <c r="D122" s="160"/>
    </row>
    <row r="123" customFormat="false" ht="12.8" hidden="false" customHeight="false" outlineLevel="0" collapsed="false">
      <c r="A123" s="157"/>
      <c r="B123" s="158" t="s">
        <v>315</v>
      </c>
      <c r="C123" s="165" t="n">
        <v>0.0065</v>
      </c>
      <c r="D123" s="160"/>
    </row>
    <row r="124" customFormat="false" ht="12.8" hidden="false" customHeight="false" outlineLevel="0" collapsed="false">
      <c r="A124" s="157"/>
      <c r="B124" s="158" t="s">
        <v>316</v>
      </c>
      <c r="C124" s="165" t="n">
        <v>0.03</v>
      </c>
      <c r="D124" s="160"/>
    </row>
    <row r="125" customFormat="false" ht="12.8" hidden="false" customHeight="false" outlineLevel="0" collapsed="false">
      <c r="A125" s="157"/>
      <c r="B125" s="158" t="s">
        <v>317</v>
      </c>
      <c r="C125" s="160"/>
      <c r="D125" s="160"/>
    </row>
    <row r="126" customFormat="false" ht="12.8" hidden="false" customHeight="false" outlineLevel="0" collapsed="false">
      <c r="A126" s="157"/>
      <c r="B126" s="158" t="s">
        <v>318</v>
      </c>
      <c r="C126" s="165" t="n">
        <v>0.05</v>
      </c>
      <c r="D126" s="160"/>
    </row>
    <row r="127" customFormat="false" ht="16.5" hidden="false" customHeight="true" outlineLevel="0" collapsed="false">
      <c r="A127" s="155" t="s">
        <v>279</v>
      </c>
      <c r="B127" s="155"/>
      <c r="C127" s="165" t="n">
        <f aca="false">ROUND(((1+C119)/(1-C121-C120))-1,4)</f>
        <v>0.2535</v>
      </c>
      <c r="D127" s="161" t="n">
        <f aca="false">ROUND(C127*C138,2)</f>
        <v>1194.49</v>
      </c>
    </row>
    <row r="128" customFormat="false" ht="12.8" hidden="false" customHeight="false" outlineLevel="0" collapsed="false">
      <c r="B128" s="172"/>
      <c r="C128" s="173"/>
    </row>
    <row r="130" customFormat="false" ht="12.8" hidden="false" customHeight="false" outlineLevel="0" collapsed="false">
      <c r="A130" s="154" t="s">
        <v>319</v>
      </c>
      <c r="B130" s="154"/>
      <c r="C130" s="154"/>
    </row>
    <row r="132" customFormat="false" ht="12.8" hidden="false" customHeight="false" outlineLevel="0" collapsed="false">
      <c r="A132" s="155"/>
      <c r="B132" s="156" t="s">
        <v>320</v>
      </c>
      <c r="C132" s="156" t="s">
        <v>250</v>
      </c>
    </row>
    <row r="133" customFormat="false" ht="12.8" hidden="false" customHeight="false" outlineLevel="0" collapsed="false">
      <c r="A133" s="174" t="s">
        <v>251</v>
      </c>
      <c r="B133" s="158" t="s">
        <v>248</v>
      </c>
      <c r="C133" s="175" t="n">
        <f aca="false">C16</f>
        <v>2168.67</v>
      </c>
    </row>
    <row r="134" customFormat="false" ht="12.8" hidden="false" customHeight="false" outlineLevel="0" collapsed="false">
      <c r="A134" s="174" t="s">
        <v>253</v>
      </c>
      <c r="B134" s="158" t="s">
        <v>262</v>
      </c>
      <c r="C134" s="175" t="n">
        <f aca="false">C59</f>
        <v>1732.36</v>
      </c>
    </row>
    <row r="135" customFormat="false" ht="12.8" hidden="false" customHeight="false" outlineLevel="0" collapsed="false">
      <c r="A135" s="174" t="s">
        <v>255</v>
      </c>
      <c r="B135" s="158" t="s">
        <v>287</v>
      </c>
      <c r="C135" s="158" t="n">
        <f aca="false">C70</f>
        <v>224.06</v>
      </c>
    </row>
    <row r="136" customFormat="false" ht="12.8" hidden="false" customHeight="false" outlineLevel="0" collapsed="false">
      <c r="A136" s="174" t="s">
        <v>257</v>
      </c>
      <c r="B136" s="158" t="s">
        <v>294</v>
      </c>
      <c r="C136" s="158" t="n">
        <f aca="false">C103</f>
        <v>522.66</v>
      </c>
    </row>
    <row r="137" customFormat="false" ht="12.8" hidden="false" customHeight="false" outlineLevel="0" collapsed="false">
      <c r="A137" s="174" t="s">
        <v>258</v>
      </c>
      <c r="B137" s="158" t="s">
        <v>309</v>
      </c>
      <c r="C137" s="158" t="n">
        <f aca="false">C113</f>
        <v>64.26</v>
      </c>
    </row>
    <row r="138" customFormat="false" ht="16.5" hidden="false" customHeight="true" outlineLevel="0" collapsed="false">
      <c r="A138" s="155" t="s">
        <v>321</v>
      </c>
      <c r="B138" s="155"/>
      <c r="C138" s="175" t="n">
        <f aca="false">SUM(C133:C137)</f>
        <v>4712.01</v>
      </c>
    </row>
    <row r="139" customFormat="false" ht="12.8" hidden="false" customHeight="false" outlineLevel="0" collapsed="false">
      <c r="A139" s="174" t="s">
        <v>277</v>
      </c>
      <c r="B139" s="158" t="s">
        <v>322</v>
      </c>
      <c r="C139" s="175" t="n">
        <f aca="false">D127</f>
        <v>1194.49</v>
      </c>
    </row>
    <row r="140" customFormat="false" ht="16.5" hidden="false" customHeight="true" outlineLevel="0" collapsed="false">
      <c r="A140" s="155" t="s">
        <v>323</v>
      </c>
      <c r="B140" s="155"/>
      <c r="C140" s="175" t="n">
        <f aca="false">C138+C139</f>
        <v>5906.5</v>
      </c>
    </row>
    <row r="141" customFormat="false" ht="16.5" hidden="false" customHeight="true" outlineLevel="0" collapsed="false">
      <c r="A141" s="155" t="s">
        <v>324</v>
      </c>
      <c r="B141" s="155"/>
      <c r="C141" s="175" t="n">
        <v>2</v>
      </c>
    </row>
    <row r="142" customFormat="false" ht="16.5" hidden="false" customHeight="true" outlineLevel="0" collapsed="false">
      <c r="A142" s="155" t="s">
        <v>325</v>
      </c>
      <c r="B142" s="155"/>
      <c r="C142" s="175" t="n">
        <f aca="false">ROUND(C140*C141,2)</f>
        <v>11813</v>
      </c>
    </row>
    <row r="143" customFormat="false" ht="12.8" hidden="false" customHeight="true" outlineLevel="0" collapsed="false">
      <c r="A143" s="155" t="s">
        <v>326</v>
      </c>
      <c r="B143" s="155"/>
      <c r="C143" s="175" t="n">
        <v>3</v>
      </c>
    </row>
    <row r="144" customFormat="false" ht="12.8" hidden="false" customHeight="true" outlineLevel="0" collapsed="false">
      <c r="A144" s="155" t="s">
        <v>327</v>
      </c>
      <c r="B144" s="155"/>
      <c r="C144" s="175" t="n">
        <f aca="false">ROUND(C142*C143,2)</f>
        <v>35439</v>
      </c>
    </row>
    <row r="145" customFormat="false" ht="12.8" hidden="false" customHeight="true" outlineLevel="0" collapsed="false">
      <c r="A145" s="155" t="s">
        <v>328</v>
      </c>
      <c r="B145" s="155"/>
      <c r="C145" s="175" t="n">
        <f aca="false">ROUND(C144*12,2)</f>
        <v>425268</v>
      </c>
    </row>
  </sheetData>
  <mergeCells count="35">
    <mergeCell ref="A1:D1"/>
    <mergeCell ref="A2:D2"/>
    <mergeCell ref="A3:D3"/>
    <mergeCell ref="A6:C6"/>
    <mergeCell ref="A16:B16"/>
    <mergeCell ref="A19:C19"/>
    <mergeCell ref="A21:C21"/>
    <mergeCell ref="A26:B26"/>
    <mergeCell ref="A29:D29"/>
    <mergeCell ref="A40:B40"/>
    <mergeCell ref="A43:C43"/>
    <mergeCell ref="A50:B50"/>
    <mergeCell ref="A53:C53"/>
    <mergeCell ref="A59:B59"/>
    <mergeCell ref="A62:C62"/>
    <mergeCell ref="A70:B70"/>
    <mergeCell ref="A73:C73"/>
    <mergeCell ref="A76:C76"/>
    <mergeCell ref="A88:B88"/>
    <mergeCell ref="A91:C91"/>
    <mergeCell ref="A95:B95"/>
    <mergeCell ref="A98:C98"/>
    <mergeCell ref="A103:B103"/>
    <mergeCell ref="A106:C106"/>
    <mergeCell ref="A113:B113"/>
    <mergeCell ref="A116:C116"/>
    <mergeCell ref="A127:B127"/>
    <mergeCell ref="A130:C130"/>
    <mergeCell ref="A138:B138"/>
    <mergeCell ref="A140:B140"/>
    <mergeCell ref="A141:B141"/>
    <mergeCell ref="A142:B142"/>
    <mergeCell ref="A143:B143"/>
    <mergeCell ref="A144:B144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ColWidth="9.13671875" defaultRowHeight="12.8" zeroHeight="false" outlineLevelRow="0" outlineLevelCol="0"/>
  <cols>
    <col collapsed="false" customWidth="false" hidden="false" outlineLevel="0" max="1" min="1" style="151" width="9.13"/>
    <col collapsed="false" customWidth="true" hidden="false" outlineLevel="0" max="2" min="2" style="151" width="72.14"/>
    <col collapsed="false" customWidth="true" hidden="false" outlineLevel="0" max="3" min="3" style="151" width="18"/>
    <col collapsed="false" customWidth="true" hidden="false" outlineLevel="0" max="4" min="4" style="151" width="14.28"/>
    <col collapsed="false" customWidth="true" hidden="false" outlineLevel="0" max="5" min="5" style="151" width="12.71"/>
    <col collapsed="false" customWidth="true" hidden="false" outlineLevel="0" max="6" min="6" style="151" width="11.99"/>
    <col collapsed="false" customWidth="true" hidden="false" outlineLevel="0" max="7" min="7" style="151" width="15.15"/>
    <col collapsed="false" customWidth="false" hidden="false" outlineLevel="0" max="1024" min="8" style="15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2" t="s">
        <v>245</v>
      </c>
      <c r="B2" s="2"/>
      <c r="C2" s="2"/>
      <c r="D2" s="2"/>
    </row>
    <row r="3" customFormat="false" ht="12.8" hidden="false" customHeight="false" outlineLevel="0" collapsed="false">
      <c r="A3" s="152" t="s">
        <v>246</v>
      </c>
      <c r="B3" s="152"/>
      <c r="C3" s="152"/>
      <c r="D3" s="152"/>
    </row>
    <row r="4" customFormat="false" ht="12.8" hidden="false" customHeight="false" outlineLevel="0" collapsed="false">
      <c r="B4" s="153" t="s">
        <v>329</v>
      </c>
    </row>
    <row r="6" customFormat="false" ht="12.8" hidden="false" customHeight="false" outlineLevel="0" collapsed="false">
      <c r="A6" s="154" t="s">
        <v>248</v>
      </c>
      <c r="B6" s="154"/>
      <c r="C6" s="154"/>
    </row>
    <row r="8" customFormat="false" ht="12.8" hidden="false" customHeight="false" outlineLevel="0" collapsed="false">
      <c r="A8" s="155" t="n">
        <v>1</v>
      </c>
      <c r="B8" s="156" t="s">
        <v>249</v>
      </c>
      <c r="C8" s="156" t="s">
        <v>250</v>
      </c>
    </row>
    <row r="9" customFormat="false" ht="12.8" hidden="false" customHeight="false" outlineLevel="0" collapsed="false">
      <c r="A9" s="157" t="s">
        <v>251</v>
      </c>
      <c r="B9" s="158" t="s">
        <v>252</v>
      </c>
      <c r="C9" s="159" t="n">
        <f aca="false">'Custo por trabalhador-Natal'!B53</f>
        <v>1668.21</v>
      </c>
    </row>
    <row r="10" customFormat="false" ht="12.8" hidden="false" customHeight="false" outlineLevel="0" collapsed="false">
      <c r="A10" s="157" t="s">
        <v>253</v>
      </c>
      <c r="B10" s="158" t="s">
        <v>254</v>
      </c>
      <c r="C10" s="159" t="n">
        <f aca="false">'Custo por trabalhador-Natal'!D53</f>
        <v>500.46</v>
      </c>
    </row>
    <row r="11" customFormat="false" ht="12.8" hidden="false" customHeight="false" outlineLevel="0" collapsed="false">
      <c r="A11" s="157" t="s">
        <v>255</v>
      </c>
      <c r="B11" s="158" t="s">
        <v>256</v>
      </c>
      <c r="C11" s="160"/>
    </row>
    <row r="12" customFormat="false" ht="12.8" hidden="false" customHeight="false" outlineLevel="0" collapsed="false">
      <c r="A12" s="157" t="s">
        <v>257</v>
      </c>
      <c r="B12" s="158" t="s">
        <v>25</v>
      </c>
      <c r="C12" s="159" t="n">
        <f aca="false">'Custo por trabalhador-Natal'!B37</f>
        <v>253</v>
      </c>
    </row>
    <row r="13" customFormat="false" ht="12.8" hidden="false" customHeight="false" outlineLevel="0" collapsed="false">
      <c r="A13" s="157" t="s">
        <v>258</v>
      </c>
      <c r="B13" s="158" t="s">
        <v>259</v>
      </c>
      <c r="C13" s="159" t="n">
        <f aca="false">'Custo por trabalhador-Natal'!C37</f>
        <v>216.78</v>
      </c>
    </row>
    <row r="14" customFormat="false" ht="12.8" hidden="false" customHeight="false" outlineLevel="0" collapsed="false">
      <c r="A14" s="157"/>
      <c r="B14" s="158"/>
      <c r="C14" s="160"/>
    </row>
    <row r="15" customFormat="false" ht="12.8" hidden="false" customHeight="false" outlineLevel="0" collapsed="false">
      <c r="A15" s="157" t="s">
        <v>260</v>
      </c>
      <c r="B15" s="158" t="s">
        <v>261</v>
      </c>
      <c r="C15" s="160"/>
    </row>
    <row r="16" customFormat="false" ht="16.5" hidden="false" customHeight="true" outlineLevel="0" collapsed="false">
      <c r="A16" s="155" t="s">
        <v>33</v>
      </c>
      <c r="B16" s="155"/>
      <c r="C16" s="161" t="n">
        <f aca="false">SUM(C9:C15)</f>
        <v>2638.45</v>
      </c>
    </row>
    <row r="19" customFormat="false" ht="12.8" hidden="false" customHeight="false" outlineLevel="0" collapsed="false">
      <c r="A19" s="154" t="s">
        <v>262</v>
      </c>
      <c r="B19" s="154"/>
      <c r="C19" s="154"/>
    </row>
    <row r="20" customFormat="false" ht="12.8" hidden="false" customHeight="false" outlineLevel="0" collapsed="false">
      <c r="A20" s="162"/>
    </row>
    <row r="21" customFormat="false" ht="12.8" hidden="false" customHeight="false" outlineLevel="0" collapsed="false">
      <c r="A21" s="163" t="s">
        <v>263</v>
      </c>
      <c r="B21" s="163"/>
      <c r="C21" s="163"/>
    </row>
    <row r="23" customFormat="false" ht="12.8" hidden="false" customHeight="false" outlineLevel="0" collapsed="false">
      <c r="A23" s="155" t="s">
        <v>264</v>
      </c>
      <c r="B23" s="156" t="s">
        <v>265</v>
      </c>
      <c r="C23" s="156" t="s">
        <v>250</v>
      </c>
    </row>
    <row r="24" customFormat="false" ht="12.8" hidden="false" customHeight="false" outlineLevel="0" collapsed="false">
      <c r="A24" s="157" t="s">
        <v>251</v>
      </c>
      <c r="B24" s="158" t="s">
        <v>266</v>
      </c>
      <c r="C24" s="159" t="n">
        <f aca="false">'Custo por trabalhador-Natal'!B81</f>
        <v>219.78</v>
      </c>
    </row>
    <row r="25" customFormat="false" ht="12.8" hidden="false" customHeight="false" outlineLevel="0" collapsed="false">
      <c r="A25" s="157" t="s">
        <v>253</v>
      </c>
      <c r="B25" s="158" t="s">
        <v>267</v>
      </c>
      <c r="C25" s="160" t="n">
        <f aca="false">'Custo por trabalhador-Natal'!C81+'Custo por trabalhador-Natal'!D81</f>
        <v>293.03</v>
      </c>
    </row>
    <row r="26" customFormat="false" ht="16.5" hidden="false" customHeight="true" outlineLevel="0" collapsed="false">
      <c r="A26" s="155" t="s">
        <v>33</v>
      </c>
      <c r="B26" s="155"/>
      <c r="C26" s="160" t="n">
        <f aca="false">SUM(C24:C25)</f>
        <v>512.81</v>
      </c>
    </row>
    <row r="29" customFormat="false" ht="32.25" hidden="false" customHeight="true" outlineLevel="0" collapsed="false">
      <c r="A29" s="164" t="s">
        <v>268</v>
      </c>
      <c r="B29" s="164"/>
      <c r="C29" s="164"/>
      <c r="D29" s="164"/>
    </row>
    <row r="31" customFormat="false" ht="12.8" hidden="false" customHeight="false" outlineLevel="0" collapsed="false">
      <c r="A31" s="155" t="s">
        <v>269</v>
      </c>
      <c r="B31" s="156" t="s">
        <v>270</v>
      </c>
      <c r="C31" s="156" t="s">
        <v>271</v>
      </c>
      <c r="D31" s="156" t="s">
        <v>250</v>
      </c>
    </row>
    <row r="32" customFormat="false" ht="12.8" hidden="false" customHeight="false" outlineLevel="0" collapsed="false">
      <c r="A32" s="157" t="s">
        <v>251</v>
      </c>
      <c r="B32" s="158" t="s">
        <v>272</v>
      </c>
      <c r="C32" s="165" t="n">
        <v>0.2</v>
      </c>
      <c r="D32" s="160" t="n">
        <f aca="false">ROUND(($C$16+$C$26)*C32,2)</f>
        <v>630.25</v>
      </c>
    </row>
    <row r="33" customFormat="false" ht="12.8" hidden="false" customHeight="false" outlineLevel="0" collapsed="false">
      <c r="A33" s="157" t="s">
        <v>253</v>
      </c>
      <c r="B33" s="158" t="s">
        <v>273</v>
      </c>
      <c r="C33" s="165" t="n">
        <v>0.025</v>
      </c>
      <c r="D33" s="160" t="n">
        <f aca="false">ROUND(($C$16+$C$26)*C33,2)</f>
        <v>78.78</v>
      </c>
    </row>
    <row r="34" customFormat="false" ht="12.8" hidden="false" customHeight="false" outlineLevel="0" collapsed="false">
      <c r="A34" s="157" t="s">
        <v>255</v>
      </c>
      <c r="B34" s="158" t="s">
        <v>274</v>
      </c>
      <c r="C34" s="166" t="n">
        <f aca="false">'Custo por trabalhador-Natal'!B90</f>
        <v>0.03</v>
      </c>
      <c r="D34" s="160" t="n">
        <f aca="false">ROUND(($C$16+$C$26)*C34,2)</f>
        <v>94.54</v>
      </c>
    </row>
    <row r="35" customFormat="false" ht="12.8" hidden="false" customHeight="false" outlineLevel="0" collapsed="false">
      <c r="A35" s="157" t="s">
        <v>257</v>
      </c>
      <c r="B35" s="158" t="s">
        <v>275</v>
      </c>
      <c r="C35" s="165" t="n">
        <v>0.015</v>
      </c>
      <c r="D35" s="160" t="n">
        <f aca="false">ROUND(($C$16+$C$26)*C35,2)</f>
        <v>47.27</v>
      </c>
    </row>
    <row r="36" customFormat="false" ht="12.8" hidden="false" customHeight="false" outlineLevel="0" collapsed="false">
      <c r="A36" s="157" t="s">
        <v>258</v>
      </c>
      <c r="B36" s="158" t="s">
        <v>276</v>
      </c>
      <c r="C36" s="165" t="n">
        <v>0.01</v>
      </c>
      <c r="D36" s="160" t="n">
        <f aca="false">ROUND(($C$16+$C$26)*C36,2)</f>
        <v>31.51</v>
      </c>
    </row>
    <row r="37" customFormat="false" ht="12.8" hidden="false" customHeight="false" outlineLevel="0" collapsed="false">
      <c r="A37" s="157" t="s">
        <v>277</v>
      </c>
      <c r="B37" s="158" t="s">
        <v>53</v>
      </c>
      <c r="C37" s="165" t="n">
        <v>0.006</v>
      </c>
      <c r="D37" s="160" t="n">
        <f aca="false">ROUND(($C$16+$C$26)*C37,2)</f>
        <v>18.91</v>
      </c>
    </row>
    <row r="38" customFormat="false" ht="12.8" hidden="false" customHeight="false" outlineLevel="0" collapsed="false">
      <c r="A38" s="157" t="s">
        <v>260</v>
      </c>
      <c r="B38" s="158" t="s">
        <v>54</v>
      </c>
      <c r="C38" s="165" t="n">
        <v>0.002</v>
      </c>
      <c r="D38" s="160" t="n">
        <f aca="false">ROUND(($C$16+$C$26)*C38,2)</f>
        <v>6.3</v>
      </c>
    </row>
    <row r="39" customFormat="false" ht="12.8" hidden="false" customHeight="false" outlineLevel="0" collapsed="false">
      <c r="A39" s="157" t="s">
        <v>278</v>
      </c>
      <c r="B39" s="158" t="s">
        <v>55</v>
      </c>
      <c r="C39" s="165" t="n">
        <v>0.08</v>
      </c>
      <c r="D39" s="160" t="n">
        <f aca="false">ROUND(($C$16+$C$26)*C39,2)</f>
        <v>252.1</v>
      </c>
    </row>
    <row r="40" customFormat="false" ht="16.5" hidden="false" customHeight="true" outlineLevel="0" collapsed="false">
      <c r="A40" s="155" t="s">
        <v>279</v>
      </c>
      <c r="B40" s="155"/>
      <c r="C40" s="165" t="n">
        <f aca="false">SUM(C32:C39)</f>
        <v>0.368</v>
      </c>
      <c r="D40" s="161" t="n">
        <f aca="false">SUM(D32:D39)</f>
        <v>1159.66</v>
      </c>
    </row>
    <row r="43" customFormat="false" ht="12.8" hidden="false" customHeight="false" outlineLevel="0" collapsed="false">
      <c r="A43" s="163" t="s">
        <v>280</v>
      </c>
      <c r="B43" s="163"/>
      <c r="C43" s="163"/>
    </row>
    <row r="45" customFormat="false" ht="12.8" hidden="false" customHeight="false" outlineLevel="0" collapsed="false">
      <c r="A45" s="155" t="s">
        <v>281</v>
      </c>
      <c r="B45" s="156" t="s">
        <v>282</v>
      </c>
      <c r="C45" s="156" t="s">
        <v>250</v>
      </c>
    </row>
    <row r="46" customFormat="false" ht="12.8" hidden="false" customHeight="false" outlineLevel="0" collapsed="false">
      <c r="A46" s="157" t="s">
        <v>251</v>
      </c>
      <c r="B46" s="158" t="s">
        <v>283</v>
      </c>
      <c r="C46" s="159" t="n">
        <f aca="false">'Custo por trabalhador-Natal'!B177</f>
        <v>69.95</v>
      </c>
    </row>
    <row r="47" customFormat="false" ht="12.8" hidden="false" customHeight="false" outlineLevel="0" collapsed="false">
      <c r="A47" s="157" t="s">
        <v>253</v>
      </c>
      <c r="B47" s="158" t="s">
        <v>284</v>
      </c>
      <c r="C47" s="159" t="n">
        <f aca="false">'Custo por trabalhador-Natal'!C177</f>
        <v>276</v>
      </c>
    </row>
    <row r="48" customFormat="false" ht="12.8" hidden="false" customHeight="false" outlineLevel="0" collapsed="false">
      <c r="A48" s="157" t="s">
        <v>255</v>
      </c>
      <c r="B48" s="158" t="s">
        <v>90</v>
      </c>
      <c r="C48" s="159" t="n">
        <f aca="false">'Custo por trabalhador-Natal'!D177</f>
        <v>11.72</v>
      </c>
    </row>
    <row r="49" customFormat="false" ht="12.8" hidden="false" customHeight="false" outlineLevel="0" collapsed="false">
      <c r="A49" s="157" t="s">
        <v>257</v>
      </c>
      <c r="B49" s="158" t="s">
        <v>261</v>
      </c>
      <c r="C49" s="160"/>
    </row>
    <row r="50" customFormat="false" ht="16.5" hidden="false" customHeight="true" outlineLevel="0" collapsed="false">
      <c r="A50" s="155" t="s">
        <v>33</v>
      </c>
      <c r="B50" s="155"/>
      <c r="C50" s="160" t="n">
        <f aca="false">SUM(C46:C49)</f>
        <v>357.67</v>
      </c>
    </row>
    <row r="53" customFormat="false" ht="12.8" hidden="false" customHeight="false" outlineLevel="0" collapsed="false">
      <c r="A53" s="163" t="s">
        <v>285</v>
      </c>
      <c r="B53" s="163"/>
      <c r="C53" s="163"/>
    </row>
    <row r="55" customFormat="false" ht="12.8" hidden="false" customHeight="false" outlineLevel="0" collapsed="false">
      <c r="A55" s="155" t="n">
        <v>2</v>
      </c>
      <c r="B55" s="156" t="s">
        <v>286</v>
      </c>
      <c r="C55" s="156" t="s">
        <v>250</v>
      </c>
    </row>
    <row r="56" customFormat="false" ht="12.8" hidden="false" customHeight="false" outlineLevel="0" collapsed="false">
      <c r="A56" s="157" t="s">
        <v>264</v>
      </c>
      <c r="B56" s="158" t="s">
        <v>265</v>
      </c>
      <c r="C56" s="160" t="n">
        <f aca="false">C26</f>
        <v>512.81</v>
      </c>
    </row>
    <row r="57" customFormat="false" ht="12.8" hidden="false" customHeight="false" outlineLevel="0" collapsed="false">
      <c r="A57" s="157" t="s">
        <v>269</v>
      </c>
      <c r="B57" s="158" t="s">
        <v>270</v>
      </c>
      <c r="C57" s="161" t="n">
        <f aca="false">D40</f>
        <v>1159.66</v>
      </c>
    </row>
    <row r="58" customFormat="false" ht="12.8" hidden="false" customHeight="false" outlineLevel="0" collapsed="false">
      <c r="A58" s="157" t="s">
        <v>281</v>
      </c>
      <c r="B58" s="158" t="s">
        <v>282</v>
      </c>
      <c r="C58" s="160" t="n">
        <f aca="false">C50</f>
        <v>357.67</v>
      </c>
    </row>
    <row r="59" customFormat="false" ht="16.5" hidden="false" customHeight="true" outlineLevel="0" collapsed="false">
      <c r="A59" s="155" t="s">
        <v>33</v>
      </c>
      <c r="B59" s="155"/>
      <c r="C59" s="161" t="n">
        <f aca="false">SUM(C56:C58)</f>
        <v>2030.14</v>
      </c>
    </row>
    <row r="60" customFormat="false" ht="12.8" hidden="false" customHeight="false" outlineLevel="0" collapsed="false">
      <c r="A60" s="65"/>
    </row>
    <row r="62" customFormat="false" ht="12.8" hidden="false" customHeight="false" outlineLevel="0" collapsed="false">
      <c r="A62" s="154" t="s">
        <v>287</v>
      </c>
      <c r="B62" s="154"/>
      <c r="C62" s="154"/>
    </row>
    <row r="64" customFormat="false" ht="12.8" hidden="false" customHeight="false" outlineLevel="0" collapsed="false">
      <c r="A64" s="155" t="n">
        <v>3</v>
      </c>
      <c r="B64" s="156" t="s">
        <v>288</v>
      </c>
      <c r="C64" s="156" t="s">
        <v>250</v>
      </c>
    </row>
    <row r="65" customFormat="false" ht="12.8" hidden="false" customHeight="false" outlineLevel="0" collapsed="false">
      <c r="A65" s="157" t="s">
        <v>251</v>
      </c>
      <c r="B65" s="167" t="s">
        <v>289</v>
      </c>
      <c r="C65" s="161" t="n">
        <f aca="false">'Custo por trabalhador-Natal'!B217</f>
        <v>183.7</v>
      </c>
    </row>
    <row r="66" customFormat="false" ht="12.8" hidden="false" customHeight="false" outlineLevel="0" collapsed="false">
      <c r="A66" s="157" t="s">
        <v>253</v>
      </c>
      <c r="B66" s="167" t="s">
        <v>290</v>
      </c>
      <c r="C66" s="161" t="n">
        <f aca="false">'Custo por trabalhador-Natal'!C217</f>
        <v>59.1</v>
      </c>
    </row>
    <row r="67" customFormat="false" ht="12.8" hidden="false" customHeight="false" outlineLevel="0" collapsed="false">
      <c r="A67" s="157" t="s">
        <v>255</v>
      </c>
      <c r="B67" s="167" t="s">
        <v>291</v>
      </c>
      <c r="C67" s="161" t="n">
        <f aca="false">'Custo por trabalhador-Natal'!B238</f>
        <v>25.33</v>
      </c>
    </row>
    <row r="68" customFormat="false" ht="12.8" hidden="false" customHeight="false" outlineLevel="0" collapsed="false">
      <c r="A68" s="157" t="s">
        <v>257</v>
      </c>
      <c r="B68" s="167" t="s">
        <v>292</v>
      </c>
      <c r="C68" s="161" t="n">
        <f aca="false">'Custo por trabalhador-Natal'!C238</f>
        <v>6.56</v>
      </c>
    </row>
    <row r="69" customFormat="false" ht="12.8" hidden="false" customHeight="false" outlineLevel="0" collapsed="false">
      <c r="A69" s="157" t="s">
        <v>258</v>
      </c>
      <c r="B69" s="167" t="s">
        <v>293</v>
      </c>
      <c r="C69" s="168" t="n">
        <f aca="false">'Custo por trabalhador-Natal'!D261</f>
        <v>-6.31</v>
      </c>
    </row>
    <row r="70" customFormat="false" ht="16.5" hidden="false" customHeight="true" outlineLevel="0" collapsed="false">
      <c r="A70" s="155" t="s">
        <v>33</v>
      </c>
      <c r="B70" s="155"/>
      <c r="C70" s="176" t="n">
        <f aca="false">SUM(C65:C69)</f>
        <v>268.38</v>
      </c>
    </row>
    <row r="73" customFormat="false" ht="12.8" hidden="false" customHeight="false" outlineLevel="0" collapsed="false">
      <c r="A73" s="154" t="s">
        <v>294</v>
      </c>
      <c r="B73" s="154"/>
      <c r="C73" s="154"/>
    </row>
    <row r="76" customFormat="false" ht="12.8" hidden="false" customHeight="false" outlineLevel="0" collapsed="false">
      <c r="A76" s="163" t="s">
        <v>295</v>
      </c>
      <c r="B76" s="163"/>
      <c r="C76" s="163"/>
    </row>
    <row r="77" customFormat="false" ht="12.8" hidden="false" customHeight="false" outlineLevel="0" collapsed="false">
      <c r="A77" s="162"/>
    </row>
    <row r="78" customFormat="false" ht="12.8" hidden="false" customHeight="false" outlineLevel="0" collapsed="false">
      <c r="A78" s="155" t="s">
        <v>296</v>
      </c>
      <c r="B78" s="156" t="s">
        <v>297</v>
      </c>
      <c r="C78" s="156" t="s">
        <v>250</v>
      </c>
    </row>
    <row r="79" customFormat="false" ht="12.8" hidden="false" customHeight="false" outlineLevel="0" collapsed="false">
      <c r="A79" s="157" t="s">
        <v>251</v>
      </c>
      <c r="B79" s="158" t="s">
        <v>141</v>
      </c>
      <c r="C79" s="161" t="n">
        <f aca="false">ROUND(('Custo por trabalhador-Natal'!D309*'Custo por trabalhador-Natal'!C288)/12,2)</f>
        <v>205.71</v>
      </c>
    </row>
    <row r="80" customFormat="false" ht="12.8" hidden="false" customHeight="false" outlineLevel="0" collapsed="false">
      <c r="A80" s="157" t="s">
        <v>253</v>
      </c>
      <c r="B80" s="158" t="s">
        <v>297</v>
      </c>
      <c r="C80" s="160" t="n">
        <f aca="false">ROUND(('Custo por trabalhador-Natal'!D309*(SUM('Custo por trabalhador-Natal'!C294,'Custo por trabalhador-Natal'!C295,'Custo por trabalhador-Natal'!C296,'Custo por trabalhador-Natal'!C297,'Custo por trabalhador-Natal'!C300,'Custo por trabalhador-Natal'!C293)))/12,2)</f>
        <v>4.69</v>
      </c>
    </row>
    <row r="81" customFormat="false" ht="12.8" hidden="false" customHeight="false" outlineLevel="0" collapsed="false">
      <c r="A81" s="157" t="s">
        <v>255</v>
      </c>
      <c r="B81" s="158" t="s">
        <v>298</v>
      </c>
      <c r="C81" s="160" t="n">
        <f aca="false">ROUND(('Custo por trabalhador-Natal'!D309*'Custo por trabalhador-Natal'!C298)/12,2)</f>
        <v>0.45</v>
      </c>
    </row>
    <row r="82" customFormat="false" ht="12.8" hidden="false" customHeight="false" outlineLevel="0" collapsed="false">
      <c r="A82" s="157" t="s">
        <v>257</v>
      </c>
      <c r="B82" s="158" t="s">
        <v>299</v>
      </c>
      <c r="C82" s="160" t="n">
        <f aca="false">ROUND(('Custo por trabalhador-Natal'!D309*'Custo por trabalhador-Natal'!C291)/12,2)</f>
        <v>9.48</v>
      </c>
    </row>
    <row r="83" customFormat="false" ht="12.8" hidden="false" customHeight="false" outlineLevel="0" collapsed="false">
      <c r="A83" s="157" t="s">
        <v>258</v>
      </c>
      <c r="B83" s="158" t="s">
        <v>300</v>
      </c>
      <c r="C83" s="160" t="n">
        <f aca="false">ROUND(('Custo por trabalhador-Natal'!D309*'Custo por trabalhador-Natal'!C299)/12,2)</f>
        <v>3.46</v>
      </c>
    </row>
    <row r="84" customFormat="false" ht="12.8" hidden="false" customHeight="false" outlineLevel="0" collapsed="false">
      <c r="A84" s="157" t="s">
        <v>277</v>
      </c>
      <c r="B84" s="158" t="s">
        <v>142</v>
      </c>
      <c r="C84" s="160" t="n">
        <f aca="false">ROUND(('Custo por trabalhador-Natal'!D309*'Custo por trabalhador-Natal'!C289)/12,2)</f>
        <v>13.71</v>
      </c>
    </row>
    <row r="85" customFormat="false" ht="12.8" hidden="false" customHeight="false" outlineLevel="0" collapsed="false">
      <c r="A85" s="157" t="s">
        <v>260</v>
      </c>
      <c r="B85" s="158" t="s">
        <v>301</v>
      </c>
      <c r="C85" s="160" t="n">
        <f aca="false">ROUND(('Custo por trabalhador-Natal'!D309*'Custo por trabalhador-Natal'!C292)/12,2)</f>
        <v>34.29</v>
      </c>
    </row>
    <row r="86" customFormat="false" ht="12.8" hidden="false" customHeight="false" outlineLevel="0" collapsed="false">
      <c r="A86" s="157" t="s">
        <v>278</v>
      </c>
      <c r="B86" s="158" t="s">
        <v>143</v>
      </c>
      <c r="C86" s="160" t="n">
        <f aca="false">ROUND(('Custo por trabalhador-Natal'!D309*'Custo por trabalhador-Natal'!C290)/12,2)</f>
        <v>17.14</v>
      </c>
    </row>
    <row r="87" customFormat="false" ht="12.8" hidden="false" customHeight="false" outlineLevel="0" collapsed="false">
      <c r="A87" s="157" t="s">
        <v>302</v>
      </c>
      <c r="B87" s="158" t="s">
        <v>261</v>
      </c>
      <c r="C87" s="160"/>
    </row>
    <row r="88" customFormat="false" ht="16.5" hidden="false" customHeight="true" outlineLevel="0" collapsed="false">
      <c r="A88" s="155" t="s">
        <v>279</v>
      </c>
      <c r="B88" s="155"/>
      <c r="C88" s="161" t="n">
        <f aca="false">SUM(C79:C87)</f>
        <v>288.93</v>
      </c>
    </row>
    <row r="91" customFormat="false" ht="12.8" hidden="false" customHeight="false" outlineLevel="0" collapsed="false">
      <c r="A91" s="163" t="s">
        <v>303</v>
      </c>
      <c r="B91" s="163"/>
      <c r="C91" s="163"/>
    </row>
    <row r="92" customFormat="false" ht="12.8" hidden="false" customHeight="false" outlineLevel="0" collapsed="false">
      <c r="A92" s="162"/>
    </row>
    <row r="93" customFormat="false" ht="12.8" hidden="false" customHeight="false" outlineLevel="0" collapsed="false">
      <c r="A93" s="155" t="s">
        <v>304</v>
      </c>
      <c r="B93" s="156" t="s">
        <v>305</v>
      </c>
      <c r="C93" s="156" t="s">
        <v>250</v>
      </c>
    </row>
    <row r="94" customFormat="false" ht="12.8" hidden="false" customHeight="false" outlineLevel="0" collapsed="false">
      <c r="A94" s="157" t="s">
        <v>251</v>
      </c>
      <c r="B94" s="158" t="s">
        <v>306</v>
      </c>
      <c r="C94" s="159" t="n">
        <f aca="false">'Custo por trabalhador-Natal'!C338</f>
        <v>336.6</v>
      </c>
    </row>
    <row r="95" customFormat="false" ht="16.5" hidden="false" customHeight="true" outlineLevel="0" collapsed="false">
      <c r="A95" s="155" t="s">
        <v>33</v>
      </c>
      <c r="B95" s="155"/>
      <c r="C95" s="159" t="n">
        <f aca="false">C94</f>
        <v>336.6</v>
      </c>
    </row>
    <row r="98" customFormat="false" ht="12.8" hidden="false" customHeight="false" outlineLevel="0" collapsed="false">
      <c r="A98" s="163" t="s">
        <v>307</v>
      </c>
      <c r="B98" s="163"/>
      <c r="C98" s="163"/>
    </row>
    <row r="99" customFormat="false" ht="12.8" hidden="false" customHeight="false" outlineLevel="0" collapsed="false">
      <c r="A99" s="162"/>
    </row>
    <row r="100" customFormat="false" ht="12.8" hidden="false" customHeight="false" outlineLevel="0" collapsed="false">
      <c r="A100" s="155" t="n">
        <v>4</v>
      </c>
      <c r="B100" s="156" t="s">
        <v>308</v>
      </c>
      <c r="C100" s="156" t="s">
        <v>250</v>
      </c>
    </row>
    <row r="101" customFormat="false" ht="12.8" hidden="false" customHeight="false" outlineLevel="0" collapsed="false">
      <c r="A101" s="157" t="s">
        <v>296</v>
      </c>
      <c r="B101" s="158" t="s">
        <v>297</v>
      </c>
      <c r="C101" s="161" t="n">
        <f aca="false">C88</f>
        <v>288.93</v>
      </c>
    </row>
    <row r="102" customFormat="false" ht="12.8" hidden="false" customHeight="false" outlineLevel="0" collapsed="false">
      <c r="A102" s="157" t="s">
        <v>304</v>
      </c>
      <c r="B102" s="158" t="s">
        <v>305</v>
      </c>
      <c r="C102" s="159" t="n">
        <f aca="false">C95</f>
        <v>336.6</v>
      </c>
    </row>
    <row r="103" customFormat="false" ht="16.5" hidden="false" customHeight="true" outlineLevel="0" collapsed="false">
      <c r="A103" s="155" t="s">
        <v>33</v>
      </c>
      <c r="B103" s="155"/>
      <c r="C103" s="160" t="n">
        <f aca="false">SUM(C101:C102)</f>
        <v>625.53</v>
      </c>
    </row>
    <row r="106" customFormat="false" ht="12.8" hidden="false" customHeight="false" outlineLevel="0" collapsed="false">
      <c r="A106" s="154" t="s">
        <v>309</v>
      </c>
      <c r="B106" s="154"/>
      <c r="C106" s="154"/>
    </row>
    <row r="108" customFormat="false" ht="12.8" hidden="false" customHeight="false" outlineLevel="0" collapsed="false">
      <c r="A108" s="155" t="n">
        <v>5</v>
      </c>
      <c r="B108" s="169" t="s">
        <v>241</v>
      </c>
      <c r="C108" s="156" t="s">
        <v>250</v>
      </c>
    </row>
    <row r="109" customFormat="false" ht="12.8" hidden="false" customHeight="false" outlineLevel="0" collapsed="false">
      <c r="A109" s="157" t="s">
        <v>251</v>
      </c>
      <c r="B109" s="158" t="s">
        <v>310</v>
      </c>
      <c r="C109" s="161" t="n">
        <f aca="false">'Custo por trabalhador-Natal'!B390</f>
        <v>28.94</v>
      </c>
    </row>
    <row r="110" customFormat="false" ht="12.8" hidden="false" customHeight="false" outlineLevel="0" collapsed="false">
      <c r="A110" s="157" t="s">
        <v>253</v>
      </c>
      <c r="B110" s="158" t="s">
        <v>311</v>
      </c>
      <c r="C110" s="160"/>
    </row>
    <row r="111" customFormat="false" ht="12.8" hidden="false" customHeight="false" outlineLevel="0" collapsed="false">
      <c r="A111" s="157" t="s">
        <v>255</v>
      </c>
      <c r="B111" s="158" t="s">
        <v>312</v>
      </c>
      <c r="C111" s="161" t="n">
        <f aca="false">'Custo por trabalhador-Natal'!C390</f>
        <v>35.32</v>
      </c>
    </row>
    <row r="112" customFormat="false" ht="12.8" hidden="false" customHeight="false" outlineLevel="0" collapsed="false">
      <c r="A112" s="157" t="s">
        <v>257</v>
      </c>
      <c r="B112" s="158" t="s">
        <v>261</v>
      </c>
      <c r="C112" s="160"/>
    </row>
    <row r="113" customFormat="false" ht="16.5" hidden="false" customHeight="true" outlineLevel="0" collapsed="false">
      <c r="A113" s="155" t="s">
        <v>279</v>
      </c>
      <c r="B113" s="155"/>
      <c r="C113" s="160" t="n">
        <f aca="false">SUM(C109:C112)</f>
        <v>64.26</v>
      </c>
    </row>
    <row r="116" customFormat="false" ht="12.8" hidden="false" customHeight="false" outlineLevel="0" collapsed="false">
      <c r="A116" s="154" t="s">
        <v>313</v>
      </c>
      <c r="B116" s="154"/>
      <c r="C116" s="154"/>
    </row>
    <row r="118" customFormat="false" ht="12.8" hidden="false" customHeight="false" outlineLevel="0" collapsed="false">
      <c r="A118" s="155" t="n">
        <v>6</v>
      </c>
      <c r="B118" s="169" t="s">
        <v>242</v>
      </c>
      <c r="C118" s="156" t="s">
        <v>271</v>
      </c>
      <c r="D118" s="156" t="s">
        <v>250</v>
      </c>
    </row>
    <row r="119" customFormat="false" ht="12.8" hidden="false" customHeight="false" outlineLevel="0" collapsed="false">
      <c r="A119" s="157" t="s">
        <v>251</v>
      </c>
      <c r="B119" s="158" t="s">
        <v>224</v>
      </c>
      <c r="C119" s="165" t="n">
        <f aca="false">'Custo por trabalhador-Natal'!B396</f>
        <v>0.06</v>
      </c>
      <c r="D119" s="160"/>
    </row>
    <row r="120" customFormat="false" ht="12.8" hidden="false" customHeight="false" outlineLevel="0" collapsed="false">
      <c r="A120" s="157" t="s">
        <v>253</v>
      </c>
      <c r="B120" s="158" t="s">
        <v>229</v>
      </c>
      <c r="C120" s="165" t="n">
        <f aca="false">'Custo por trabalhador-Natal'!B398</f>
        <v>0.0679</v>
      </c>
      <c r="D120" s="160"/>
    </row>
    <row r="121" customFormat="false" ht="12.8" hidden="false" customHeight="false" outlineLevel="0" collapsed="false">
      <c r="A121" s="157" t="s">
        <v>255</v>
      </c>
      <c r="B121" s="158" t="s">
        <v>225</v>
      </c>
      <c r="C121" s="170" t="n">
        <f aca="false">SUM(C123:C126)</f>
        <v>0.0865</v>
      </c>
      <c r="D121" s="171"/>
    </row>
    <row r="122" customFormat="false" ht="12.8" hidden="false" customHeight="false" outlineLevel="0" collapsed="false">
      <c r="A122" s="157"/>
      <c r="B122" s="158" t="s">
        <v>314</v>
      </c>
      <c r="C122" s="160"/>
      <c r="D122" s="160"/>
    </row>
    <row r="123" customFormat="false" ht="12.8" hidden="false" customHeight="false" outlineLevel="0" collapsed="false">
      <c r="A123" s="157"/>
      <c r="B123" s="158" t="s">
        <v>315</v>
      </c>
      <c r="C123" s="165" t="n">
        <v>0.0065</v>
      </c>
      <c r="D123" s="160"/>
    </row>
    <row r="124" customFormat="false" ht="12.8" hidden="false" customHeight="false" outlineLevel="0" collapsed="false">
      <c r="A124" s="157"/>
      <c r="B124" s="158" t="s">
        <v>316</v>
      </c>
      <c r="C124" s="165" t="n">
        <v>0.03</v>
      </c>
      <c r="D124" s="160"/>
    </row>
    <row r="125" customFormat="false" ht="12.8" hidden="false" customHeight="false" outlineLevel="0" collapsed="false">
      <c r="A125" s="157"/>
      <c r="B125" s="158" t="s">
        <v>317</v>
      </c>
      <c r="C125" s="160"/>
      <c r="D125" s="160"/>
    </row>
    <row r="126" customFormat="false" ht="12.8" hidden="false" customHeight="false" outlineLevel="0" collapsed="false">
      <c r="A126" s="157"/>
      <c r="B126" s="158" t="s">
        <v>318</v>
      </c>
      <c r="C126" s="165" t="n">
        <v>0.05</v>
      </c>
      <c r="D126" s="160"/>
    </row>
    <row r="127" customFormat="false" ht="16.5" hidden="false" customHeight="true" outlineLevel="0" collapsed="false">
      <c r="A127" s="155" t="s">
        <v>279</v>
      </c>
      <c r="B127" s="155"/>
      <c r="C127" s="165" t="n">
        <f aca="false">ROUND(((1+C119)/(1-C121-C120))-1,4)</f>
        <v>0.2535</v>
      </c>
      <c r="D127" s="161" t="n">
        <f aca="false">ROUND(C127*C138,2)</f>
        <v>1426.38</v>
      </c>
    </row>
    <row r="128" customFormat="false" ht="12.8" hidden="false" customHeight="false" outlineLevel="0" collapsed="false">
      <c r="B128" s="172"/>
      <c r="C128" s="173"/>
    </row>
    <row r="130" customFormat="false" ht="12.8" hidden="false" customHeight="false" outlineLevel="0" collapsed="false">
      <c r="A130" s="154" t="s">
        <v>319</v>
      </c>
      <c r="B130" s="154"/>
      <c r="C130" s="154"/>
    </row>
    <row r="132" customFormat="false" ht="12.8" hidden="false" customHeight="false" outlineLevel="0" collapsed="false">
      <c r="A132" s="155"/>
      <c r="B132" s="156" t="s">
        <v>320</v>
      </c>
      <c r="C132" s="156" t="s">
        <v>250</v>
      </c>
    </row>
    <row r="133" customFormat="false" ht="12.8" hidden="false" customHeight="false" outlineLevel="0" collapsed="false">
      <c r="A133" s="174" t="s">
        <v>251</v>
      </c>
      <c r="B133" s="158" t="s">
        <v>248</v>
      </c>
      <c r="C133" s="175" t="n">
        <f aca="false">C16</f>
        <v>2638.45</v>
      </c>
    </row>
    <row r="134" customFormat="false" ht="12.8" hidden="false" customHeight="false" outlineLevel="0" collapsed="false">
      <c r="A134" s="174" t="s">
        <v>253</v>
      </c>
      <c r="B134" s="158" t="s">
        <v>262</v>
      </c>
      <c r="C134" s="175" t="n">
        <f aca="false">C59</f>
        <v>2030.14</v>
      </c>
    </row>
    <row r="135" customFormat="false" ht="12.8" hidden="false" customHeight="false" outlineLevel="0" collapsed="false">
      <c r="A135" s="174" t="s">
        <v>255</v>
      </c>
      <c r="B135" s="158" t="s">
        <v>287</v>
      </c>
      <c r="C135" s="158" t="n">
        <f aca="false">C70</f>
        <v>268.38</v>
      </c>
    </row>
    <row r="136" customFormat="false" ht="12.8" hidden="false" customHeight="false" outlineLevel="0" collapsed="false">
      <c r="A136" s="174" t="s">
        <v>257</v>
      </c>
      <c r="B136" s="158" t="s">
        <v>294</v>
      </c>
      <c r="C136" s="158" t="n">
        <f aca="false">C103</f>
        <v>625.53</v>
      </c>
    </row>
    <row r="137" customFormat="false" ht="12.8" hidden="false" customHeight="false" outlineLevel="0" collapsed="false">
      <c r="A137" s="174" t="s">
        <v>258</v>
      </c>
      <c r="B137" s="158" t="s">
        <v>309</v>
      </c>
      <c r="C137" s="158" t="n">
        <f aca="false">C113</f>
        <v>64.26</v>
      </c>
    </row>
    <row r="138" customFormat="false" ht="16.5" hidden="false" customHeight="true" outlineLevel="0" collapsed="false">
      <c r="A138" s="155" t="s">
        <v>321</v>
      </c>
      <c r="B138" s="155"/>
      <c r="C138" s="175" t="n">
        <f aca="false">SUM(C133:C137)</f>
        <v>5626.76</v>
      </c>
    </row>
    <row r="139" customFormat="false" ht="12.8" hidden="false" customHeight="false" outlineLevel="0" collapsed="false">
      <c r="A139" s="174" t="s">
        <v>277</v>
      </c>
      <c r="B139" s="158" t="s">
        <v>322</v>
      </c>
      <c r="C139" s="175" t="n">
        <f aca="false">D127</f>
        <v>1426.38</v>
      </c>
    </row>
    <row r="140" customFormat="false" ht="16.5" hidden="false" customHeight="true" outlineLevel="0" collapsed="false">
      <c r="A140" s="155" t="s">
        <v>323</v>
      </c>
      <c r="B140" s="155"/>
      <c r="C140" s="175" t="n">
        <f aca="false">C138+C139</f>
        <v>7053.14</v>
      </c>
    </row>
    <row r="141" customFormat="false" ht="12.8" hidden="false" customHeight="true" outlineLevel="0" collapsed="false">
      <c r="A141" s="155" t="s">
        <v>324</v>
      </c>
      <c r="B141" s="155"/>
      <c r="C141" s="175" t="n">
        <v>2</v>
      </c>
    </row>
    <row r="142" customFormat="false" ht="12.8" hidden="false" customHeight="true" outlineLevel="0" collapsed="false">
      <c r="A142" s="155" t="s">
        <v>325</v>
      </c>
      <c r="B142" s="155"/>
      <c r="C142" s="175" t="n">
        <f aca="false">ROUND(C140*C141,2)</f>
        <v>14106.28</v>
      </c>
    </row>
    <row r="143" customFormat="false" ht="12.8" hidden="false" customHeight="true" outlineLevel="0" collapsed="false">
      <c r="A143" s="155" t="s">
        <v>326</v>
      </c>
      <c r="B143" s="155"/>
      <c r="C143" s="175" t="n">
        <v>2</v>
      </c>
    </row>
    <row r="144" customFormat="false" ht="12.8" hidden="false" customHeight="true" outlineLevel="0" collapsed="false">
      <c r="A144" s="155" t="s">
        <v>327</v>
      </c>
      <c r="B144" s="155"/>
      <c r="C144" s="175" t="n">
        <f aca="false">ROUND(C142*C143,2)</f>
        <v>28212.56</v>
      </c>
    </row>
    <row r="145" customFormat="false" ht="12.8" hidden="false" customHeight="true" outlineLevel="0" collapsed="false">
      <c r="A145" s="155" t="s">
        <v>328</v>
      </c>
      <c r="B145" s="155"/>
      <c r="C145" s="175" t="n">
        <f aca="false">ROUND(C144*12,2)</f>
        <v>338550.72</v>
      </c>
    </row>
  </sheetData>
  <mergeCells count="35">
    <mergeCell ref="A1:D1"/>
    <mergeCell ref="A2:D2"/>
    <mergeCell ref="A3:D3"/>
    <mergeCell ref="A6:C6"/>
    <mergeCell ref="A16:B16"/>
    <mergeCell ref="A19:C19"/>
    <mergeCell ref="A21:C21"/>
    <mergeCell ref="A26:B26"/>
    <mergeCell ref="A29:D29"/>
    <mergeCell ref="A40:B40"/>
    <mergeCell ref="A43:C43"/>
    <mergeCell ref="A50:B50"/>
    <mergeCell ref="A53:C53"/>
    <mergeCell ref="A59:B59"/>
    <mergeCell ref="A62:C62"/>
    <mergeCell ref="A70:B70"/>
    <mergeCell ref="A73:C73"/>
    <mergeCell ref="A76:C76"/>
    <mergeCell ref="A88:B88"/>
    <mergeCell ref="A91:C91"/>
    <mergeCell ref="A95:B95"/>
    <mergeCell ref="A98:C98"/>
    <mergeCell ref="A103:B103"/>
    <mergeCell ref="A106:C106"/>
    <mergeCell ref="A113:B113"/>
    <mergeCell ref="A116:C116"/>
    <mergeCell ref="A127:B127"/>
    <mergeCell ref="A130:C130"/>
    <mergeCell ref="A138:B138"/>
    <mergeCell ref="A140:B140"/>
    <mergeCell ref="A141:B141"/>
    <mergeCell ref="A142:B142"/>
    <mergeCell ref="A143:B143"/>
    <mergeCell ref="A144:B144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9.13671875" defaultRowHeight="12.8" zeroHeight="false" outlineLevelRow="0" outlineLevelCol="0"/>
  <cols>
    <col collapsed="false" customWidth="false" hidden="false" outlineLevel="0" max="1" min="1" style="151" width="9.13"/>
    <col collapsed="false" customWidth="true" hidden="false" outlineLevel="0" max="2" min="2" style="151" width="72.14"/>
    <col collapsed="false" customWidth="true" hidden="false" outlineLevel="0" max="3" min="3" style="151" width="18"/>
    <col collapsed="false" customWidth="true" hidden="false" outlineLevel="0" max="4" min="4" style="151" width="14.28"/>
    <col collapsed="false" customWidth="true" hidden="false" outlineLevel="0" max="5" min="5" style="151" width="12.71"/>
    <col collapsed="false" customWidth="true" hidden="false" outlineLevel="0" max="6" min="6" style="151" width="11.99"/>
    <col collapsed="false" customWidth="true" hidden="false" outlineLevel="0" max="7" min="7" style="151" width="15.15"/>
    <col collapsed="false" customWidth="false" hidden="false" outlineLevel="0" max="1024" min="8" style="15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2" t="s">
        <v>245</v>
      </c>
      <c r="B2" s="2"/>
      <c r="C2" s="2"/>
      <c r="D2" s="2"/>
    </row>
    <row r="3" customFormat="false" ht="12.8" hidden="false" customHeight="false" outlineLevel="0" collapsed="false">
      <c r="A3" s="152" t="s">
        <v>246</v>
      </c>
      <c r="B3" s="152"/>
      <c r="C3" s="152"/>
      <c r="D3" s="152"/>
    </row>
    <row r="4" customFormat="false" ht="12.8" hidden="false" customHeight="false" outlineLevel="0" collapsed="false">
      <c r="B4" s="153" t="s">
        <v>330</v>
      </c>
    </row>
    <row r="6" customFormat="false" ht="12.8" hidden="false" customHeight="false" outlineLevel="0" collapsed="false">
      <c r="A6" s="154" t="s">
        <v>248</v>
      </c>
      <c r="B6" s="154"/>
      <c r="C6" s="154"/>
    </row>
    <row r="8" customFormat="false" ht="12.8" hidden="false" customHeight="false" outlineLevel="0" collapsed="false">
      <c r="A8" s="155" t="n">
        <v>1</v>
      </c>
      <c r="B8" s="156" t="s">
        <v>249</v>
      </c>
      <c r="C8" s="156" t="s">
        <v>250</v>
      </c>
    </row>
    <row r="9" customFormat="false" ht="12.8" hidden="false" customHeight="false" outlineLevel="0" collapsed="false">
      <c r="A9" s="157" t="s">
        <v>251</v>
      </c>
      <c r="B9" s="158" t="s">
        <v>252</v>
      </c>
      <c r="C9" s="159" t="n">
        <f aca="false">'Custo por trabalhador-Natal'!B54</f>
        <v>1668.21</v>
      </c>
    </row>
    <row r="10" customFormat="false" ht="12.8" hidden="false" customHeight="false" outlineLevel="0" collapsed="false">
      <c r="A10" s="157" t="s">
        <v>253</v>
      </c>
      <c r="B10" s="158" t="s">
        <v>254</v>
      </c>
      <c r="C10" s="159" t="n">
        <f aca="false">'Custo por trabalhador-Natal'!D54</f>
        <v>500.46</v>
      </c>
    </row>
    <row r="11" customFormat="false" ht="12.8" hidden="false" customHeight="false" outlineLevel="0" collapsed="false">
      <c r="A11" s="157" t="s">
        <v>255</v>
      </c>
      <c r="B11" s="158" t="s">
        <v>256</v>
      </c>
      <c r="C11" s="160"/>
    </row>
    <row r="12" customFormat="false" ht="12.8" hidden="false" customHeight="false" outlineLevel="0" collapsed="false">
      <c r="A12" s="157" t="s">
        <v>257</v>
      </c>
      <c r="B12" s="158" t="s">
        <v>25</v>
      </c>
      <c r="C12" s="159"/>
    </row>
    <row r="13" customFormat="false" ht="12.8" hidden="false" customHeight="false" outlineLevel="0" collapsed="false">
      <c r="A13" s="157" t="s">
        <v>258</v>
      </c>
      <c r="B13" s="158" t="s">
        <v>259</v>
      </c>
      <c r="C13" s="160"/>
    </row>
    <row r="14" customFormat="false" ht="12.8" hidden="false" customHeight="false" outlineLevel="0" collapsed="false">
      <c r="A14" s="157"/>
      <c r="B14" s="158"/>
      <c r="C14" s="160"/>
    </row>
    <row r="15" customFormat="false" ht="12.8" hidden="false" customHeight="false" outlineLevel="0" collapsed="false">
      <c r="A15" s="157" t="s">
        <v>260</v>
      </c>
      <c r="B15" s="158" t="s">
        <v>261</v>
      </c>
      <c r="C15" s="160"/>
    </row>
    <row r="16" customFormat="false" ht="16.5" hidden="false" customHeight="true" outlineLevel="0" collapsed="false">
      <c r="A16" s="155" t="s">
        <v>33</v>
      </c>
      <c r="B16" s="155"/>
      <c r="C16" s="161" t="n">
        <f aca="false">SUM(C9:C15)</f>
        <v>2168.67</v>
      </c>
    </row>
    <row r="19" customFormat="false" ht="12.8" hidden="false" customHeight="false" outlineLevel="0" collapsed="false">
      <c r="A19" s="154" t="s">
        <v>262</v>
      </c>
      <c r="B19" s="154"/>
      <c r="C19" s="154"/>
    </row>
    <row r="20" customFormat="false" ht="12.8" hidden="false" customHeight="false" outlineLevel="0" collapsed="false">
      <c r="A20" s="162"/>
    </row>
    <row r="21" customFormat="false" ht="12.8" hidden="false" customHeight="false" outlineLevel="0" collapsed="false">
      <c r="A21" s="163" t="s">
        <v>263</v>
      </c>
      <c r="B21" s="163"/>
      <c r="C21" s="163"/>
    </row>
    <row r="23" customFormat="false" ht="12.8" hidden="false" customHeight="false" outlineLevel="0" collapsed="false">
      <c r="A23" s="155" t="s">
        <v>264</v>
      </c>
      <c r="B23" s="156" t="s">
        <v>265</v>
      </c>
      <c r="C23" s="156" t="s">
        <v>250</v>
      </c>
    </row>
    <row r="24" customFormat="false" ht="12.8" hidden="false" customHeight="false" outlineLevel="0" collapsed="false">
      <c r="A24" s="157" t="s">
        <v>251</v>
      </c>
      <c r="B24" s="158" t="s">
        <v>266</v>
      </c>
      <c r="C24" s="159" t="n">
        <f aca="false">'Custo por trabalhador-Natal'!B82</f>
        <v>180.65</v>
      </c>
    </row>
    <row r="25" customFormat="false" ht="12.8" hidden="false" customHeight="false" outlineLevel="0" collapsed="false">
      <c r="A25" s="157" t="s">
        <v>253</v>
      </c>
      <c r="B25" s="158" t="s">
        <v>267</v>
      </c>
      <c r="C25" s="160" t="n">
        <f aca="false">'Custo por trabalhador-Natal'!C82+'Custo por trabalhador-Natal'!D82</f>
        <v>240.86</v>
      </c>
    </row>
    <row r="26" customFormat="false" ht="16.5" hidden="false" customHeight="true" outlineLevel="0" collapsed="false">
      <c r="A26" s="155" t="s">
        <v>33</v>
      </c>
      <c r="B26" s="155"/>
      <c r="C26" s="160" t="n">
        <f aca="false">SUM(C24:C25)</f>
        <v>421.51</v>
      </c>
    </row>
    <row r="29" customFormat="false" ht="32.25" hidden="false" customHeight="true" outlineLevel="0" collapsed="false">
      <c r="A29" s="164" t="s">
        <v>268</v>
      </c>
      <c r="B29" s="164"/>
      <c r="C29" s="164"/>
      <c r="D29" s="164"/>
    </row>
    <row r="31" customFormat="false" ht="12.8" hidden="false" customHeight="false" outlineLevel="0" collapsed="false">
      <c r="A31" s="155" t="s">
        <v>269</v>
      </c>
      <c r="B31" s="156" t="s">
        <v>270</v>
      </c>
      <c r="C31" s="156" t="s">
        <v>271</v>
      </c>
      <c r="D31" s="156" t="s">
        <v>250</v>
      </c>
    </row>
    <row r="32" customFormat="false" ht="12.8" hidden="false" customHeight="false" outlineLevel="0" collapsed="false">
      <c r="A32" s="157" t="s">
        <v>251</v>
      </c>
      <c r="B32" s="158" t="s">
        <v>272</v>
      </c>
      <c r="C32" s="165" t="n">
        <v>0.2</v>
      </c>
      <c r="D32" s="160" t="n">
        <f aca="false">ROUND(($C$16+$C$26)*C32,2)</f>
        <v>518.04</v>
      </c>
    </row>
    <row r="33" customFormat="false" ht="12.8" hidden="false" customHeight="false" outlineLevel="0" collapsed="false">
      <c r="A33" s="157" t="s">
        <v>253</v>
      </c>
      <c r="B33" s="158" t="s">
        <v>273</v>
      </c>
      <c r="C33" s="165" t="n">
        <v>0.025</v>
      </c>
      <c r="D33" s="160" t="n">
        <f aca="false">ROUND(($C$16+$C$26)*C33,2)</f>
        <v>64.75</v>
      </c>
    </row>
    <row r="34" customFormat="false" ht="12.8" hidden="false" customHeight="false" outlineLevel="0" collapsed="false">
      <c r="A34" s="157" t="s">
        <v>255</v>
      </c>
      <c r="B34" s="158" t="s">
        <v>274</v>
      </c>
      <c r="C34" s="166" t="n">
        <f aca="false">'Custo por trabalhador-Natal'!B90</f>
        <v>0.03</v>
      </c>
      <c r="D34" s="160" t="n">
        <f aca="false">ROUND(($C$16+$C$26)*C34,2)</f>
        <v>77.71</v>
      </c>
    </row>
    <row r="35" customFormat="false" ht="12.8" hidden="false" customHeight="false" outlineLevel="0" collapsed="false">
      <c r="A35" s="157" t="s">
        <v>257</v>
      </c>
      <c r="B35" s="158" t="s">
        <v>275</v>
      </c>
      <c r="C35" s="165" t="n">
        <v>0.015</v>
      </c>
      <c r="D35" s="160" t="n">
        <f aca="false">ROUND(($C$16+$C$26)*C35,2)</f>
        <v>38.85</v>
      </c>
    </row>
    <row r="36" customFormat="false" ht="12.8" hidden="false" customHeight="false" outlineLevel="0" collapsed="false">
      <c r="A36" s="157" t="s">
        <v>258</v>
      </c>
      <c r="B36" s="158" t="s">
        <v>276</v>
      </c>
      <c r="C36" s="165" t="n">
        <v>0.01</v>
      </c>
      <c r="D36" s="160" t="n">
        <f aca="false">ROUND(($C$16+$C$26)*C36,2)</f>
        <v>25.9</v>
      </c>
    </row>
    <row r="37" customFormat="false" ht="12.8" hidden="false" customHeight="false" outlineLevel="0" collapsed="false">
      <c r="A37" s="157" t="s">
        <v>277</v>
      </c>
      <c r="B37" s="158" t="s">
        <v>53</v>
      </c>
      <c r="C37" s="165" t="n">
        <v>0.006</v>
      </c>
      <c r="D37" s="160" t="n">
        <f aca="false">ROUND(($C$16+$C$26)*C37,2)</f>
        <v>15.54</v>
      </c>
    </row>
    <row r="38" customFormat="false" ht="12.8" hidden="false" customHeight="false" outlineLevel="0" collapsed="false">
      <c r="A38" s="157" t="s">
        <v>260</v>
      </c>
      <c r="B38" s="158" t="s">
        <v>54</v>
      </c>
      <c r="C38" s="165" t="n">
        <v>0.002</v>
      </c>
      <c r="D38" s="160" t="n">
        <f aca="false">ROUND(($C$16+$C$26)*C38,2)</f>
        <v>5.18</v>
      </c>
    </row>
    <row r="39" customFormat="false" ht="12.8" hidden="false" customHeight="false" outlineLevel="0" collapsed="false">
      <c r="A39" s="157" t="s">
        <v>278</v>
      </c>
      <c r="B39" s="158" t="s">
        <v>55</v>
      </c>
      <c r="C39" s="165" t="n">
        <v>0.08</v>
      </c>
      <c r="D39" s="160" t="n">
        <f aca="false">ROUND(($C$16+$C$26)*C39,2)</f>
        <v>207.21</v>
      </c>
    </row>
    <row r="40" customFormat="false" ht="16.5" hidden="false" customHeight="true" outlineLevel="0" collapsed="false">
      <c r="A40" s="155" t="s">
        <v>279</v>
      </c>
      <c r="B40" s="155"/>
      <c r="C40" s="165" t="n">
        <f aca="false">SUM(C32:C39)</f>
        <v>0.368</v>
      </c>
      <c r="D40" s="161" t="n">
        <f aca="false">SUM(D32:D39)</f>
        <v>953.18</v>
      </c>
    </row>
    <row r="43" customFormat="false" ht="12.8" hidden="false" customHeight="false" outlineLevel="0" collapsed="false">
      <c r="A43" s="163" t="s">
        <v>280</v>
      </c>
      <c r="B43" s="163"/>
      <c r="C43" s="163"/>
    </row>
    <row r="45" customFormat="false" ht="12.8" hidden="false" customHeight="false" outlineLevel="0" collapsed="false">
      <c r="A45" s="155" t="s">
        <v>281</v>
      </c>
      <c r="B45" s="156" t="s">
        <v>282</v>
      </c>
      <c r="C45" s="156" t="s">
        <v>250</v>
      </c>
    </row>
    <row r="46" customFormat="false" ht="12.8" hidden="false" customHeight="false" outlineLevel="0" collapsed="false">
      <c r="A46" s="157" t="s">
        <v>251</v>
      </c>
      <c r="B46" s="158" t="s">
        <v>283</v>
      </c>
      <c r="C46" s="159" t="n">
        <f aca="false">'Custo por trabalhador-Natal'!B178</f>
        <v>75.91</v>
      </c>
    </row>
    <row r="47" customFormat="false" ht="12.8" hidden="false" customHeight="false" outlineLevel="0" collapsed="false">
      <c r="A47" s="157" t="s">
        <v>253</v>
      </c>
      <c r="B47" s="158" t="s">
        <v>284</v>
      </c>
      <c r="C47" s="159" t="n">
        <f aca="false">'Custo por trabalhador-Natal'!C178</f>
        <v>404.8</v>
      </c>
    </row>
    <row r="48" customFormat="false" ht="12.8" hidden="false" customHeight="false" outlineLevel="0" collapsed="false">
      <c r="A48" s="157" t="s">
        <v>255</v>
      </c>
      <c r="B48" s="158" t="s">
        <v>90</v>
      </c>
      <c r="C48" s="159" t="n">
        <f aca="false">'Custo por trabalhador-Natal'!D178</f>
        <v>11.72</v>
      </c>
    </row>
    <row r="49" customFormat="false" ht="12.8" hidden="false" customHeight="false" outlineLevel="0" collapsed="false">
      <c r="A49" s="157" t="s">
        <v>257</v>
      </c>
      <c r="B49" s="158" t="s">
        <v>261</v>
      </c>
      <c r="C49" s="160"/>
    </row>
    <row r="50" customFormat="false" ht="16.5" hidden="false" customHeight="true" outlineLevel="0" collapsed="false">
      <c r="A50" s="155" t="s">
        <v>33</v>
      </c>
      <c r="B50" s="155"/>
      <c r="C50" s="160" t="n">
        <f aca="false">SUM(C46:C49)</f>
        <v>492.43</v>
      </c>
    </row>
    <row r="53" customFormat="false" ht="12.8" hidden="false" customHeight="false" outlineLevel="0" collapsed="false">
      <c r="A53" s="163" t="s">
        <v>285</v>
      </c>
      <c r="B53" s="163"/>
      <c r="C53" s="163"/>
    </row>
    <row r="55" customFormat="false" ht="12.8" hidden="false" customHeight="false" outlineLevel="0" collapsed="false">
      <c r="A55" s="155" t="n">
        <v>2</v>
      </c>
      <c r="B55" s="156" t="s">
        <v>286</v>
      </c>
      <c r="C55" s="156" t="s">
        <v>250</v>
      </c>
    </row>
    <row r="56" customFormat="false" ht="12.8" hidden="false" customHeight="false" outlineLevel="0" collapsed="false">
      <c r="A56" s="157" t="s">
        <v>264</v>
      </c>
      <c r="B56" s="158" t="s">
        <v>265</v>
      </c>
      <c r="C56" s="160" t="n">
        <f aca="false">C26</f>
        <v>421.51</v>
      </c>
    </row>
    <row r="57" customFormat="false" ht="12.8" hidden="false" customHeight="false" outlineLevel="0" collapsed="false">
      <c r="A57" s="157" t="s">
        <v>269</v>
      </c>
      <c r="B57" s="158" t="s">
        <v>270</v>
      </c>
      <c r="C57" s="160" t="n">
        <f aca="false">D40</f>
        <v>953.18</v>
      </c>
    </row>
    <row r="58" customFormat="false" ht="12.8" hidden="false" customHeight="false" outlineLevel="0" collapsed="false">
      <c r="A58" s="157" t="s">
        <v>281</v>
      </c>
      <c r="B58" s="158" t="s">
        <v>282</v>
      </c>
      <c r="C58" s="160" t="n">
        <f aca="false">C50</f>
        <v>492.43</v>
      </c>
    </row>
    <row r="59" customFormat="false" ht="16.5" hidden="false" customHeight="true" outlineLevel="0" collapsed="false">
      <c r="A59" s="155" t="s">
        <v>33</v>
      </c>
      <c r="B59" s="155"/>
      <c r="C59" s="161" t="n">
        <f aca="false">SUM(C56:C58)</f>
        <v>1867.12</v>
      </c>
    </row>
    <row r="60" customFormat="false" ht="12.8" hidden="false" customHeight="false" outlineLevel="0" collapsed="false">
      <c r="A60" s="65"/>
    </row>
    <row r="62" customFormat="false" ht="12.8" hidden="false" customHeight="false" outlineLevel="0" collapsed="false">
      <c r="A62" s="154" t="s">
        <v>287</v>
      </c>
      <c r="B62" s="154"/>
      <c r="C62" s="154"/>
    </row>
    <row r="64" customFormat="false" ht="12.8" hidden="false" customHeight="false" outlineLevel="0" collapsed="false">
      <c r="A64" s="155" t="n">
        <v>3</v>
      </c>
      <c r="B64" s="156" t="s">
        <v>288</v>
      </c>
      <c r="C64" s="156" t="s">
        <v>250</v>
      </c>
    </row>
    <row r="65" customFormat="false" ht="12.8" hidden="false" customHeight="false" outlineLevel="0" collapsed="false">
      <c r="A65" s="157" t="s">
        <v>251</v>
      </c>
      <c r="B65" s="167" t="s">
        <v>289</v>
      </c>
      <c r="C65" s="161" t="n">
        <f aca="false">'Custo por trabalhador-Natal'!B218</f>
        <v>160.68</v>
      </c>
    </row>
    <row r="66" customFormat="false" ht="12.8" hidden="false" customHeight="false" outlineLevel="0" collapsed="false">
      <c r="A66" s="157" t="s">
        <v>253</v>
      </c>
      <c r="B66" s="167" t="s">
        <v>290</v>
      </c>
      <c r="C66" s="161" t="n">
        <f aca="false">'Custo por trabalhador-Natal'!C218</f>
        <v>48.58</v>
      </c>
    </row>
    <row r="67" customFormat="false" ht="12.8" hidden="false" customHeight="false" outlineLevel="0" collapsed="false">
      <c r="A67" s="157" t="s">
        <v>255</v>
      </c>
      <c r="B67" s="167" t="s">
        <v>291</v>
      </c>
      <c r="C67" s="161" t="n">
        <f aca="false">'Custo por trabalhador-Natal'!B239</f>
        <v>21.89</v>
      </c>
    </row>
    <row r="68" customFormat="false" ht="12.8" hidden="false" customHeight="false" outlineLevel="0" collapsed="false">
      <c r="A68" s="157" t="s">
        <v>257</v>
      </c>
      <c r="B68" s="167" t="s">
        <v>292</v>
      </c>
      <c r="C68" s="161" t="n">
        <f aca="false">'Custo por trabalhador-Natal'!C239</f>
        <v>5.4</v>
      </c>
    </row>
    <row r="69" customFormat="false" ht="12.8" hidden="false" customHeight="false" outlineLevel="0" collapsed="false">
      <c r="A69" s="157" t="s">
        <v>258</v>
      </c>
      <c r="B69" s="167" t="s">
        <v>293</v>
      </c>
      <c r="C69" s="168" t="n">
        <f aca="false">'Custo por trabalhador-Natal'!D262</f>
        <v>-5.18</v>
      </c>
    </row>
    <row r="70" customFormat="false" ht="16.5" hidden="false" customHeight="true" outlineLevel="0" collapsed="false">
      <c r="A70" s="155" t="s">
        <v>33</v>
      </c>
      <c r="B70" s="155"/>
      <c r="C70" s="176" t="n">
        <f aca="false">SUM(C65:C69)</f>
        <v>231.37</v>
      </c>
    </row>
    <row r="73" customFormat="false" ht="12.8" hidden="false" customHeight="false" outlineLevel="0" collapsed="false">
      <c r="A73" s="154" t="s">
        <v>294</v>
      </c>
      <c r="B73" s="154"/>
      <c r="C73" s="154"/>
    </row>
    <row r="76" customFormat="false" ht="12.8" hidden="false" customHeight="false" outlineLevel="0" collapsed="false">
      <c r="A76" s="163" t="s">
        <v>295</v>
      </c>
      <c r="B76" s="163"/>
      <c r="C76" s="163"/>
    </row>
    <row r="77" customFormat="false" ht="12.8" hidden="false" customHeight="false" outlineLevel="0" collapsed="false">
      <c r="A77" s="162"/>
    </row>
    <row r="78" customFormat="false" ht="12.8" hidden="false" customHeight="false" outlineLevel="0" collapsed="false">
      <c r="A78" s="155" t="s">
        <v>296</v>
      </c>
      <c r="B78" s="156" t="s">
        <v>297</v>
      </c>
      <c r="C78" s="156" t="s">
        <v>250</v>
      </c>
    </row>
    <row r="79" customFormat="false" ht="12.8" hidden="false" customHeight="false" outlineLevel="0" collapsed="false">
      <c r="A79" s="157" t="s">
        <v>251</v>
      </c>
      <c r="B79" s="158" t="s">
        <v>141</v>
      </c>
      <c r="C79" s="161" t="n">
        <f aca="false">'Custo por trabalhador-Natal'!G288</f>
        <v>245.51</v>
      </c>
    </row>
    <row r="80" customFormat="false" ht="12.8" hidden="false" customHeight="false" outlineLevel="0" collapsed="false">
      <c r="A80" s="157" t="s">
        <v>253</v>
      </c>
      <c r="B80" s="158" t="s">
        <v>297</v>
      </c>
      <c r="C80" s="160" t="n">
        <f aca="false">'Custo por trabalhador-Natal'!G293+'Custo por trabalhador-Natal'!G294+'Custo por trabalhador-Natal'!G295+'Custo por trabalhador-Natal'!G296+'Custo por trabalhador-Natal'!G297+'Custo por trabalhador-Natal'!G300</f>
        <v>4.41</v>
      </c>
    </row>
    <row r="81" customFormat="false" ht="12.8" hidden="false" customHeight="false" outlineLevel="0" collapsed="false">
      <c r="A81" s="157" t="s">
        <v>255</v>
      </c>
      <c r="B81" s="158" t="s">
        <v>298</v>
      </c>
      <c r="C81" s="160" t="n">
        <f aca="false">'Custo por trabalhador-Natal'!G298</f>
        <v>0.53</v>
      </c>
    </row>
    <row r="82" customFormat="false" ht="12.8" hidden="false" customHeight="false" outlineLevel="0" collapsed="false">
      <c r="A82" s="157" t="s">
        <v>257</v>
      </c>
      <c r="B82" s="158" t="s">
        <v>299</v>
      </c>
      <c r="C82" s="160" t="n">
        <f aca="false">'Custo por trabalhador-Natal'!G291</f>
        <v>11.32</v>
      </c>
    </row>
    <row r="83" customFormat="false" ht="12.8" hidden="false" customHeight="false" outlineLevel="0" collapsed="false">
      <c r="A83" s="157" t="s">
        <v>258</v>
      </c>
      <c r="B83" s="158" t="s">
        <v>300</v>
      </c>
      <c r="C83" s="160" t="n">
        <f aca="false">'Custo por trabalhador-Natal'!G299</f>
        <v>4.12</v>
      </c>
    </row>
    <row r="84" customFormat="false" ht="12.8" hidden="false" customHeight="false" outlineLevel="0" collapsed="false">
      <c r="A84" s="157" t="s">
        <v>277</v>
      </c>
      <c r="B84" s="158" t="s">
        <v>142</v>
      </c>
      <c r="C84" s="160" t="n">
        <f aca="false">'Custo por trabalhador-Natal'!G289</f>
        <v>11.85</v>
      </c>
    </row>
    <row r="85" customFormat="false" ht="12.8" hidden="false" customHeight="false" outlineLevel="0" collapsed="false">
      <c r="A85" s="157" t="s">
        <v>260</v>
      </c>
      <c r="B85" s="158" t="s">
        <v>301</v>
      </c>
      <c r="C85" s="160" t="n">
        <f aca="false">'Custo por trabalhador-Natal'!G292</f>
        <v>40.92</v>
      </c>
    </row>
    <row r="86" customFormat="false" ht="12.8" hidden="false" customHeight="false" outlineLevel="0" collapsed="false">
      <c r="A86" s="157" t="s">
        <v>278</v>
      </c>
      <c r="B86" s="158" t="s">
        <v>143</v>
      </c>
      <c r="C86" s="160" t="n">
        <f aca="false">'Custo por trabalhador-Natal'!G290</f>
        <v>29.63</v>
      </c>
    </row>
    <row r="87" customFormat="false" ht="12.8" hidden="false" customHeight="false" outlineLevel="0" collapsed="false">
      <c r="A87" s="157" t="s">
        <v>302</v>
      </c>
      <c r="B87" s="158" t="s">
        <v>261</v>
      </c>
      <c r="C87" s="160"/>
    </row>
    <row r="88" customFormat="false" ht="16.5" hidden="false" customHeight="true" outlineLevel="0" collapsed="false">
      <c r="A88" s="155" t="s">
        <v>279</v>
      </c>
      <c r="B88" s="155"/>
      <c r="C88" s="161" t="n">
        <f aca="false">SUM(C79:C87)</f>
        <v>348.29</v>
      </c>
    </row>
    <row r="91" customFormat="false" ht="12.8" hidden="false" customHeight="false" outlineLevel="0" collapsed="false">
      <c r="A91" s="163" t="s">
        <v>303</v>
      </c>
      <c r="B91" s="163"/>
      <c r="C91" s="163"/>
    </row>
    <row r="92" customFormat="false" ht="12.8" hidden="false" customHeight="false" outlineLevel="0" collapsed="false">
      <c r="A92" s="162"/>
    </row>
    <row r="93" customFormat="false" ht="12.8" hidden="false" customHeight="false" outlineLevel="0" collapsed="false">
      <c r="A93" s="155" t="s">
        <v>304</v>
      </c>
      <c r="B93" s="156" t="s">
        <v>305</v>
      </c>
      <c r="C93" s="156" t="s">
        <v>250</v>
      </c>
    </row>
    <row r="94" customFormat="false" ht="12.8" hidden="false" customHeight="false" outlineLevel="0" collapsed="false">
      <c r="A94" s="157" t="s">
        <v>251</v>
      </c>
      <c r="B94" s="158" t="s">
        <v>306</v>
      </c>
      <c r="C94" s="159" t="n">
        <f aca="false">'Custo por trabalhador-Natal'!C339</f>
        <v>426.8</v>
      </c>
    </row>
    <row r="95" customFormat="false" ht="16.5" hidden="false" customHeight="true" outlineLevel="0" collapsed="false">
      <c r="A95" s="155" t="s">
        <v>33</v>
      </c>
      <c r="B95" s="155"/>
      <c r="C95" s="159" t="n">
        <f aca="false">C94</f>
        <v>426.8</v>
      </c>
    </row>
    <row r="98" customFormat="false" ht="12.8" hidden="false" customHeight="false" outlineLevel="0" collapsed="false">
      <c r="A98" s="163" t="s">
        <v>307</v>
      </c>
      <c r="B98" s="163"/>
      <c r="C98" s="163"/>
    </row>
    <row r="99" customFormat="false" ht="12.8" hidden="false" customHeight="false" outlineLevel="0" collapsed="false">
      <c r="A99" s="162"/>
    </row>
    <row r="100" customFormat="false" ht="12.8" hidden="false" customHeight="false" outlineLevel="0" collapsed="false">
      <c r="A100" s="155" t="n">
        <v>4</v>
      </c>
      <c r="B100" s="156" t="s">
        <v>308</v>
      </c>
      <c r="C100" s="156" t="s">
        <v>250</v>
      </c>
    </row>
    <row r="101" customFormat="false" ht="12.8" hidden="false" customHeight="false" outlineLevel="0" collapsed="false">
      <c r="A101" s="157" t="s">
        <v>296</v>
      </c>
      <c r="B101" s="158" t="s">
        <v>297</v>
      </c>
      <c r="C101" s="161" t="n">
        <f aca="false">C88</f>
        <v>348.29</v>
      </c>
    </row>
    <row r="102" customFormat="false" ht="12.8" hidden="false" customHeight="false" outlineLevel="0" collapsed="false">
      <c r="A102" s="157" t="s">
        <v>304</v>
      </c>
      <c r="B102" s="158" t="s">
        <v>305</v>
      </c>
      <c r="C102" s="159" t="n">
        <f aca="false">C95</f>
        <v>426.8</v>
      </c>
    </row>
    <row r="103" customFormat="false" ht="16.5" hidden="false" customHeight="true" outlineLevel="0" collapsed="false">
      <c r="A103" s="155" t="s">
        <v>33</v>
      </c>
      <c r="B103" s="155"/>
      <c r="C103" s="160" t="n">
        <f aca="false">SUM(C101:C102)</f>
        <v>775.09</v>
      </c>
    </row>
    <row r="106" customFormat="false" ht="12.8" hidden="false" customHeight="false" outlineLevel="0" collapsed="false">
      <c r="A106" s="154" t="s">
        <v>309</v>
      </c>
      <c r="B106" s="154"/>
      <c r="C106" s="154"/>
    </row>
    <row r="108" customFormat="false" ht="12.8" hidden="false" customHeight="false" outlineLevel="0" collapsed="false">
      <c r="A108" s="155" t="n">
        <v>5</v>
      </c>
      <c r="B108" s="169" t="s">
        <v>241</v>
      </c>
      <c r="C108" s="156" t="s">
        <v>250</v>
      </c>
    </row>
    <row r="109" customFormat="false" ht="12.8" hidden="false" customHeight="false" outlineLevel="0" collapsed="false">
      <c r="A109" s="157" t="s">
        <v>251</v>
      </c>
      <c r="B109" s="158" t="s">
        <v>310</v>
      </c>
      <c r="C109" s="161" t="n">
        <f aca="false">'Custo por trabalhador-Natal'!B391</f>
        <v>28.94</v>
      </c>
    </row>
    <row r="110" customFormat="false" ht="12.8" hidden="false" customHeight="false" outlineLevel="0" collapsed="false">
      <c r="A110" s="157" t="s">
        <v>253</v>
      </c>
      <c r="B110" s="158" t="s">
        <v>311</v>
      </c>
      <c r="C110" s="160"/>
    </row>
    <row r="111" customFormat="false" ht="12.8" hidden="false" customHeight="false" outlineLevel="0" collapsed="false">
      <c r="A111" s="157" t="s">
        <v>255</v>
      </c>
      <c r="B111" s="158" t="s">
        <v>312</v>
      </c>
      <c r="C111" s="161" t="n">
        <f aca="false">'Custo por trabalhador-Natal'!C391</f>
        <v>35.32</v>
      </c>
    </row>
    <row r="112" customFormat="false" ht="12.8" hidden="false" customHeight="false" outlineLevel="0" collapsed="false">
      <c r="A112" s="157" t="s">
        <v>257</v>
      </c>
      <c r="B112" s="158" t="s">
        <v>261</v>
      </c>
      <c r="C112" s="160"/>
    </row>
    <row r="113" customFormat="false" ht="16.5" hidden="false" customHeight="true" outlineLevel="0" collapsed="false">
      <c r="A113" s="155" t="s">
        <v>279</v>
      </c>
      <c r="B113" s="155"/>
      <c r="C113" s="160" t="n">
        <f aca="false">SUM(C109:C112)</f>
        <v>64.26</v>
      </c>
    </row>
    <row r="116" customFormat="false" ht="12.8" hidden="false" customHeight="false" outlineLevel="0" collapsed="false">
      <c r="A116" s="154" t="s">
        <v>313</v>
      </c>
      <c r="B116" s="154"/>
      <c r="C116" s="154"/>
    </row>
    <row r="118" customFormat="false" ht="12.8" hidden="false" customHeight="false" outlineLevel="0" collapsed="false">
      <c r="A118" s="155" t="n">
        <v>6</v>
      </c>
      <c r="B118" s="169" t="s">
        <v>242</v>
      </c>
      <c r="C118" s="156" t="s">
        <v>271</v>
      </c>
      <c r="D118" s="156" t="s">
        <v>250</v>
      </c>
    </row>
    <row r="119" customFormat="false" ht="12.8" hidden="false" customHeight="false" outlineLevel="0" collapsed="false">
      <c r="A119" s="157" t="s">
        <v>251</v>
      </c>
      <c r="B119" s="158" t="s">
        <v>224</v>
      </c>
      <c r="C119" s="165" t="n">
        <f aca="false">'Custo por trabalhador-Natal'!B396</f>
        <v>0.06</v>
      </c>
      <c r="D119" s="160"/>
    </row>
    <row r="120" customFormat="false" ht="12.8" hidden="false" customHeight="false" outlineLevel="0" collapsed="false">
      <c r="A120" s="157" t="s">
        <v>253</v>
      </c>
      <c r="B120" s="158" t="s">
        <v>229</v>
      </c>
      <c r="C120" s="165" t="n">
        <f aca="false">'Custo por trabalhador-Natal'!B398</f>
        <v>0.0679</v>
      </c>
      <c r="D120" s="160"/>
    </row>
    <row r="121" customFormat="false" ht="12.8" hidden="false" customHeight="false" outlineLevel="0" collapsed="false">
      <c r="A121" s="157" t="s">
        <v>255</v>
      </c>
      <c r="B121" s="158" t="s">
        <v>225</v>
      </c>
      <c r="C121" s="170" t="n">
        <f aca="false">SUM(C123:C126)</f>
        <v>0.0865</v>
      </c>
      <c r="D121" s="171"/>
    </row>
    <row r="122" customFormat="false" ht="12.8" hidden="false" customHeight="false" outlineLevel="0" collapsed="false">
      <c r="A122" s="157"/>
      <c r="B122" s="158" t="s">
        <v>314</v>
      </c>
      <c r="C122" s="160"/>
      <c r="D122" s="160"/>
    </row>
    <row r="123" customFormat="false" ht="12.8" hidden="false" customHeight="false" outlineLevel="0" collapsed="false">
      <c r="A123" s="157"/>
      <c r="B123" s="158" t="s">
        <v>315</v>
      </c>
      <c r="C123" s="165" t="n">
        <v>0.0065</v>
      </c>
      <c r="D123" s="160"/>
    </row>
    <row r="124" customFormat="false" ht="12.8" hidden="false" customHeight="false" outlineLevel="0" collapsed="false">
      <c r="A124" s="157"/>
      <c r="B124" s="158" t="s">
        <v>316</v>
      </c>
      <c r="C124" s="165" t="n">
        <v>0.03</v>
      </c>
      <c r="D124" s="160"/>
    </row>
    <row r="125" customFormat="false" ht="12.8" hidden="false" customHeight="false" outlineLevel="0" collapsed="false">
      <c r="A125" s="157"/>
      <c r="B125" s="158" t="s">
        <v>317</v>
      </c>
      <c r="C125" s="160"/>
      <c r="D125" s="160"/>
    </row>
    <row r="126" customFormat="false" ht="12.8" hidden="false" customHeight="false" outlineLevel="0" collapsed="false">
      <c r="A126" s="157"/>
      <c r="B126" s="158" t="s">
        <v>318</v>
      </c>
      <c r="C126" s="165" t="n">
        <v>0.05</v>
      </c>
      <c r="D126" s="160"/>
    </row>
    <row r="127" customFormat="false" ht="16.5" hidden="false" customHeight="true" outlineLevel="0" collapsed="false">
      <c r="A127" s="155" t="s">
        <v>279</v>
      </c>
      <c r="B127" s="155"/>
      <c r="C127" s="165" t="n">
        <f aca="false">ROUND(((1+C119)/(1-C121-C120))-1,4)</f>
        <v>0.2535</v>
      </c>
      <c r="D127" s="161" t="n">
        <f aca="false">ROUND(C127*C138,2)</f>
        <v>1294.5</v>
      </c>
    </row>
    <row r="128" customFormat="false" ht="12.8" hidden="false" customHeight="false" outlineLevel="0" collapsed="false">
      <c r="B128" s="172"/>
      <c r="C128" s="173"/>
    </row>
    <row r="130" customFormat="false" ht="12.8" hidden="false" customHeight="false" outlineLevel="0" collapsed="false">
      <c r="A130" s="154" t="s">
        <v>319</v>
      </c>
      <c r="B130" s="154"/>
      <c r="C130" s="154"/>
    </row>
    <row r="132" customFormat="false" ht="12.8" hidden="false" customHeight="false" outlineLevel="0" collapsed="false">
      <c r="A132" s="155"/>
      <c r="B132" s="156" t="s">
        <v>320</v>
      </c>
      <c r="C132" s="156" t="s">
        <v>250</v>
      </c>
    </row>
    <row r="133" customFormat="false" ht="12.8" hidden="false" customHeight="false" outlineLevel="0" collapsed="false">
      <c r="A133" s="174" t="s">
        <v>251</v>
      </c>
      <c r="B133" s="158" t="s">
        <v>248</v>
      </c>
      <c r="C133" s="175" t="n">
        <f aca="false">C16</f>
        <v>2168.67</v>
      </c>
    </row>
    <row r="134" customFormat="false" ht="12.8" hidden="false" customHeight="false" outlineLevel="0" collapsed="false">
      <c r="A134" s="174" t="s">
        <v>253</v>
      </c>
      <c r="B134" s="158" t="s">
        <v>262</v>
      </c>
      <c r="C134" s="175" t="n">
        <f aca="false">C59</f>
        <v>1867.12</v>
      </c>
    </row>
    <row r="135" customFormat="false" ht="12.8" hidden="false" customHeight="false" outlineLevel="0" collapsed="false">
      <c r="A135" s="174" t="s">
        <v>255</v>
      </c>
      <c r="B135" s="158" t="s">
        <v>287</v>
      </c>
      <c r="C135" s="158" t="n">
        <f aca="false">C70</f>
        <v>231.37</v>
      </c>
    </row>
    <row r="136" customFormat="false" ht="12.8" hidden="false" customHeight="false" outlineLevel="0" collapsed="false">
      <c r="A136" s="174" t="s">
        <v>257</v>
      </c>
      <c r="B136" s="158" t="s">
        <v>294</v>
      </c>
      <c r="C136" s="158" t="n">
        <f aca="false">C103</f>
        <v>775.09</v>
      </c>
    </row>
    <row r="137" customFormat="false" ht="12.8" hidden="false" customHeight="false" outlineLevel="0" collapsed="false">
      <c r="A137" s="174" t="s">
        <v>258</v>
      </c>
      <c r="B137" s="158" t="s">
        <v>309</v>
      </c>
      <c r="C137" s="158" t="n">
        <f aca="false">C113</f>
        <v>64.26</v>
      </c>
    </row>
    <row r="138" customFormat="false" ht="16.5" hidden="false" customHeight="true" outlineLevel="0" collapsed="false">
      <c r="A138" s="155" t="s">
        <v>321</v>
      </c>
      <c r="B138" s="155"/>
      <c r="C138" s="175" t="n">
        <f aca="false">SUM(C133:C137)</f>
        <v>5106.51</v>
      </c>
    </row>
    <row r="139" customFormat="false" ht="12.8" hidden="false" customHeight="false" outlineLevel="0" collapsed="false">
      <c r="A139" s="174" t="s">
        <v>277</v>
      </c>
      <c r="B139" s="158" t="s">
        <v>322</v>
      </c>
      <c r="C139" s="175" t="n">
        <f aca="false">D127</f>
        <v>1294.5</v>
      </c>
    </row>
    <row r="140" customFormat="false" ht="16.5" hidden="false" customHeight="true" outlineLevel="0" collapsed="false">
      <c r="A140" s="155" t="s">
        <v>323</v>
      </c>
      <c r="B140" s="155"/>
      <c r="C140" s="175" t="n">
        <f aca="false">C138+C139</f>
        <v>6401.01</v>
      </c>
    </row>
    <row r="141" customFormat="false" ht="12.8" hidden="false" customHeight="true" outlineLevel="0" collapsed="false">
      <c r="A141" s="155" t="s">
        <v>324</v>
      </c>
      <c r="B141" s="155"/>
      <c r="C141" s="175" t="n">
        <v>1</v>
      </c>
    </row>
    <row r="142" customFormat="false" ht="12.8" hidden="false" customHeight="true" outlineLevel="0" collapsed="false">
      <c r="A142" s="155" t="s">
        <v>325</v>
      </c>
      <c r="B142" s="155"/>
      <c r="C142" s="175" t="n">
        <f aca="false">ROUND(C140*C141,2)</f>
        <v>6401.01</v>
      </c>
    </row>
    <row r="143" customFormat="false" ht="12.8" hidden="false" customHeight="true" outlineLevel="0" collapsed="false">
      <c r="A143" s="155" t="s">
        <v>326</v>
      </c>
      <c r="B143" s="155"/>
      <c r="C143" s="175" t="n">
        <v>1</v>
      </c>
    </row>
    <row r="144" customFormat="false" ht="12.8" hidden="false" customHeight="true" outlineLevel="0" collapsed="false">
      <c r="A144" s="155" t="s">
        <v>327</v>
      </c>
      <c r="B144" s="155"/>
      <c r="C144" s="175" t="n">
        <f aca="false">ROUND(C142*C143,2)</f>
        <v>6401.01</v>
      </c>
    </row>
    <row r="145" customFormat="false" ht="12.8" hidden="false" customHeight="true" outlineLevel="0" collapsed="false">
      <c r="A145" s="155" t="s">
        <v>328</v>
      </c>
      <c r="B145" s="155"/>
      <c r="C145" s="175" t="n">
        <f aca="false">ROUND(C144*12,2)</f>
        <v>76812.12</v>
      </c>
    </row>
  </sheetData>
  <mergeCells count="35">
    <mergeCell ref="A1:D1"/>
    <mergeCell ref="A2:D2"/>
    <mergeCell ref="A3:D3"/>
    <mergeCell ref="A6:C6"/>
    <mergeCell ref="A16:B16"/>
    <mergeCell ref="A19:C19"/>
    <mergeCell ref="A21:C21"/>
    <mergeCell ref="A26:B26"/>
    <mergeCell ref="A29:D29"/>
    <mergeCell ref="A40:B40"/>
    <mergeCell ref="A43:C43"/>
    <mergeCell ref="A50:B50"/>
    <mergeCell ref="A53:C53"/>
    <mergeCell ref="A59:B59"/>
    <mergeCell ref="A62:C62"/>
    <mergeCell ref="A70:B70"/>
    <mergeCell ref="A73:C73"/>
    <mergeCell ref="A76:C76"/>
    <mergeCell ref="A88:B88"/>
    <mergeCell ref="A91:C91"/>
    <mergeCell ref="A95:B95"/>
    <mergeCell ref="A98:C98"/>
    <mergeCell ref="A103:B103"/>
    <mergeCell ref="A106:C106"/>
    <mergeCell ref="A113:B113"/>
    <mergeCell ref="A116:C116"/>
    <mergeCell ref="A127:B127"/>
    <mergeCell ref="A130:C130"/>
    <mergeCell ref="A138:B138"/>
    <mergeCell ref="A140:B140"/>
    <mergeCell ref="A141:B141"/>
    <mergeCell ref="A142:B142"/>
    <mergeCell ref="A143:B143"/>
    <mergeCell ref="A144:B144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38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81" activeCellId="0" sqref="F381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6.85"/>
    <col collapsed="false" customWidth="true" hidden="false" outlineLevel="0" max="3" min="2" style="1" width="15.05"/>
    <col collapsed="false" customWidth="true" hidden="false" outlineLevel="0" max="4" min="4" style="1" width="16.87"/>
    <col collapsed="false" customWidth="true" hidden="false" outlineLevel="0" max="5" min="5" style="1" width="15.05"/>
    <col collapsed="false" customWidth="true" hidden="false" outlineLevel="0" max="6" min="6" style="1" width="11.85"/>
    <col collapsed="false" customWidth="true" hidden="false" outlineLevel="0" max="7" min="7" style="1" width="7.41"/>
    <col collapsed="false" customWidth="true" hidden="false" outlineLevel="0" max="8" min="8" style="1" width="11.52"/>
    <col collapsed="false" customWidth="false" hidden="false" outlineLevel="0" max="1024" min="9" style="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customFormat="false" ht="12.8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12.8" hidden="false" customHeight="true" outlineLevel="0" collapsed="false">
      <c r="A3" s="3" t="s">
        <v>331</v>
      </c>
      <c r="B3" s="3"/>
      <c r="C3" s="3"/>
      <c r="D3" s="3"/>
      <c r="E3" s="3"/>
      <c r="F3" s="3"/>
      <c r="G3" s="3"/>
      <c r="H3" s="3"/>
    </row>
    <row r="4" customFormat="false" ht="12.8" hidden="false" customHeight="false" outlineLevel="0" collapsed="false">
      <c r="A4" s="4" t="s">
        <v>3</v>
      </c>
      <c r="B4" s="4"/>
      <c r="C4" s="4"/>
      <c r="D4" s="4"/>
      <c r="E4" s="4"/>
      <c r="F4" s="4"/>
      <c r="G4" s="4"/>
      <c r="H4" s="4"/>
    </row>
    <row r="5" customFormat="false" ht="12.8" hidden="false" customHeight="false" outlineLevel="0" collapsed="false">
      <c r="A5" s="5"/>
      <c r="B5" s="5"/>
      <c r="C5" s="5"/>
      <c r="D5" s="5"/>
      <c r="E5" s="5"/>
      <c r="F5" s="5"/>
      <c r="G5" s="6"/>
      <c r="H5" s="6"/>
    </row>
    <row r="6" customFormat="false" ht="12.8" hidden="false" customHeight="true" outlineLevel="0" collapsed="false">
      <c r="A6" s="7" t="s">
        <v>4</v>
      </c>
      <c r="B6" s="7"/>
      <c r="C6" s="7"/>
      <c r="D6" s="7"/>
      <c r="E6" s="7"/>
      <c r="F6" s="7"/>
      <c r="G6" s="7"/>
      <c r="H6" s="7"/>
    </row>
    <row r="8" customFormat="false" ht="12.8" hidden="false" customHeight="false" outlineLevel="0" collapsed="false">
      <c r="A8" s="8" t="s">
        <v>4</v>
      </c>
      <c r="B8" s="8"/>
    </row>
    <row r="9" customFormat="false" ht="12.8" hidden="false" customHeight="false" outlineLevel="0" collapsed="false">
      <c r="A9" s="9" t="s">
        <v>5</v>
      </c>
      <c r="B9" s="10" t="n">
        <v>1668.21</v>
      </c>
    </row>
    <row r="10" customFormat="false" ht="12.8" hidden="false" customHeight="false" outlineLevel="0" collapsed="false">
      <c r="A10" s="11" t="s">
        <v>6</v>
      </c>
      <c r="B10" s="11"/>
      <c r="C10" s="11"/>
      <c r="D10" s="11"/>
      <c r="E10" s="11"/>
      <c r="F10" s="11"/>
      <c r="G10" s="11"/>
      <c r="H10" s="11"/>
    </row>
    <row r="11" customFormat="false" ht="12.8" hidden="false" customHeight="true" outlineLevel="0" collapsed="false">
      <c r="A11" s="7" t="s">
        <v>7</v>
      </c>
      <c r="B11" s="7"/>
      <c r="C11" s="7"/>
      <c r="D11" s="7"/>
      <c r="E11" s="7"/>
      <c r="F11" s="7"/>
      <c r="G11" s="7"/>
      <c r="H11" s="7"/>
    </row>
    <row r="12" customFormat="false" ht="12.8" hidden="false" customHeight="false" outlineLevel="0" collapsed="false">
      <c r="A12" s="5"/>
      <c r="B12" s="5"/>
      <c r="C12" s="5"/>
      <c r="D12" s="5"/>
      <c r="E12" s="5"/>
      <c r="F12" s="5"/>
    </row>
    <row r="13" customFormat="false" ht="12.8" hidden="false" customHeight="false" outlineLevel="0" collapsed="false">
      <c r="A13" s="8" t="s">
        <v>7</v>
      </c>
      <c r="B13" s="8"/>
      <c r="C13" s="8"/>
      <c r="D13" s="8"/>
    </row>
    <row r="14" customFormat="false" ht="12.8" hidden="false" customHeight="false" outlineLevel="0" collapsed="false">
      <c r="A14" s="12" t="s">
        <v>8</v>
      </c>
      <c r="B14" s="13" t="s">
        <v>9</v>
      </c>
      <c r="C14" s="13" t="s">
        <v>10</v>
      </c>
      <c r="D14" s="14" t="s">
        <v>11</v>
      </c>
    </row>
    <row r="15" customFormat="false" ht="12.8" hidden="false" customHeight="false" outlineLevel="0" collapsed="false">
      <c r="A15" s="15" t="s">
        <v>5</v>
      </c>
      <c r="B15" s="16" t="n">
        <f aca="false">B9</f>
        <v>1668.21</v>
      </c>
      <c r="C15" s="17"/>
      <c r="D15" s="18" t="n">
        <f aca="false">B15*C15</f>
        <v>0</v>
      </c>
      <c r="E15" s="6"/>
      <c r="G15" s="6"/>
      <c r="H15" s="6"/>
    </row>
    <row r="17" customFormat="false" ht="12.8" hidden="false" customHeight="true" outlineLevel="0" collapsed="false">
      <c r="A17" s="7" t="s">
        <v>12</v>
      </c>
      <c r="B17" s="7"/>
      <c r="C17" s="7"/>
      <c r="D17" s="7"/>
      <c r="E17" s="7"/>
      <c r="F17" s="7"/>
      <c r="G17" s="7"/>
      <c r="H17" s="7"/>
    </row>
    <row r="18" customFormat="false" ht="12.8" hidden="false" customHeight="false" outlineLevel="0" collapsed="false">
      <c r="A18" s="6"/>
      <c r="B18" s="6"/>
      <c r="C18" s="6"/>
      <c r="D18" s="6"/>
      <c r="F18" s="6"/>
    </row>
    <row r="19" customFormat="false" ht="12.8" hidden="false" customHeight="false" outlineLevel="0" collapsed="false">
      <c r="A19" s="8" t="s">
        <v>13</v>
      </c>
      <c r="B19" s="8"/>
      <c r="C19" s="8"/>
      <c r="D19" s="8"/>
    </row>
    <row r="20" customFormat="false" ht="12.8" hidden="false" customHeight="false" outlineLevel="0" collapsed="false">
      <c r="A20" s="12" t="s">
        <v>8</v>
      </c>
      <c r="B20" s="13" t="s">
        <v>9</v>
      </c>
      <c r="C20" s="13" t="s">
        <v>10</v>
      </c>
      <c r="D20" s="14" t="s">
        <v>14</v>
      </c>
    </row>
    <row r="21" customFormat="false" ht="12.8" hidden="false" customHeight="false" outlineLevel="0" collapsed="false">
      <c r="A21" s="19" t="s">
        <v>15</v>
      </c>
      <c r="B21" s="20" t="n">
        <f aca="false">B9</f>
        <v>1668.21</v>
      </c>
      <c r="C21" s="21" t="n">
        <v>0.3</v>
      </c>
      <c r="D21" s="22" t="n">
        <f aca="false">ROUND(B21*C21,2)</f>
        <v>500.46</v>
      </c>
    </row>
    <row r="22" customFormat="false" ht="12.8" hidden="false" customHeight="false" outlineLevel="0" collapsed="false">
      <c r="A22" s="19" t="s">
        <v>16</v>
      </c>
      <c r="B22" s="20" t="n">
        <f aca="false">B9</f>
        <v>1668.21</v>
      </c>
      <c r="C22" s="21" t="n">
        <f aca="false">C21</f>
        <v>0.3</v>
      </c>
      <c r="D22" s="22" t="n">
        <f aca="false">ROUND(B22*C22,2)</f>
        <v>500.46</v>
      </c>
    </row>
    <row r="23" customFormat="false" ht="46.25" hidden="false" customHeight="false" outlineLevel="0" collapsed="false">
      <c r="A23" s="11" t="s">
        <v>18</v>
      </c>
      <c r="B23" s="11"/>
      <c r="C23" s="11"/>
      <c r="D23" s="11"/>
      <c r="E23" s="11"/>
      <c r="F23" s="11"/>
      <c r="G23" s="11"/>
      <c r="H23" s="11"/>
    </row>
    <row r="25" customFormat="false" ht="12.8" hidden="false" customHeight="true" outlineLevel="0" collapsed="false">
      <c r="A25" s="7" t="s">
        <v>19</v>
      </c>
      <c r="B25" s="7"/>
      <c r="C25" s="7"/>
      <c r="D25" s="7"/>
      <c r="E25" s="7"/>
      <c r="F25" s="7"/>
      <c r="G25" s="7"/>
      <c r="H25" s="7"/>
    </row>
    <row r="27" customFormat="false" ht="12.8" hidden="false" customHeight="false" outlineLevel="0" collapsed="false">
      <c r="A27" s="8" t="s">
        <v>19</v>
      </c>
      <c r="B27" s="8"/>
      <c r="C27" s="8"/>
      <c r="D27" s="8"/>
      <c r="E27" s="8"/>
    </row>
    <row r="28" customFormat="false" ht="12.8" hidden="false" customHeight="false" outlineLevel="0" collapsed="false">
      <c r="A28" s="12" t="s">
        <v>8</v>
      </c>
      <c r="B28" s="13" t="s">
        <v>20</v>
      </c>
      <c r="C28" s="13" t="s">
        <v>21</v>
      </c>
      <c r="D28" s="13" t="s">
        <v>10</v>
      </c>
      <c r="E28" s="14" t="s">
        <v>14</v>
      </c>
    </row>
    <row r="29" customFormat="false" ht="12.8" hidden="false" customHeight="false" outlineLevel="0" collapsed="false">
      <c r="A29" s="15" t="s">
        <v>16</v>
      </c>
      <c r="B29" s="16" t="n">
        <f aca="false">B9+D22</f>
        <v>2168.67</v>
      </c>
      <c r="C29" s="17" t="n">
        <f aca="false">ROUND(7/12,4)</f>
        <v>0.5833</v>
      </c>
      <c r="D29" s="23" t="n">
        <v>0.2</v>
      </c>
      <c r="E29" s="24" t="n">
        <f aca="false">ROUND(B29*C29*D29,2)</f>
        <v>253</v>
      </c>
    </row>
    <row r="30" customFormat="false" ht="12.8" hidden="false" customHeight="false" outlineLevel="0" collapsed="false">
      <c r="A30" s="8" t="s">
        <v>22</v>
      </c>
      <c r="B30" s="8"/>
      <c r="C30" s="8"/>
      <c r="D30" s="8"/>
      <c r="E30" s="8"/>
    </row>
    <row r="31" customFormat="false" ht="12.8" hidden="false" customHeight="false" outlineLevel="0" collapsed="false">
      <c r="A31" s="12" t="s">
        <v>8</v>
      </c>
      <c r="B31" s="13" t="s">
        <v>20</v>
      </c>
      <c r="C31" s="13" t="s">
        <v>21</v>
      </c>
      <c r="D31" s="13" t="s">
        <v>10</v>
      </c>
      <c r="E31" s="14" t="s">
        <v>14</v>
      </c>
    </row>
    <row r="32" customFormat="false" ht="12.8" hidden="false" customHeight="false" outlineLevel="0" collapsed="false">
      <c r="A32" s="15" t="s">
        <v>16</v>
      </c>
      <c r="B32" s="16" t="n">
        <f aca="false">B9+D22</f>
        <v>2168.67</v>
      </c>
      <c r="C32" s="17" t="n">
        <f aca="false">ROUND(1/12,4)</f>
        <v>0.0833</v>
      </c>
      <c r="D32" s="23" t="n">
        <f aca="false">1+D29</f>
        <v>1.2</v>
      </c>
      <c r="E32" s="24" t="n">
        <f aca="false">ROUND(B32*C32*D32,2)</f>
        <v>216.78</v>
      </c>
    </row>
    <row r="33" customFormat="false" ht="12.8" hidden="false" customHeight="false" outlineLevel="0" collapsed="false">
      <c r="A33" s="25" t="s">
        <v>23</v>
      </c>
      <c r="B33" s="25"/>
      <c r="C33" s="25"/>
      <c r="D33" s="25"/>
      <c r="E33" s="25"/>
      <c r="F33" s="25"/>
      <c r="G33" s="25"/>
      <c r="H33" s="25"/>
      <c r="I33" s="25"/>
    </row>
    <row r="34" customFormat="false" ht="12.8" hidden="false" customHeight="false" outlineLevel="0" collapsed="false">
      <c r="A34" s="8" t="s">
        <v>24</v>
      </c>
      <c r="B34" s="8"/>
      <c r="C34" s="8"/>
      <c r="D34" s="8"/>
    </row>
    <row r="35" customFormat="false" ht="19.4" hidden="false" customHeight="false" outlineLevel="0" collapsed="false">
      <c r="A35" s="12" t="s">
        <v>8</v>
      </c>
      <c r="B35" s="13" t="s">
        <v>25</v>
      </c>
      <c r="C35" s="26" t="s">
        <v>26</v>
      </c>
      <c r="D35" s="14" t="s">
        <v>14</v>
      </c>
    </row>
    <row r="36" customFormat="false" ht="12.8" hidden="false" customHeight="false" outlineLevel="0" collapsed="false">
      <c r="A36" s="15" t="s">
        <v>16</v>
      </c>
      <c r="B36" s="16" t="n">
        <f aca="false">E29</f>
        <v>253</v>
      </c>
      <c r="C36" s="16" t="n">
        <f aca="false">E32</f>
        <v>216.78</v>
      </c>
      <c r="D36" s="24" t="n">
        <f aca="false">SUM(B36:C36)</f>
        <v>469.78</v>
      </c>
    </row>
    <row r="38" customFormat="false" ht="12.8" hidden="false" customHeight="false" outlineLevel="0" collapsed="false">
      <c r="A38" s="27" t="s">
        <v>27</v>
      </c>
      <c r="B38" s="27"/>
      <c r="C38" s="27"/>
      <c r="D38" s="27"/>
      <c r="E38" s="6"/>
      <c r="F38" s="6"/>
    </row>
    <row r="39" customFormat="false" ht="12.8" hidden="false" customHeight="true" outlineLevel="0" collapsed="false">
      <c r="A39" s="28" t="s">
        <v>28</v>
      </c>
      <c r="B39" s="28"/>
      <c r="C39" s="28"/>
      <c r="D39" s="28"/>
      <c r="E39" s="28"/>
      <c r="F39" s="28"/>
    </row>
    <row r="41" customFormat="false" ht="12.8" hidden="false" customHeight="false" outlineLevel="0" collapsed="false">
      <c r="A41" s="8" t="s">
        <v>27</v>
      </c>
      <c r="B41" s="8"/>
      <c r="C41" s="8"/>
      <c r="D41" s="8"/>
    </row>
    <row r="42" customFormat="false" ht="12.8" hidden="false" customHeight="false" outlineLevel="0" collapsed="false">
      <c r="A42" s="12" t="s">
        <v>8</v>
      </c>
      <c r="B42" s="13" t="s">
        <v>9</v>
      </c>
      <c r="C42" s="13" t="s">
        <v>10</v>
      </c>
      <c r="D42" s="14" t="s">
        <v>14</v>
      </c>
    </row>
    <row r="43" customFormat="false" ht="12.8" hidden="false" customHeight="false" outlineLevel="0" collapsed="false">
      <c r="A43" s="15" t="s">
        <v>15</v>
      </c>
      <c r="B43" s="29"/>
      <c r="C43" s="29"/>
      <c r="D43" s="30"/>
    </row>
    <row r="44" customFormat="false" ht="12.8" hidden="false" customHeight="false" outlineLevel="0" collapsed="false">
      <c r="A44" s="31" t="s">
        <v>16</v>
      </c>
      <c r="B44" s="19"/>
      <c r="C44" s="19"/>
      <c r="D44" s="32"/>
    </row>
    <row r="46" customFormat="false" ht="12.8" hidden="false" customHeight="false" outlineLevel="0" collapsed="false">
      <c r="A46" s="4" t="s">
        <v>3</v>
      </c>
      <c r="B46" s="4"/>
      <c r="C46" s="4"/>
      <c r="D46" s="4"/>
      <c r="E46" s="4"/>
      <c r="F46" s="4"/>
      <c r="G46" s="4"/>
      <c r="H46" s="4"/>
    </row>
    <row r="48" customFormat="false" ht="12.8" hidden="false" customHeight="false" outlineLevel="0" collapsed="false">
      <c r="A48" s="8" t="s">
        <v>3</v>
      </c>
      <c r="B48" s="8"/>
      <c r="C48" s="8"/>
      <c r="D48" s="8"/>
      <c r="E48" s="8"/>
      <c r="F48" s="8"/>
      <c r="G48" s="8"/>
    </row>
    <row r="49" customFormat="false" ht="28.35" hidden="false" customHeight="false" outlineLevel="0" collapsed="false">
      <c r="A49" s="36" t="s">
        <v>8</v>
      </c>
      <c r="B49" s="37" t="s">
        <v>29</v>
      </c>
      <c r="C49" s="38" t="s">
        <v>30</v>
      </c>
      <c r="D49" s="38" t="s">
        <v>31</v>
      </c>
      <c r="E49" s="37" t="s">
        <v>25</v>
      </c>
      <c r="F49" s="37" t="s">
        <v>32</v>
      </c>
      <c r="G49" s="39" t="s">
        <v>33</v>
      </c>
    </row>
    <row r="50" customFormat="false" ht="12.8" hidden="false" customHeight="false" outlineLevel="0" collapsed="false">
      <c r="A50" s="15" t="s">
        <v>15</v>
      </c>
      <c r="B50" s="16" t="n">
        <f aca="false">B9</f>
        <v>1668.21</v>
      </c>
      <c r="C50" s="16" t="n">
        <f aca="false">D15</f>
        <v>0</v>
      </c>
      <c r="D50" s="16" t="n">
        <f aca="false">D21</f>
        <v>500.46</v>
      </c>
      <c r="E50" s="29"/>
      <c r="F50" s="40" t="n">
        <f aca="false">D43</f>
        <v>0</v>
      </c>
      <c r="G50" s="24" t="n">
        <f aca="false">SUM(B50:F50)</f>
        <v>2168.67</v>
      </c>
    </row>
    <row r="51" customFormat="false" ht="12.8" hidden="false" customHeight="false" outlineLevel="0" collapsed="false">
      <c r="A51" s="31" t="s">
        <v>16</v>
      </c>
      <c r="B51" s="20" t="n">
        <f aca="false">B9</f>
        <v>1668.21</v>
      </c>
      <c r="C51" s="20" t="n">
        <f aca="false">D15</f>
        <v>0</v>
      </c>
      <c r="D51" s="20" t="n">
        <f aca="false">D22</f>
        <v>500.46</v>
      </c>
      <c r="E51" s="20" t="n">
        <f aca="false">D36</f>
        <v>469.78</v>
      </c>
      <c r="F51" s="41" t="n">
        <f aca="false">D44</f>
        <v>0</v>
      </c>
      <c r="G51" s="42" t="n">
        <f aca="false">SUM(B51:F51)</f>
        <v>2638.45</v>
      </c>
    </row>
    <row r="53" customFormat="false" ht="12.8" hidden="false" customHeight="false" outlineLevel="0" collapsed="false">
      <c r="A53" s="4" t="s">
        <v>34</v>
      </c>
      <c r="B53" s="4"/>
      <c r="C53" s="4"/>
      <c r="D53" s="4"/>
      <c r="E53" s="4"/>
      <c r="F53" s="4"/>
      <c r="G53" s="4"/>
      <c r="H53" s="4"/>
    </row>
    <row r="55" customFormat="false" ht="12.8" hidden="false" customHeight="true" outlineLevel="0" collapsed="false">
      <c r="A55" s="7" t="s">
        <v>35</v>
      </c>
      <c r="B55" s="7"/>
      <c r="C55" s="7"/>
      <c r="D55" s="7"/>
      <c r="E55" s="7"/>
      <c r="F55" s="7"/>
      <c r="G55" s="7"/>
      <c r="H55" s="7"/>
    </row>
    <row r="57" customFormat="false" ht="19.4" hidden="false" customHeight="true" outlineLevel="0" collapsed="false">
      <c r="A57" s="43" t="s">
        <v>36</v>
      </c>
      <c r="B57" s="43"/>
      <c r="C57" s="43"/>
      <c r="D57" s="43"/>
      <c r="E57" s="44"/>
    </row>
    <row r="58" customFormat="false" ht="19.4" hidden="false" customHeight="false" outlineLevel="0" collapsed="false">
      <c r="A58" s="45" t="s">
        <v>8</v>
      </c>
      <c r="B58" s="46" t="s">
        <v>9</v>
      </c>
      <c r="C58" s="47" t="s">
        <v>37</v>
      </c>
      <c r="D58" s="48" t="s">
        <v>14</v>
      </c>
    </row>
    <row r="59" customFormat="false" ht="12.8" hidden="false" customHeight="false" outlineLevel="0" collapsed="false">
      <c r="A59" s="19" t="s">
        <v>15</v>
      </c>
      <c r="B59" s="20" t="n">
        <f aca="false">G50</f>
        <v>2168.67</v>
      </c>
      <c r="C59" s="49" t="n">
        <f aca="false">ROUND(1/12,4)</f>
        <v>0.0833</v>
      </c>
      <c r="D59" s="22" t="n">
        <f aca="false">ROUND(B59*C59,2)</f>
        <v>180.65</v>
      </c>
    </row>
    <row r="60" customFormat="false" ht="12.8" hidden="false" customHeight="false" outlineLevel="0" collapsed="false">
      <c r="A60" s="19" t="s">
        <v>16</v>
      </c>
      <c r="B60" s="20" t="n">
        <f aca="false">G51</f>
        <v>2638.45</v>
      </c>
      <c r="C60" s="49" t="n">
        <f aca="false">ROUND(1/12,4)</f>
        <v>0.0833</v>
      </c>
      <c r="D60" s="22" t="n">
        <f aca="false">ROUND(B60*C60,2)</f>
        <v>219.78</v>
      </c>
    </row>
    <row r="62" customFormat="false" ht="19.4" hidden="false" customHeight="true" outlineLevel="0" collapsed="false">
      <c r="A62" s="43" t="s">
        <v>38</v>
      </c>
      <c r="B62" s="43"/>
      <c r="C62" s="43"/>
      <c r="D62" s="43"/>
    </row>
    <row r="63" customFormat="false" ht="19.4" hidden="false" customHeight="false" outlineLevel="0" collapsed="false">
      <c r="A63" s="45" t="s">
        <v>8</v>
      </c>
      <c r="B63" s="46" t="s">
        <v>9</v>
      </c>
      <c r="C63" s="47" t="s">
        <v>37</v>
      </c>
      <c r="D63" s="48" t="s">
        <v>14</v>
      </c>
    </row>
    <row r="64" customFormat="false" ht="12.8" hidden="false" customHeight="false" outlineLevel="0" collapsed="false">
      <c r="A64" s="19" t="s">
        <v>15</v>
      </c>
      <c r="B64" s="20" t="n">
        <f aca="false">G50</f>
        <v>2168.67</v>
      </c>
      <c r="C64" s="49" t="n">
        <f aca="false">ROUND(1/12,4)</f>
        <v>0.0833</v>
      </c>
      <c r="D64" s="22" t="n">
        <f aca="false">ROUND(B64*C64,2)</f>
        <v>180.65</v>
      </c>
    </row>
    <row r="65" customFormat="false" ht="12.8" hidden="false" customHeight="false" outlineLevel="0" collapsed="false">
      <c r="A65" s="19" t="s">
        <v>16</v>
      </c>
      <c r="B65" s="20" t="n">
        <f aca="false">G51</f>
        <v>2638.45</v>
      </c>
      <c r="C65" s="49" t="n">
        <f aca="false">ROUND(1/12,4)</f>
        <v>0.0833</v>
      </c>
      <c r="D65" s="22" t="n">
        <f aca="false">ROUND(B65*C65,2)</f>
        <v>219.78</v>
      </c>
    </row>
    <row r="66" customFormat="false" ht="28.35" hidden="false" customHeight="false" outlineLevel="0" collapsed="false">
      <c r="A66" s="11" t="s">
        <v>39</v>
      </c>
      <c r="B66" s="11"/>
      <c r="C66" s="11"/>
      <c r="D66" s="11"/>
      <c r="E66" s="11"/>
      <c r="F66" s="11"/>
      <c r="G66" s="11"/>
      <c r="H66" s="11"/>
    </row>
    <row r="67" customFormat="false" ht="12.8" hidden="false" customHeight="true" outlineLevel="0" collapsed="false">
      <c r="A67" s="43" t="s">
        <v>40</v>
      </c>
      <c r="B67" s="43"/>
      <c r="C67" s="43"/>
      <c r="D67" s="43"/>
      <c r="E67" s="43"/>
    </row>
    <row r="68" customFormat="false" ht="19.4" hidden="false" customHeight="false" outlineLevel="0" collapsed="false">
      <c r="A68" s="45" t="s">
        <v>8</v>
      </c>
      <c r="B68" s="46" t="s">
        <v>9</v>
      </c>
      <c r="C68" s="47" t="s">
        <v>41</v>
      </c>
      <c r="D68" s="47" t="s">
        <v>37</v>
      </c>
      <c r="E68" s="48" t="s">
        <v>14</v>
      </c>
    </row>
    <row r="69" customFormat="false" ht="12.8" hidden="false" customHeight="false" outlineLevel="0" collapsed="false">
      <c r="A69" s="19" t="s">
        <v>15</v>
      </c>
      <c r="B69" s="20" t="n">
        <f aca="false">G50</f>
        <v>2168.67</v>
      </c>
      <c r="C69" s="50" t="n">
        <f aca="false">ROUND(1/3,4)</f>
        <v>0.3333</v>
      </c>
      <c r="D69" s="49" t="n">
        <f aca="false">ROUND(1/12,4)</f>
        <v>0.0833</v>
      </c>
      <c r="E69" s="22" t="n">
        <f aca="false">ROUND(B69*C69*D69,2)</f>
        <v>60.21</v>
      </c>
    </row>
    <row r="70" customFormat="false" ht="12.8" hidden="false" customHeight="false" outlineLevel="0" collapsed="false">
      <c r="A70" s="19" t="s">
        <v>16</v>
      </c>
      <c r="B70" s="20" t="n">
        <f aca="false">G51</f>
        <v>2638.45</v>
      </c>
      <c r="C70" s="50" t="n">
        <f aca="false">ROUND(1/3,4)</f>
        <v>0.3333</v>
      </c>
      <c r="D70" s="49" t="n">
        <f aca="false">ROUND(1/12,4)</f>
        <v>0.0833</v>
      </c>
      <c r="E70" s="22" t="n">
        <f aca="false">ROUND(B70*C70*D70,2)</f>
        <v>73.25</v>
      </c>
    </row>
    <row r="72" customFormat="false" ht="12.8" hidden="false" customHeight="false" outlineLevel="0" collapsed="false">
      <c r="A72" s="8" t="s">
        <v>35</v>
      </c>
      <c r="B72" s="8"/>
      <c r="C72" s="8"/>
      <c r="D72" s="8"/>
      <c r="E72" s="8"/>
    </row>
    <row r="73" customFormat="false" ht="12.8" hidden="false" customHeight="false" outlineLevel="0" collapsed="false">
      <c r="A73" s="45" t="s">
        <v>8</v>
      </c>
      <c r="B73" s="46" t="s">
        <v>42</v>
      </c>
      <c r="C73" s="46" t="s">
        <v>43</v>
      </c>
      <c r="D73" s="46" t="s">
        <v>44</v>
      </c>
      <c r="E73" s="48" t="s">
        <v>33</v>
      </c>
    </row>
    <row r="74" customFormat="false" ht="12.8" hidden="false" customHeight="false" outlineLevel="0" collapsed="false">
      <c r="A74" s="15" t="s">
        <v>15</v>
      </c>
      <c r="B74" s="16" t="n">
        <f aca="false">D59</f>
        <v>180.65</v>
      </c>
      <c r="C74" s="16" t="n">
        <f aca="false">D64</f>
        <v>180.65</v>
      </c>
      <c r="D74" s="16" t="n">
        <f aca="false">E69</f>
        <v>60.21</v>
      </c>
      <c r="E74" s="24" t="n">
        <f aca="false">SUM(B74:D74)</f>
        <v>421.51</v>
      </c>
    </row>
    <row r="75" customFormat="false" ht="12.8" hidden="false" customHeight="false" outlineLevel="0" collapsed="false">
      <c r="A75" s="31" t="s">
        <v>16</v>
      </c>
      <c r="B75" s="20" t="n">
        <f aca="false">D60</f>
        <v>219.78</v>
      </c>
      <c r="C75" s="20" t="n">
        <f aca="false">D65</f>
        <v>219.78</v>
      </c>
      <c r="D75" s="20" t="n">
        <f aca="false">E70</f>
        <v>73.25</v>
      </c>
      <c r="E75" s="42" t="n">
        <f aca="false">SUM(B75:D75)</f>
        <v>512.81</v>
      </c>
    </row>
    <row r="77" customFormat="false" ht="12.8" hidden="false" customHeight="true" outlineLevel="0" collapsed="false">
      <c r="A77" s="7" t="s">
        <v>45</v>
      </c>
      <c r="B77" s="7"/>
      <c r="C77" s="7"/>
      <c r="D77" s="7"/>
      <c r="E77" s="7"/>
      <c r="F77" s="7"/>
      <c r="G77" s="7"/>
      <c r="H77" s="7"/>
    </row>
    <row r="79" customFormat="false" ht="12.8" hidden="false" customHeight="false" outlineLevel="0" collapsed="false">
      <c r="A79" s="8" t="s">
        <v>46</v>
      </c>
      <c r="B79" s="8"/>
    </row>
    <row r="80" customFormat="false" ht="12.8" hidden="false" customHeight="false" outlineLevel="0" collapsed="false">
      <c r="A80" s="45" t="s">
        <v>47</v>
      </c>
      <c r="B80" s="48" t="s">
        <v>10</v>
      </c>
    </row>
    <row r="81" customFormat="false" ht="12.8" hidden="false" customHeight="false" outlineLevel="0" collapsed="false">
      <c r="A81" s="15" t="s">
        <v>48</v>
      </c>
      <c r="B81" s="51" t="n">
        <v>0.2</v>
      </c>
    </row>
    <row r="82" customFormat="false" ht="12.8" hidden="false" customHeight="false" outlineLevel="0" collapsed="false">
      <c r="A82" s="31" t="s">
        <v>49</v>
      </c>
      <c r="B82" s="52" t="n">
        <v>0.025</v>
      </c>
    </row>
    <row r="83" customFormat="false" ht="12.8" hidden="false" customHeight="false" outlineLevel="0" collapsed="false">
      <c r="A83" s="31" t="s">
        <v>50</v>
      </c>
      <c r="B83" s="53" t="n">
        <v>0.03</v>
      </c>
    </row>
    <row r="84" customFormat="false" ht="12.8" hidden="false" customHeight="false" outlineLevel="0" collapsed="false">
      <c r="A84" s="31" t="s">
        <v>51</v>
      </c>
      <c r="B84" s="52" t="n">
        <v>0.015</v>
      </c>
    </row>
    <row r="85" customFormat="false" ht="12.8" hidden="false" customHeight="false" outlineLevel="0" collapsed="false">
      <c r="A85" s="31" t="s">
        <v>52</v>
      </c>
      <c r="B85" s="52" t="n">
        <v>0.01</v>
      </c>
    </row>
    <row r="86" customFormat="false" ht="12.8" hidden="false" customHeight="false" outlineLevel="0" collapsed="false">
      <c r="A86" s="31" t="s">
        <v>53</v>
      </c>
      <c r="B86" s="52" t="n">
        <v>0.006</v>
      </c>
    </row>
    <row r="87" customFormat="false" ht="12.8" hidden="false" customHeight="false" outlineLevel="0" collapsed="false">
      <c r="A87" s="31" t="s">
        <v>54</v>
      </c>
      <c r="B87" s="52" t="n">
        <v>0.002</v>
      </c>
    </row>
    <row r="88" customFormat="false" ht="12.8" hidden="false" customHeight="false" outlineLevel="0" collapsed="false">
      <c r="A88" s="33" t="s">
        <v>55</v>
      </c>
      <c r="B88" s="54" t="n">
        <v>0.08</v>
      </c>
    </row>
    <row r="89" customFormat="false" ht="12.8" hidden="false" customHeight="false" outlineLevel="0" collapsed="false">
      <c r="A89" s="55" t="s">
        <v>56</v>
      </c>
      <c r="B89" s="56" t="n">
        <f aca="false">SUM(B81:B88)</f>
        <v>0.368</v>
      </c>
    </row>
    <row r="90" customFormat="false" ht="28.35" hidden="false" customHeight="false" outlineLevel="0" collapsed="false">
      <c r="A90" s="11" t="s">
        <v>57</v>
      </c>
      <c r="B90" s="11"/>
      <c r="C90" s="11"/>
      <c r="D90" s="11"/>
      <c r="E90" s="11"/>
      <c r="F90" s="11"/>
      <c r="G90" s="11"/>
      <c r="H90" s="11"/>
    </row>
    <row r="91" customFormat="false" ht="12.8" hidden="false" customHeight="false" outlineLevel="0" collapsed="false">
      <c r="A91" s="8" t="s">
        <v>58</v>
      </c>
      <c r="B91" s="8"/>
      <c r="C91" s="8"/>
      <c r="D91" s="8"/>
    </row>
    <row r="92" customFormat="false" ht="12.8" hidden="false" customHeight="false" outlineLevel="0" collapsed="false">
      <c r="A92" s="45" t="s">
        <v>8</v>
      </c>
      <c r="B92" s="46" t="s">
        <v>9</v>
      </c>
      <c r="C92" s="46" t="s">
        <v>10</v>
      </c>
      <c r="D92" s="48" t="s">
        <v>14</v>
      </c>
    </row>
    <row r="93" customFormat="false" ht="12.8" hidden="false" customHeight="false" outlineLevel="0" collapsed="false">
      <c r="A93" s="19" t="s">
        <v>15</v>
      </c>
      <c r="B93" s="20" t="n">
        <f aca="false">G50+E74</f>
        <v>2590.18</v>
      </c>
      <c r="C93" s="57" t="n">
        <f aca="false">SUM($B$81:$B$87)</f>
        <v>0.288</v>
      </c>
      <c r="D93" s="22" t="n">
        <f aca="false">ROUND(B93*C93,2)</f>
        <v>745.97</v>
      </c>
    </row>
    <row r="94" customFormat="false" ht="12.8" hidden="false" customHeight="false" outlineLevel="0" collapsed="false">
      <c r="A94" s="19" t="s">
        <v>16</v>
      </c>
      <c r="B94" s="20" t="n">
        <f aca="false">G51+E75</f>
        <v>3151.26</v>
      </c>
      <c r="C94" s="57" t="n">
        <f aca="false">SUM($B$81:$B$87)</f>
        <v>0.288</v>
      </c>
      <c r="D94" s="22" t="n">
        <f aca="false">ROUND(B94*C94,2)</f>
        <v>907.56</v>
      </c>
    </row>
    <row r="96" customFormat="false" ht="12.8" hidden="false" customHeight="false" outlineLevel="0" collapsed="false">
      <c r="A96" s="8" t="s">
        <v>59</v>
      </c>
      <c r="B96" s="8"/>
      <c r="C96" s="8"/>
      <c r="D96" s="8"/>
    </row>
    <row r="97" customFormat="false" ht="12.8" hidden="false" customHeight="false" outlineLevel="0" collapsed="false">
      <c r="A97" s="45" t="s">
        <v>8</v>
      </c>
      <c r="B97" s="46" t="s">
        <v>9</v>
      </c>
      <c r="C97" s="46" t="s">
        <v>10</v>
      </c>
      <c r="D97" s="48" t="s">
        <v>14</v>
      </c>
    </row>
    <row r="98" customFormat="false" ht="12.8" hidden="false" customHeight="false" outlineLevel="0" collapsed="false">
      <c r="A98" s="19" t="s">
        <v>15</v>
      </c>
      <c r="B98" s="20" t="n">
        <f aca="false">G50+E74</f>
        <v>2590.18</v>
      </c>
      <c r="C98" s="49" t="n">
        <f aca="false">$B$88</f>
        <v>0.08</v>
      </c>
      <c r="D98" s="22" t="n">
        <f aca="false">ROUND(B98*C98,2)</f>
        <v>207.21</v>
      </c>
    </row>
    <row r="99" customFormat="false" ht="12.8" hidden="false" customHeight="false" outlineLevel="0" collapsed="false">
      <c r="A99" s="19" t="s">
        <v>16</v>
      </c>
      <c r="B99" s="20" t="n">
        <f aca="false">G51+E75</f>
        <v>3151.26</v>
      </c>
      <c r="C99" s="49" t="n">
        <f aca="false">$B$88</f>
        <v>0.08</v>
      </c>
      <c r="D99" s="22" t="n">
        <f aca="false">ROUND(B99*C99,2)</f>
        <v>252.1</v>
      </c>
    </row>
    <row r="101" customFormat="false" ht="12.8" hidden="false" customHeight="false" outlineLevel="0" collapsed="false">
      <c r="A101" s="8" t="s">
        <v>45</v>
      </c>
      <c r="B101" s="8"/>
      <c r="C101" s="8"/>
      <c r="D101" s="8"/>
    </row>
    <row r="102" customFormat="false" ht="12.8" hidden="false" customHeight="false" outlineLevel="0" collapsed="false">
      <c r="A102" s="45" t="s">
        <v>8</v>
      </c>
      <c r="B102" s="46" t="s">
        <v>60</v>
      </c>
      <c r="C102" s="46" t="s">
        <v>55</v>
      </c>
      <c r="D102" s="48" t="s">
        <v>33</v>
      </c>
    </row>
    <row r="103" customFormat="false" ht="12.8" hidden="false" customHeight="false" outlineLevel="0" collapsed="false">
      <c r="A103" s="19" t="s">
        <v>15</v>
      </c>
      <c r="B103" s="20" t="n">
        <f aca="false">D93</f>
        <v>745.97</v>
      </c>
      <c r="C103" s="20" t="n">
        <f aca="false">D98</f>
        <v>207.21</v>
      </c>
      <c r="D103" s="22" t="n">
        <f aca="false">B103+C103</f>
        <v>953.18</v>
      </c>
    </row>
    <row r="104" customFormat="false" ht="12.8" hidden="false" customHeight="false" outlineLevel="0" collapsed="false">
      <c r="A104" s="19" t="s">
        <v>16</v>
      </c>
      <c r="B104" s="20" t="n">
        <f aca="false">D94</f>
        <v>907.56</v>
      </c>
      <c r="C104" s="20" t="n">
        <f aca="false">D99</f>
        <v>252.1</v>
      </c>
      <c r="D104" s="22" t="n">
        <f aca="false">B104+C104</f>
        <v>1159.66</v>
      </c>
    </row>
    <row r="106" customFormat="false" ht="12.8" hidden="false" customHeight="true" outlineLevel="0" collapsed="false">
      <c r="A106" s="7" t="s">
        <v>61</v>
      </c>
      <c r="B106" s="7"/>
      <c r="C106" s="7"/>
      <c r="D106" s="7"/>
      <c r="E106" s="7"/>
      <c r="F106" s="7"/>
      <c r="G106" s="7"/>
      <c r="H106" s="7"/>
    </row>
    <row r="108" customFormat="false" ht="12.8" hidden="false" customHeight="false" outlineLevel="0" collapsed="false">
      <c r="A108" s="27" t="s">
        <v>62</v>
      </c>
      <c r="B108" s="27"/>
      <c r="C108" s="27"/>
      <c r="D108" s="27"/>
      <c r="E108" s="27"/>
      <c r="F108" s="27"/>
      <c r="G108" s="6"/>
    </row>
    <row r="110" customFormat="false" ht="12.8" hidden="false" customHeight="false" outlineLevel="0" collapsed="false">
      <c r="A110" s="8" t="s">
        <v>63</v>
      </c>
      <c r="B110" s="8"/>
      <c r="C110" s="8"/>
      <c r="D110" s="8"/>
      <c r="E110" s="8"/>
    </row>
    <row r="111" customFormat="false" ht="19.4" hidden="false" customHeight="false" outlineLevel="0" collapsed="false">
      <c r="A111" s="45" t="s">
        <v>8</v>
      </c>
      <c r="B111" s="46" t="s">
        <v>64</v>
      </c>
      <c r="C111" s="46" t="s">
        <v>65</v>
      </c>
      <c r="D111" s="47" t="s">
        <v>66</v>
      </c>
      <c r="E111" s="48" t="s">
        <v>67</v>
      </c>
    </row>
    <row r="112" customFormat="false" ht="12.8" hidden="false" customHeight="false" outlineLevel="0" collapsed="false">
      <c r="A112" s="19" t="s">
        <v>15</v>
      </c>
      <c r="B112" s="20" t="n">
        <v>3.3</v>
      </c>
      <c r="C112" s="58" t="n">
        <v>2</v>
      </c>
      <c r="D112" s="58" t="n">
        <v>15</v>
      </c>
      <c r="E112" s="22" t="n">
        <f aca="false">ROUND(B112*C112*D112,2)</f>
        <v>99</v>
      </c>
    </row>
    <row r="113" customFormat="false" ht="12.8" hidden="false" customHeight="false" outlineLevel="0" collapsed="false">
      <c r="A113" s="19" t="s">
        <v>16</v>
      </c>
      <c r="B113" s="20" t="n">
        <f aca="false">B112</f>
        <v>3.3</v>
      </c>
      <c r="C113" s="58" t="n">
        <f aca="false">C112</f>
        <v>2</v>
      </c>
      <c r="D113" s="58" t="n">
        <v>15</v>
      </c>
      <c r="E113" s="22" t="n">
        <f aca="false">ROUND(B113*C113*D113,2)</f>
        <v>99</v>
      </c>
    </row>
    <row r="114" customFormat="false" ht="28.35" hidden="false" customHeight="false" outlineLevel="0" collapsed="false">
      <c r="A114" s="11" t="s">
        <v>332</v>
      </c>
      <c r="B114" s="11"/>
      <c r="C114" s="11"/>
      <c r="D114" s="11"/>
      <c r="E114" s="11"/>
      <c r="F114" s="11"/>
      <c r="G114" s="11"/>
      <c r="H114" s="11"/>
    </row>
    <row r="115" customFormat="false" ht="12.8" hidden="false" customHeight="false" outlineLevel="0" collapsed="false">
      <c r="A115" s="8" t="s">
        <v>69</v>
      </c>
      <c r="B115" s="8"/>
      <c r="C115" s="8"/>
      <c r="D115" s="8"/>
      <c r="E115" s="8"/>
    </row>
    <row r="116" customFormat="false" ht="12.8" hidden="false" customHeight="false" outlineLevel="0" collapsed="false">
      <c r="A116" s="45" t="s">
        <v>8</v>
      </c>
      <c r="B116" s="46" t="s">
        <v>9</v>
      </c>
      <c r="C116" s="46" t="s">
        <v>70</v>
      </c>
      <c r="D116" s="46" t="s">
        <v>10</v>
      </c>
      <c r="E116" s="48" t="s">
        <v>71</v>
      </c>
    </row>
    <row r="117" customFormat="false" ht="12.8" hidden="false" customHeight="false" outlineLevel="0" collapsed="false">
      <c r="A117" s="15" t="s">
        <v>15</v>
      </c>
      <c r="B117" s="16" t="n">
        <f aca="false">B9</f>
        <v>1668.21</v>
      </c>
      <c r="C117" s="23" t="n">
        <v>0.5</v>
      </c>
      <c r="D117" s="23" t="n">
        <v>0.06</v>
      </c>
      <c r="E117" s="24" t="n">
        <f aca="false">ROUND(B117*C117*D117,2)</f>
        <v>50.05</v>
      </c>
    </row>
    <row r="118" customFormat="false" ht="12.8" hidden="false" customHeight="false" outlineLevel="0" collapsed="false">
      <c r="A118" s="31" t="s">
        <v>16</v>
      </c>
      <c r="B118" s="20" t="n">
        <f aca="false">B9</f>
        <v>1668.21</v>
      </c>
      <c r="C118" s="21" t="n">
        <v>0.5</v>
      </c>
      <c r="D118" s="21" t="n">
        <v>0.06</v>
      </c>
      <c r="E118" s="42" t="n">
        <f aca="false">ROUND(B118*C118*D118,2)</f>
        <v>50.05</v>
      </c>
    </row>
    <row r="119" customFormat="false" ht="28.35" hidden="false" customHeight="true" outlineLevel="0" collapsed="false">
      <c r="A119" s="59" t="s">
        <v>72</v>
      </c>
      <c r="B119" s="59"/>
      <c r="C119" s="59"/>
      <c r="D119" s="59"/>
      <c r="E119" s="59"/>
      <c r="F119" s="59"/>
      <c r="G119" s="59"/>
      <c r="H119" s="59"/>
    </row>
    <row r="120" customFormat="false" ht="12.8" hidden="false" customHeight="false" outlineLevel="0" collapsed="false">
      <c r="A120" s="8" t="s">
        <v>73</v>
      </c>
      <c r="B120" s="8"/>
      <c r="C120" s="8"/>
      <c r="D120" s="8"/>
    </row>
    <row r="121" customFormat="false" ht="12.8" hidden="false" customHeight="false" outlineLevel="0" collapsed="false">
      <c r="A121" s="45" t="s">
        <v>8</v>
      </c>
      <c r="B121" s="46" t="s">
        <v>67</v>
      </c>
      <c r="C121" s="46" t="s">
        <v>74</v>
      </c>
      <c r="D121" s="48" t="s">
        <v>75</v>
      </c>
    </row>
    <row r="122" customFormat="false" ht="12.8" hidden="false" customHeight="false" outlineLevel="0" collapsed="false">
      <c r="A122" s="15" t="s">
        <v>15</v>
      </c>
      <c r="B122" s="16" t="n">
        <f aca="false">E112</f>
        <v>99</v>
      </c>
      <c r="C122" s="16" t="n">
        <f aca="false">E117</f>
        <v>50.05</v>
      </c>
      <c r="D122" s="24" t="n">
        <f aca="false">B122-C122</f>
        <v>48.95</v>
      </c>
    </row>
    <row r="123" customFormat="false" ht="12.8" hidden="false" customHeight="false" outlineLevel="0" collapsed="false">
      <c r="A123" s="31" t="s">
        <v>16</v>
      </c>
      <c r="B123" s="20" t="n">
        <f aca="false">E113</f>
        <v>99</v>
      </c>
      <c r="C123" s="20" t="n">
        <f aca="false">E118</f>
        <v>50.05</v>
      </c>
      <c r="D123" s="42" t="n">
        <f aca="false">B123-C123</f>
        <v>48.95</v>
      </c>
    </row>
    <row r="125" customFormat="false" ht="12.8" hidden="false" customHeight="false" outlineLevel="0" collapsed="false">
      <c r="A125" s="27" t="s">
        <v>76</v>
      </c>
      <c r="B125" s="27"/>
      <c r="C125" s="27"/>
      <c r="D125" s="27"/>
      <c r="E125" s="27"/>
      <c r="F125" s="27"/>
      <c r="G125" s="6"/>
    </row>
    <row r="127" customFormat="false" ht="12.8" hidden="false" customHeight="false" outlineLevel="0" collapsed="false">
      <c r="A127" s="8" t="s">
        <v>76</v>
      </c>
      <c r="B127" s="8"/>
      <c r="C127" s="8"/>
      <c r="D127" s="8"/>
    </row>
    <row r="128" customFormat="false" ht="19.4" hidden="false" customHeight="false" outlineLevel="0" collapsed="false">
      <c r="A128" s="12" t="s">
        <v>8</v>
      </c>
      <c r="B128" s="13" t="s">
        <v>77</v>
      </c>
      <c r="C128" s="26" t="s">
        <v>66</v>
      </c>
      <c r="D128" s="14" t="s">
        <v>14</v>
      </c>
    </row>
    <row r="129" customFormat="false" ht="12.8" hidden="false" customHeight="false" outlineLevel="0" collapsed="false">
      <c r="A129" s="15" t="s">
        <v>15</v>
      </c>
      <c r="B129" s="16" t="n">
        <v>23</v>
      </c>
      <c r="C129" s="60" t="n">
        <f aca="false">D112</f>
        <v>15</v>
      </c>
      <c r="D129" s="24" t="n">
        <f aca="false">ROUND(B129*C129,2)</f>
        <v>345</v>
      </c>
    </row>
    <row r="130" customFormat="false" ht="12.8" hidden="false" customHeight="false" outlineLevel="0" collapsed="false">
      <c r="A130" s="31" t="s">
        <v>16</v>
      </c>
      <c r="B130" s="20" t="n">
        <f aca="false">B129</f>
        <v>23</v>
      </c>
      <c r="C130" s="58" t="n">
        <f aca="false">D113</f>
        <v>15</v>
      </c>
      <c r="D130" s="42" t="n">
        <f aca="false">ROUND(B130*C130,2)</f>
        <v>345</v>
      </c>
    </row>
    <row r="131" customFormat="false" ht="19.4" hidden="false" customHeight="true" outlineLevel="0" collapsed="false">
      <c r="A131" s="59" t="s">
        <v>333</v>
      </c>
      <c r="B131" s="59"/>
      <c r="C131" s="59"/>
      <c r="D131" s="59"/>
      <c r="E131" s="59"/>
      <c r="F131" s="59"/>
      <c r="G131" s="59"/>
      <c r="H131" s="59"/>
    </row>
    <row r="132" customFormat="false" ht="12.8" hidden="false" customHeight="false" outlineLevel="0" collapsed="false">
      <c r="A132" s="8" t="s">
        <v>79</v>
      </c>
      <c r="B132" s="8"/>
      <c r="C132" s="8"/>
      <c r="D132" s="8"/>
    </row>
    <row r="133" customFormat="false" ht="12.8" hidden="false" customHeight="false" outlineLevel="0" collapsed="false">
      <c r="A133" s="45" t="s">
        <v>8</v>
      </c>
      <c r="B133" s="46" t="s">
        <v>9</v>
      </c>
      <c r="C133" s="46" t="s">
        <v>10</v>
      </c>
      <c r="D133" s="48" t="s">
        <v>71</v>
      </c>
    </row>
    <row r="134" customFormat="false" ht="12.8" hidden="false" customHeight="false" outlineLevel="0" collapsed="false">
      <c r="A134" s="15" t="s">
        <v>15</v>
      </c>
      <c r="B134" s="16" t="n">
        <f aca="false">D129</f>
        <v>345</v>
      </c>
      <c r="C134" s="23" t="n">
        <v>0.2</v>
      </c>
      <c r="D134" s="24" t="n">
        <f aca="false">ROUND(B134*C134,2)</f>
        <v>69</v>
      </c>
    </row>
    <row r="135" customFormat="false" ht="12.8" hidden="false" customHeight="false" outlineLevel="0" collapsed="false">
      <c r="A135" s="31" t="s">
        <v>16</v>
      </c>
      <c r="B135" s="20" t="n">
        <f aca="false">D130</f>
        <v>345</v>
      </c>
      <c r="C135" s="21" t="n">
        <f aca="false">C134</f>
        <v>0.2</v>
      </c>
      <c r="D135" s="42" t="n">
        <f aca="false">ROUND(B135*C135,2)</f>
        <v>69</v>
      </c>
    </row>
    <row r="136" customFormat="false" ht="12.8" hidden="false" customHeight="true" outlineLevel="0" collapsed="false">
      <c r="A136" s="59" t="s">
        <v>80</v>
      </c>
      <c r="B136" s="59"/>
      <c r="C136" s="59"/>
      <c r="D136" s="59"/>
      <c r="E136" s="59"/>
      <c r="F136" s="59"/>
      <c r="G136" s="59"/>
      <c r="H136" s="59"/>
    </row>
    <row r="137" customFormat="false" ht="12.8" hidden="false" customHeight="false" outlineLevel="0" collapsed="false">
      <c r="A137" s="8" t="s">
        <v>81</v>
      </c>
      <c r="B137" s="8"/>
      <c r="C137" s="8"/>
      <c r="D137" s="8"/>
    </row>
    <row r="138" customFormat="false" ht="12.8" hidden="false" customHeight="false" outlineLevel="0" collapsed="false">
      <c r="A138" s="45" t="s">
        <v>8</v>
      </c>
      <c r="B138" s="46" t="s">
        <v>67</v>
      </c>
      <c r="C138" s="46" t="s">
        <v>71</v>
      </c>
      <c r="D138" s="48" t="s">
        <v>75</v>
      </c>
    </row>
    <row r="139" customFormat="false" ht="12.8" hidden="false" customHeight="false" outlineLevel="0" collapsed="false">
      <c r="A139" s="15" t="s">
        <v>15</v>
      </c>
      <c r="B139" s="16" t="n">
        <f aca="false">D129</f>
        <v>345</v>
      </c>
      <c r="C139" s="16" t="n">
        <f aca="false">D134</f>
        <v>69</v>
      </c>
      <c r="D139" s="24" t="n">
        <f aca="false">B139-C139</f>
        <v>276</v>
      </c>
    </row>
    <row r="140" customFormat="false" ht="12.8" hidden="false" customHeight="false" outlineLevel="0" collapsed="false">
      <c r="A140" s="31" t="s">
        <v>16</v>
      </c>
      <c r="B140" s="20" t="n">
        <f aca="false">D130</f>
        <v>345</v>
      </c>
      <c r="C140" s="20" t="n">
        <f aca="false">D135</f>
        <v>69</v>
      </c>
      <c r="D140" s="42" t="n">
        <f aca="false">B140-C140</f>
        <v>276</v>
      </c>
    </row>
    <row r="142" customFormat="false" ht="26.85" hidden="false" customHeight="true" outlineLevel="0" collapsed="false">
      <c r="A142" s="64" t="s">
        <v>83</v>
      </c>
      <c r="B142" s="64"/>
      <c r="C142" s="64"/>
      <c r="D142" s="64"/>
      <c r="E142" s="64"/>
      <c r="F142" s="64"/>
      <c r="G142" s="64"/>
      <c r="H142" s="64"/>
    </row>
    <row r="144" customFormat="false" ht="12.8" hidden="false" customHeight="false" outlineLevel="0" collapsed="false">
      <c r="A144" s="8" t="s">
        <v>84</v>
      </c>
      <c r="B144" s="8"/>
      <c r="C144" s="8"/>
      <c r="D144" s="8"/>
    </row>
    <row r="145" customFormat="false" ht="12.8" hidden="false" customHeight="false" outlineLevel="0" collapsed="false">
      <c r="A145" s="45" t="s">
        <v>8</v>
      </c>
      <c r="B145" s="46"/>
      <c r="C145" s="46"/>
      <c r="D145" s="48" t="s">
        <v>33</v>
      </c>
    </row>
    <row r="146" customFormat="false" ht="12.8" hidden="false" customHeight="false" outlineLevel="0" collapsed="false">
      <c r="A146" s="15" t="s">
        <v>15</v>
      </c>
      <c r="B146" s="16"/>
      <c r="C146" s="16"/>
      <c r="D146" s="24" t="n">
        <v>11.72</v>
      </c>
    </row>
    <row r="147" customFormat="false" ht="12.8" hidden="false" customHeight="false" outlineLevel="0" collapsed="false">
      <c r="A147" s="31" t="s">
        <v>16</v>
      </c>
      <c r="B147" s="20"/>
      <c r="C147" s="20"/>
      <c r="D147" s="42" t="n">
        <v>11.72</v>
      </c>
    </row>
    <row r="148" customFormat="false" ht="28.35" hidden="false" customHeight="true" outlineLevel="0" collapsed="false">
      <c r="A148" s="59" t="s">
        <v>85</v>
      </c>
      <c r="B148" s="59"/>
      <c r="C148" s="59"/>
      <c r="D148" s="59"/>
      <c r="E148" s="59"/>
      <c r="F148" s="59"/>
      <c r="G148" s="59"/>
      <c r="H148" s="59"/>
    </row>
    <row r="149" customFormat="false" ht="39.55" hidden="false" customHeight="true" outlineLevel="0" collapsed="false">
      <c r="A149" s="64" t="s">
        <v>86</v>
      </c>
      <c r="B149" s="64"/>
      <c r="C149" s="64"/>
      <c r="D149" s="64"/>
      <c r="E149" s="64"/>
      <c r="F149" s="64"/>
      <c r="G149" s="64"/>
      <c r="H149" s="64"/>
    </row>
    <row r="151" customFormat="false" ht="12.8" hidden="false" customHeight="false" outlineLevel="0" collapsed="false">
      <c r="A151" s="8" t="s">
        <v>87</v>
      </c>
      <c r="B151" s="8"/>
      <c r="C151" s="8"/>
      <c r="D151" s="8"/>
    </row>
    <row r="152" customFormat="false" ht="12.8" hidden="false" customHeight="false" outlineLevel="0" collapsed="false">
      <c r="A152" s="45" t="s">
        <v>8</v>
      </c>
      <c r="B152" s="46"/>
      <c r="C152" s="46"/>
      <c r="D152" s="48"/>
    </row>
    <row r="153" customFormat="false" ht="12.8" hidden="false" customHeight="false" outlineLevel="0" collapsed="false">
      <c r="A153" s="15" t="s">
        <v>15</v>
      </c>
      <c r="B153" s="16"/>
      <c r="C153" s="16"/>
      <c r="D153" s="24"/>
    </row>
    <row r="154" customFormat="false" ht="12.8" hidden="false" customHeight="false" outlineLevel="0" collapsed="false">
      <c r="A154" s="31" t="s">
        <v>16</v>
      </c>
      <c r="B154" s="20"/>
      <c r="C154" s="20"/>
      <c r="D154" s="42"/>
    </row>
    <row r="156" customFormat="false" ht="12.8" hidden="false" customHeight="false" outlineLevel="0" collapsed="false">
      <c r="A156" s="8" t="s">
        <v>61</v>
      </c>
      <c r="B156" s="8"/>
      <c r="C156" s="8"/>
      <c r="D156" s="8"/>
      <c r="E156" s="8"/>
      <c r="F156" s="8"/>
      <c r="G156" s="65"/>
    </row>
    <row r="157" customFormat="false" ht="12.8" hidden="false" customHeight="false" outlineLevel="0" collapsed="false">
      <c r="A157" s="45" t="s">
        <v>8</v>
      </c>
      <c r="B157" s="46" t="s">
        <v>88</v>
      </c>
      <c r="C157" s="46" t="s">
        <v>89</v>
      </c>
      <c r="D157" s="46" t="s">
        <v>90</v>
      </c>
      <c r="E157" s="46" t="s">
        <v>91</v>
      </c>
      <c r="F157" s="48" t="s">
        <v>33</v>
      </c>
    </row>
    <row r="158" customFormat="false" ht="12.8" hidden="false" customHeight="false" outlineLevel="0" collapsed="false">
      <c r="A158" s="15" t="s">
        <v>15</v>
      </c>
      <c r="B158" s="16" t="n">
        <f aca="false">D122</f>
        <v>48.95</v>
      </c>
      <c r="C158" s="16" t="n">
        <f aca="false">D139</f>
        <v>276</v>
      </c>
      <c r="D158" s="16" t="n">
        <f aca="false">D146</f>
        <v>11.72</v>
      </c>
      <c r="E158" s="16" t="n">
        <f aca="false">D153</f>
        <v>0</v>
      </c>
      <c r="F158" s="24" t="n">
        <f aca="false">SUM(B158:E158)</f>
        <v>336.67</v>
      </c>
    </row>
    <row r="159" customFormat="false" ht="12.8" hidden="false" customHeight="false" outlineLevel="0" collapsed="false">
      <c r="A159" s="31" t="s">
        <v>16</v>
      </c>
      <c r="B159" s="20" t="n">
        <f aca="false">D123</f>
        <v>48.95</v>
      </c>
      <c r="C159" s="20" t="n">
        <f aca="false">D140</f>
        <v>276</v>
      </c>
      <c r="D159" s="20" t="n">
        <f aca="false">D147</f>
        <v>11.72</v>
      </c>
      <c r="E159" s="20" t="n">
        <f aca="false">D154</f>
        <v>0</v>
      </c>
      <c r="F159" s="42" t="n">
        <f aca="false">SUM(B159:E159)</f>
        <v>336.67</v>
      </c>
    </row>
    <row r="161" customFormat="false" ht="12.8" hidden="false" customHeight="false" outlineLevel="0" collapsed="false">
      <c r="A161" s="4" t="s">
        <v>34</v>
      </c>
      <c r="B161" s="4"/>
      <c r="C161" s="4"/>
      <c r="D161" s="4"/>
      <c r="E161" s="4"/>
      <c r="F161" s="4"/>
      <c r="G161" s="4"/>
      <c r="H161" s="4"/>
    </row>
    <row r="163" customFormat="false" ht="12.8" hidden="false" customHeight="false" outlineLevel="0" collapsed="false">
      <c r="A163" s="8" t="s">
        <v>34</v>
      </c>
      <c r="B163" s="8"/>
      <c r="C163" s="8"/>
      <c r="D163" s="8"/>
      <c r="E163" s="8"/>
    </row>
    <row r="164" customFormat="false" ht="12.8" hidden="false" customHeight="false" outlineLevel="0" collapsed="false">
      <c r="A164" s="45" t="s">
        <v>8</v>
      </c>
      <c r="B164" s="46" t="s">
        <v>92</v>
      </c>
      <c r="C164" s="46" t="s">
        <v>93</v>
      </c>
      <c r="D164" s="46" t="s">
        <v>94</v>
      </c>
      <c r="E164" s="48" t="s">
        <v>33</v>
      </c>
    </row>
    <row r="165" customFormat="false" ht="12.8" hidden="false" customHeight="false" outlineLevel="0" collapsed="false">
      <c r="A165" s="15" t="s">
        <v>15</v>
      </c>
      <c r="B165" s="16" t="n">
        <f aca="false">E74</f>
        <v>421.51</v>
      </c>
      <c r="C165" s="16" t="n">
        <f aca="false">D103</f>
        <v>953.18</v>
      </c>
      <c r="D165" s="16" t="n">
        <f aca="false">F158</f>
        <v>336.67</v>
      </c>
      <c r="E165" s="24" t="n">
        <f aca="false">SUM(B165:D165)</f>
        <v>1711.36</v>
      </c>
    </row>
    <row r="166" customFormat="false" ht="12.8" hidden="false" customHeight="false" outlineLevel="0" collapsed="false">
      <c r="A166" s="31" t="s">
        <v>16</v>
      </c>
      <c r="B166" s="20" t="n">
        <f aca="false">E75</f>
        <v>512.81</v>
      </c>
      <c r="C166" s="20" t="n">
        <f aca="false">D104</f>
        <v>1159.66</v>
      </c>
      <c r="D166" s="20" t="n">
        <f aca="false">F159</f>
        <v>336.67</v>
      </c>
      <c r="E166" s="42" t="n">
        <f aca="false">SUM(B166:D166)</f>
        <v>2009.14</v>
      </c>
    </row>
    <row r="168" customFormat="false" ht="12.8" hidden="false" customHeight="false" outlineLevel="0" collapsed="false">
      <c r="A168" s="4" t="s">
        <v>95</v>
      </c>
      <c r="B168" s="4"/>
      <c r="C168" s="4"/>
      <c r="D168" s="4"/>
      <c r="E168" s="4"/>
      <c r="F168" s="4"/>
      <c r="G168" s="4"/>
      <c r="H168" s="4"/>
    </row>
    <row r="170" customFormat="false" ht="19.4" hidden="false" customHeight="true" outlineLevel="0" collapsed="false">
      <c r="A170" s="66" t="s">
        <v>96</v>
      </c>
      <c r="B170" s="66"/>
    </row>
    <row r="171" customFormat="false" ht="12.8" hidden="false" customHeight="false" outlineLevel="0" collapsed="false">
      <c r="A171" s="36" t="s">
        <v>97</v>
      </c>
      <c r="B171" s="39" t="s">
        <v>10</v>
      </c>
    </row>
    <row r="172" customFormat="false" ht="19.4" hidden="false" customHeight="false" outlineLevel="0" collapsed="false">
      <c r="A172" s="67" t="s">
        <v>98</v>
      </c>
      <c r="B172" s="68" t="n">
        <v>0.6512</v>
      </c>
    </row>
    <row r="173" customFormat="false" ht="19.4" hidden="false" customHeight="false" outlineLevel="0" collapsed="false">
      <c r="A173" s="69" t="s">
        <v>99</v>
      </c>
      <c r="B173" s="70" t="n">
        <f aca="false">ROUND(B172*0.9,4)</f>
        <v>0.5861</v>
      </c>
    </row>
    <row r="174" customFormat="false" ht="19.4" hidden="false" customHeight="false" outlineLevel="0" collapsed="false">
      <c r="A174" s="69" t="s">
        <v>100</v>
      </c>
      <c r="B174" s="70" t="n">
        <f aca="false">ROUND(B172*0.1,4)</f>
        <v>0.0651</v>
      </c>
    </row>
    <row r="175" customFormat="false" ht="19.4" hidden="false" customHeight="false" outlineLevel="0" collapsed="false">
      <c r="A175" s="71" t="s">
        <v>101</v>
      </c>
      <c r="B175" s="52" t="n">
        <v>0.0123</v>
      </c>
    </row>
    <row r="176" customFormat="false" ht="19.4" hidden="false" customHeight="false" outlineLevel="0" collapsed="false">
      <c r="A176" s="72" t="s">
        <v>102</v>
      </c>
      <c r="B176" s="73" t="n">
        <v>0.3365</v>
      </c>
    </row>
    <row r="177" customFormat="false" ht="12.8" hidden="false" customHeight="false" outlineLevel="0" collapsed="false">
      <c r="A177" s="36" t="s">
        <v>56</v>
      </c>
      <c r="B177" s="74" t="n">
        <f aca="false">SUM(B173:B176)</f>
        <v>1</v>
      </c>
      <c r="H177" s="6"/>
    </row>
    <row r="178" customFormat="false" ht="28.35" hidden="false" customHeight="false" outlineLevel="0" collapsed="false">
      <c r="A178" s="11" t="s">
        <v>103</v>
      </c>
      <c r="B178" s="11"/>
      <c r="C178" s="11"/>
      <c r="D178" s="11"/>
      <c r="E178" s="11"/>
      <c r="F178" s="11"/>
      <c r="G178" s="11"/>
      <c r="H178" s="11"/>
    </row>
    <row r="179" customFormat="false" ht="12.8" hidden="false" customHeight="true" outlineLevel="0" collapsed="false">
      <c r="A179" s="7" t="s">
        <v>104</v>
      </c>
      <c r="B179" s="7"/>
      <c r="C179" s="7"/>
      <c r="D179" s="7"/>
      <c r="E179" s="7"/>
      <c r="F179" s="7"/>
      <c r="G179" s="7"/>
      <c r="H179" s="7"/>
    </row>
    <row r="180" customFormat="false" ht="55.2" hidden="false" customHeight="true" outlineLevel="0" collapsed="false">
      <c r="A180" s="28" t="s">
        <v>105</v>
      </c>
      <c r="B180" s="28"/>
      <c r="C180" s="28"/>
      <c r="D180" s="28"/>
      <c r="E180" s="28"/>
      <c r="F180" s="28"/>
      <c r="G180" s="28"/>
      <c r="H180" s="28"/>
    </row>
    <row r="182" customFormat="false" ht="12.8" hidden="false" customHeight="false" outlineLevel="0" collapsed="false">
      <c r="A182" s="8" t="s">
        <v>106</v>
      </c>
      <c r="B182" s="8"/>
      <c r="C182" s="8"/>
      <c r="D182" s="8"/>
      <c r="E182" s="8"/>
      <c r="F182" s="8"/>
    </row>
    <row r="183" customFormat="false" ht="19.4" hidden="false" customHeight="false" outlineLevel="0" collapsed="false">
      <c r="A183" s="45" t="s">
        <v>8</v>
      </c>
      <c r="B183" s="46" t="s">
        <v>9</v>
      </c>
      <c r="C183" s="47" t="s">
        <v>37</v>
      </c>
      <c r="D183" s="48" t="s">
        <v>14</v>
      </c>
      <c r="E183" s="48" t="s">
        <v>10</v>
      </c>
      <c r="F183" s="48" t="s">
        <v>107</v>
      </c>
    </row>
    <row r="184" customFormat="false" ht="12.8" hidden="false" customHeight="false" outlineLevel="0" collapsed="false">
      <c r="A184" s="15" t="s">
        <v>15</v>
      </c>
      <c r="B184" s="16" t="n">
        <f aca="false">G50+(E165-D93)</f>
        <v>3134.06</v>
      </c>
      <c r="C184" s="29" t="n">
        <v>12</v>
      </c>
      <c r="D184" s="24" t="n">
        <f aca="false">ROUND(B184/C184,2)</f>
        <v>261.17</v>
      </c>
      <c r="E184" s="49" t="n">
        <f aca="false">$B$173</f>
        <v>0.5861</v>
      </c>
      <c r="F184" s="75" t="n">
        <f aca="false">ROUND(D184*E184,2)</f>
        <v>153.07</v>
      </c>
    </row>
    <row r="185" customFormat="false" ht="12.8" hidden="false" customHeight="false" outlineLevel="0" collapsed="false">
      <c r="A185" s="31" t="s">
        <v>16</v>
      </c>
      <c r="B185" s="20" t="n">
        <f aca="false">G51+(E166-D94)</f>
        <v>3740.03</v>
      </c>
      <c r="C185" s="76" t="n">
        <f aca="false">C184</f>
        <v>12</v>
      </c>
      <c r="D185" s="42" t="n">
        <f aca="false">ROUND(B185/C185,2)</f>
        <v>311.67</v>
      </c>
      <c r="E185" s="49" t="n">
        <f aca="false">$B$173</f>
        <v>0.5861</v>
      </c>
      <c r="F185" s="75" t="n">
        <f aca="false">ROUND(D185*E185,2)</f>
        <v>182.67</v>
      </c>
    </row>
    <row r="187" customFormat="false" ht="12.8" hidden="false" customHeight="true" outlineLevel="0" collapsed="false">
      <c r="A187" s="77" t="s">
        <v>108</v>
      </c>
      <c r="B187" s="77"/>
      <c r="C187" s="77"/>
      <c r="D187" s="77"/>
      <c r="E187" s="77"/>
      <c r="F187" s="77"/>
    </row>
    <row r="188" customFormat="false" ht="19.4" hidden="false" customHeight="false" outlineLevel="0" collapsed="false">
      <c r="A188" s="78" t="s">
        <v>8</v>
      </c>
      <c r="B188" s="78" t="s">
        <v>9</v>
      </c>
      <c r="C188" s="77" t="s">
        <v>109</v>
      </c>
      <c r="D188" s="78" t="s">
        <v>14</v>
      </c>
      <c r="E188" s="78" t="s">
        <v>10</v>
      </c>
      <c r="F188" s="78" t="s">
        <v>107</v>
      </c>
    </row>
    <row r="189" customFormat="false" ht="12.8" hidden="false" customHeight="false" outlineLevel="0" collapsed="false">
      <c r="A189" s="19" t="s">
        <v>15</v>
      </c>
      <c r="B189" s="20" t="n">
        <f aca="false">D98</f>
        <v>207.21</v>
      </c>
      <c r="C189" s="21" t="n">
        <v>0.4</v>
      </c>
      <c r="D189" s="22" t="n">
        <f aca="false">ROUND(B189*C189,2)</f>
        <v>82.88</v>
      </c>
      <c r="E189" s="49" t="n">
        <f aca="false">$B$173</f>
        <v>0.5861</v>
      </c>
      <c r="F189" s="75" t="n">
        <f aca="false">ROUND(D189*E189,2)</f>
        <v>48.58</v>
      </c>
    </row>
    <row r="190" customFormat="false" ht="12.8" hidden="false" customHeight="false" outlineLevel="0" collapsed="false">
      <c r="A190" s="19" t="s">
        <v>16</v>
      </c>
      <c r="B190" s="20" t="n">
        <f aca="false">D99</f>
        <v>252.1</v>
      </c>
      <c r="C190" s="21" t="n">
        <v>0.4</v>
      </c>
      <c r="D190" s="22" t="n">
        <f aca="false">ROUND(B190*C190,2)</f>
        <v>100.84</v>
      </c>
      <c r="E190" s="49" t="n">
        <f aca="false">$B$173</f>
        <v>0.5861</v>
      </c>
      <c r="F190" s="75" t="n">
        <f aca="false">ROUND(D190*E190,2)</f>
        <v>59.1</v>
      </c>
    </row>
    <row r="191" customFormat="false" ht="28.35" hidden="false" customHeight="false" outlineLevel="0" collapsed="false">
      <c r="A191" s="11" t="s">
        <v>110</v>
      </c>
      <c r="B191" s="11"/>
      <c r="C191" s="11"/>
      <c r="D191" s="11"/>
      <c r="E191" s="11"/>
      <c r="F191" s="11"/>
      <c r="G191" s="11"/>
      <c r="H191" s="11"/>
    </row>
    <row r="192" customFormat="false" ht="12.8" hidden="false" customHeight="false" outlineLevel="0" collapsed="false">
      <c r="A192" s="8" t="s">
        <v>111</v>
      </c>
      <c r="B192" s="8"/>
      <c r="C192" s="8"/>
      <c r="D192" s="8"/>
    </row>
    <row r="193" customFormat="false" ht="19.4" hidden="false" customHeight="false" outlineLevel="0" collapsed="false">
      <c r="A193" s="45" t="s">
        <v>8</v>
      </c>
      <c r="B193" s="46" t="s">
        <v>112</v>
      </c>
      <c r="C193" s="47" t="s">
        <v>113</v>
      </c>
      <c r="D193" s="48" t="s">
        <v>14</v>
      </c>
    </row>
    <row r="194" customFormat="false" ht="12.8" hidden="false" customHeight="false" outlineLevel="0" collapsed="false">
      <c r="A194" s="15" t="s">
        <v>15</v>
      </c>
      <c r="B194" s="20" t="n">
        <f aca="false">F184</f>
        <v>153.07</v>
      </c>
      <c r="C194" s="41" t="n">
        <f aca="false">F189</f>
        <v>48.58</v>
      </c>
      <c r="D194" s="22" t="n">
        <f aca="false">B194+C194</f>
        <v>201.65</v>
      </c>
    </row>
    <row r="195" customFormat="false" ht="12.8" hidden="false" customHeight="false" outlineLevel="0" collapsed="false">
      <c r="A195" s="31" t="s">
        <v>16</v>
      </c>
      <c r="B195" s="20" t="n">
        <f aca="false">F185</f>
        <v>182.67</v>
      </c>
      <c r="C195" s="41" t="n">
        <f aca="false">F190</f>
        <v>59.1</v>
      </c>
      <c r="D195" s="22" t="n">
        <f aca="false">B195+C195</f>
        <v>241.77</v>
      </c>
    </row>
    <row r="197" customFormat="false" ht="12.8" hidden="false" customHeight="true" outlineLevel="0" collapsed="false">
      <c r="A197" s="7" t="s">
        <v>114</v>
      </c>
      <c r="B197" s="7"/>
      <c r="C197" s="7"/>
      <c r="D197" s="7"/>
      <c r="E197" s="7"/>
      <c r="F197" s="7"/>
      <c r="G197" s="7"/>
      <c r="H197" s="7"/>
    </row>
    <row r="198" customFormat="false" ht="55.2" hidden="false" customHeight="true" outlineLevel="0" collapsed="false">
      <c r="A198" s="28" t="s">
        <v>115</v>
      </c>
      <c r="B198" s="28"/>
      <c r="C198" s="28"/>
      <c r="D198" s="28"/>
      <c r="E198" s="28"/>
      <c r="F198" s="28"/>
      <c r="G198" s="28"/>
      <c r="H198" s="28"/>
    </row>
    <row r="200" customFormat="false" ht="12.8" hidden="false" customHeight="false" outlineLevel="0" collapsed="false">
      <c r="A200" s="8" t="s">
        <v>116</v>
      </c>
      <c r="B200" s="8"/>
      <c r="C200" s="8"/>
      <c r="D200" s="8"/>
      <c r="E200" s="8"/>
      <c r="F200" s="8"/>
    </row>
    <row r="201" customFormat="false" ht="19.4" hidden="false" customHeight="false" outlineLevel="0" collapsed="false">
      <c r="A201" s="45" t="s">
        <v>8</v>
      </c>
      <c r="B201" s="46" t="s">
        <v>9</v>
      </c>
      <c r="C201" s="47" t="s">
        <v>37</v>
      </c>
      <c r="D201" s="48" t="s">
        <v>14</v>
      </c>
      <c r="E201" s="78" t="s">
        <v>10</v>
      </c>
      <c r="F201" s="78" t="s">
        <v>107</v>
      </c>
    </row>
    <row r="202" customFormat="false" ht="12.8" hidden="false" customHeight="false" outlineLevel="0" collapsed="false">
      <c r="A202" s="19" t="s">
        <v>15</v>
      </c>
      <c r="B202" s="20" t="n">
        <f aca="false">G50+E165</f>
        <v>3880.03</v>
      </c>
      <c r="C202" s="19" t="n">
        <v>12</v>
      </c>
      <c r="D202" s="22" t="n">
        <f aca="false">ROUND(B202/C202,2)</f>
        <v>323.34</v>
      </c>
      <c r="E202" s="49" t="n">
        <f aca="false">$B$174</f>
        <v>0.0651</v>
      </c>
      <c r="F202" s="75" t="n">
        <f aca="false">ROUND(D202*E202,2)</f>
        <v>21.05</v>
      </c>
    </row>
    <row r="203" customFormat="false" ht="12.8" hidden="false" customHeight="false" outlineLevel="0" collapsed="false">
      <c r="A203" s="19" t="s">
        <v>16</v>
      </c>
      <c r="B203" s="20" t="n">
        <f aca="false">G51+E166</f>
        <v>4647.59</v>
      </c>
      <c r="C203" s="76" t="n">
        <v>12</v>
      </c>
      <c r="D203" s="22" t="n">
        <f aca="false">ROUND(B203/C203,2)</f>
        <v>387.3</v>
      </c>
      <c r="E203" s="49" t="n">
        <f aca="false">$B$174</f>
        <v>0.0651</v>
      </c>
      <c r="F203" s="75" t="n">
        <f aca="false">ROUND(D203*E203,2)</f>
        <v>25.21</v>
      </c>
    </row>
    <row r="205" customFormat="false" ht="12.8" hidden="false" customHeight="true" outlineLevel="0" collapsed="false">
      <c r="A205" s="43" t="s">
        <v>117</v>
      </c>
      <c r="B205" s="43"/>
      <c r="C205" s="43"/>
      <c r="D205" s="43"/>
      <c r="E205" s="43"/>
      <c r="F205" s="43"/>
    </row>
    <row r="206" customFormat="false" ht="19.4" hidden="false" customHeight="false" outlineLevel="0" collapsed="false">
      <c r="A206" s="45" t="s">
        <v>8</v>
      </c>
      <c r="B206" s="46" t="s">
        <v>9</v>
      </c>
      <c r="C206" s="79" t="s">
        <v>109</v>
      </c>
      <c r="D206" s="48" t="s">
        <v>14</v>
      </c>
      <c r="E206" s="78" t="s">
        <v>10</v>
      </c>
      <c r="F206" s="78" t="s">
        <v>107</v>
      </c>
    </row>
    <row r="207" customFormat="false" ht="12.8" hidden="false" customHeight="false" outlineLevel="0" collapsed="false">
      <c r="A207" s="19" t="s">
        <v>15</v>
      </c>
      <c r="B207" s="20" t="n">
        <f aca="false">D98</f>
        <v>207.21</v>
      </c>
      <c r="C207" s="21" t="n">
        <v>0.4</v>
      </c>
      <c r="D207" s="22" t="n">
        <f aca="false">ROUND(B207*C207,2)</f>
        <v>82.88</v>
      </c>
      <c r="E207" s="49" t="n">
        <f aca="false">$B$174</f>
        <v>0.0651</v>
      </c>
      <c r="F207" s="75" t="n">
        <f aca="false">ROUND(D207*E207,2)</f>
        <v>5.4</v>
      </c>
    </row>
    <row r="208" customFormat="false" ht="12.8" hidden="false" customHeight="false" outlineLevel="0" collapsed="false">
      <c r="A208" s="19" t="s">
        <v>16</v>
      </c>
      <c r="B208" s="20" t="n">
        <f aca="false">D99</f>
        <v>252.1</v>
      </c>
      <c r="C208" s="21" t="n">
        <v>0.4</v>
      </c>
      <c r="D208" s="22" t="n">
        <f aca="false">ROUND(B208*C208,2)</f>
        <v>100.84</v>
      </c>
      <c r="E208" s="49" t="n">
        <f aca="false">$B$174</f>
        <v>0.0651</v>
      </c>
      <c r="F208" s="75" t="n">
        <f aca="false">ROUND(D208*E208,2)</f>
        <v>6.56</v>
      </c>
    </row>
    <row r="209" customFormat="false" ht="28.35" hidden="false" customHeight="false" outlineLevel="0" collapsed="false">
      <c r="A209" s="11" t="s">
        <v>110</v>
      </c>
      <c r="B209" s="11"/>
      <c r="C209" s="11"/>
      <c r="D209" s="11"/>
      <c r="E209" s="11"/>
      <c r="F209" s="11"/>
      <c r="G209" s="11"/>
      <c r="H209" s="11"/>
    </row>
    <row r="210" customFormat="false" ht="12.8" hidden="false" customHeight="false" outlineLevel="0" collapsed="false">
      <c r="A210" s="8" t="s">
        <v>118</v>
      </c>
      <c r="B210" s="8"/>
      <c r="C210" s="8"/>
      <c r="D210" s="8"/>
    </row>
    <row r="211" customFormat="false" ht="19.4" hidden="false" customHeight="false" outlineLevel="0" collapsed="false">
      <c r="A211" s="45" t="s">
        <v>8</v>
      </c>
      <c r="B211" s="46" t="s">
        <v>119</v>
      </c>
      <c r="C211" s="47" t="s">
        <v>120</v>
      </c>
      <c r="D211" s="48" t="s">
        <v>14</v>
      </c>
    </row>
    <row r="212" customFormat="false" ht="12.8" hidden="false" customHeight="false" outlineLevel="0" collapsed="false">
      <c r="A212" s="19" t="s">
        <v>15</v>
      </c>
      <c r="B212" s="20" t="n">
        <f aca="false">F202</f>
        <v>21.05</v>
      </c>
      <c r="C212" s="41" t="n">
        <f aca="false">F207</f>
        <v>5.4</v>
      </c>
      <c r="D212" s="22" t="n">
        <f aca="false">B212+C212</f>
        <v>26.45</v>
      </c>
    </row>
    <row r="213" customFormat="false" ht="12.8" hidden="false" customHeight="false" outlineLevel="0" collapsed="false">
      <c r="A213" s="19" t="s">
        <v>16</v>
      </c>
      <c r="B213" s="20" t="n">
        <f aca="false">F203</f>
        <v>25.21</v>
      </c>
      <c r="C213" s="41" t="n">
        <f aca="false">F208</f>
        <v>6.56</v>
      </c>
      <c r="D213" s="22" t="n">
        <f aca="false">B213+C213</f>
        <v>31.77</v>
      </c>
    </row>
    <row r="215" customFormat="false" ht="12.8" hidden="false" customHeight="true" outlineLevel="0" collapsed="false">
      <c r="A215" s="7" t="s">
        <v>121</v>
      </c>
      <c r="B215" s="7"/>
      <c r="C215" s="7"/>
      <c r="D215" s="7"/>
      <c r="E215" s="7"/>
      <c r="F215" s="7"/>
      <c r="G215" s="7"/>
      <c r="H215" s="7"/>
    </row>
    <row r="216" customFormat="false" ht="37.3" hidden="false" customHeight="true" outlineLevel="0" collapsed="false">
      <c r="A216" s="80" t="s">
        <v>122</v>
      </c>
      <c r="B216" s="80"/>
      <c r="C216" s="80"/>
      <c r="D216" s="80"/>
      <c r="E216" s="80"/>
      <c r="F216" s="80"/>
      <c r="G216" s="80"/>
      <c r="H216" s="80"/>
    </row>
    <row r="218" customFormat="false" ht="12.8" hidden="false" customHeight="false" outlineLevel="0" collapsed="false">
      <c r="A218" s="8" t="s">
        <v>123</v>
      </c>
      <c r="B218" s="8"/>
      <c r="C218" s="8"/>
      <c r="D218" s="8"/>
      <c r="E218" s="8"/>
    </row>
    <row r="219" customFormat="false" ht="19.4" hidden="false" customHeight="false" outlineLevel="0" collapsed="false">
      <c r="A219" s="45" t="s">
        <v>8</v>
      </c>
      <c r="B219" s="47" t="s">
        <v>124</v>
      </c>
      <c r="C219" s="47" t="s">
        <v>125</v>
      </c>
      <c r="D219" s="47" t="s">
        <v>126</v>
      </c>
      <c r="E219" s="48" t="s">
        <v>14</v>
      </c>
    </row>
    <row r="220" customFormat="false" ht="12.8" hidden="false" customHeight="false" outlineLevel="0" collapsed="false">
      <c r="A220" s="19" t="s">
        <v>15</v>
      </c>
      <c r="B220" s="81" t="n">
        <f aca="false">-D59</f>
        <v>-180.65</v>
      </c>
      <c r="C220" s="81" t="n">
        <f aca="false">-D64</f>
        <v>-180.65</v>
      </c>
      <c r="D220" s="81" t="n">
        <f aca="false">-E69</f>
        <v>-60.21</v>
      </c>
      <c r="E220" s="82" t="n">
        <f aca="false">SUM(B220:D220)</f>
        <v>-421.51</v>
      </c>
    </row>
    <row r="221" customFormat="false" ht="12.8" hidden="false" customHeight="false" outlineLevel="0" collapsed="false">
      <c r="A221" s="19" t="s">
        <v>16</v>
      </c>
      <c r="B221" s="81" t="n">
        <f aca="false">-D60</f>
        <v>-219.78</v>
      </c>
      <c r="C221" s="81" t="n">
        <f aca="false">-D65</f>
        <v>-219.78</v>
      </c>
      <c r="D221" s="81" t="n">
        <f aca="false">-E70</f>
        <v>-73.25</v>
      </c>
      <c r="E221" s="82" t="n">
        <f aca="false">SUM(B221:D221)</f>
        <v>-512.81</v>
      </c>
    </row>
    <row r="223" customFormat="false" ht="12.8" hidden="false" customHeight="false" outlineLevel="0" collapsed="false">
      <c r="A223" s="78" t="s">
        <v>127</v>
      </c>
      <c r="B223" s="78"/>
      <c r="C223" s="78"/>
      <c r="D223" s="78"/>
    </row>
    <row r="224" customFormat="false" ht="12.8" hidden="false" customHeight="false" outlineLevel="0" collapsed="false">
      <c r="A224" s="45" t="s">
        <v>8</v>
      </c>
      <c r="B224" s="46" t="s">
        <v>20</v>
      </c>
      <c r="C224" s="46" t="s">
        <v>10</v>
      </c>
      <c r="D224" s="48" t="s">
        <v>14</v>
      </c>
    </row>
    <row r="225" customFormat="false" ht="12.8" hidden="false" customHeight="false" outlineLevel="0" collapsed="false">
      <c r="A225" s="19" t="s">
        <v>15</v>
      </c>
      <c r="B225" s="81" t="n">
        <f aca="false">E220</f>
        <v>-421.51</v>
      </c>
      <c r="C225" s="49" t="n">
        <f aca="false">$B$175</f>
        <v>0.0123</v>
      </c>
      <c r="D225" s="82" t="n">
        <f aca="false">ROUND(B225*C225,2)</f>
        <v>-5.18</v>
      </c>
    </row>
    <row r="226" customFormat="false" ht="12.8" hidden="false" customHeight="false" outlineLevel="0" collapsed="false">
      <c r="A226" s="19" t="s">
        <v>16</v>
      </c>
      <c r="B226" s="81" t="n">
        <f aca="false">E221</f>
        <v>-512.81</v>
      </c>
      <c r="C226" s="49" t="n">
        <f aca="false">$B$175</f>
        <v>0.0123</v>
      </c>
      <c r="D226" s="82" t="n">
        <f aca="false">ROUND(B226*C226,2)</f>
        <v>-6.31</v>
      </c>
    </row>
    <row r="228" customFormat="false" ht="12.8" hidden="false" customHeight="false" outlineLevel="0" collapsed="false">
      <c r="A228" s="4" t="s">
        <v>95</v>
      </c>
      <c r="B228" s="4"/>
      <c r="C228" s="4"/>
      <c r="D228" s="4"/>
      <c r="E228" s="4"/>
      <c r="F228" s="4"/>
      <c r="G228" s="4"/>
      <c r="H228" s="4"/>
    </row>
    <row r="230" customFormat="false" ht="12.8" hidden="false" customHeight="false" outlineLevel="0" collapsed="false">
      <c r="A230" s="8" t="s">
        <v>95</v>
      </c>
      <c r="B230" s="8"/>
      <c r="C230" s="8"/>
      <c r="D230" s="8"/>
      <c r="E230" s="8"/>
    </row>
    <row r="231" customFormat="false" ht="12.8" hidden="false" customHeight="false" outlineLevel="0" collapsed="false">
      <c r="A231" s="45" t="s">
        <v>8</v>
      </c>
      <c r="B231" s="46" t="s">
        <v>128</v>
      </c>
      <c r="C231" s="46" t="s">
        <v>129</v>
      </c>
      <c r="D231" s="46" t="s">
        <v>130</v>
      </c>
      <c r="E231" s="48" t="s">
        <v>33</v>
      </c>
    </row>
    <row r="232" customFormat="false" ht="12.8" hidden="false" customHeight="false" outlineLevel="0" collapsed="false">
      <c r="A232" s="19" t="s">
        <v>15</v>
      </c>
      <c r="B232" s="20" t="n">
        <f aca="false">D194</f>
        <v>201.65</v>
      </c>
      <c r="C232" s="20" t="n">
        <f aca="false">D212</f>
        <v>26.45</v>
      </c>
      <c r="D232" s="81" t="n">
        <f aca="false">D225</f>
        <v>-5.18</v>
      </c>
      <c r="E232" s="22" t="n">
        <f aca="false">SUM(B232:D232)</f>
        <v>222.92</v>
      </c>
    </row>
    <row r="233" customFormat="false" ht="12.8" hidden="false" customHeight="false" outlineLevel="0" collapsed="false">
      <c r="A233" s="19" t="s">
        <v>16</v>
      </c>
      <c r="B233" s="20" t="n">
        <f aca="false">D195</f>
        <v>241.77</v>
      </c>
      <c r="C233" s="20" t="n">
        <f aca="false">D213</f>
        <v>31.77</v>
      </c>
      <c r="D233" s="81" t="n">
        <f aca="false">D226</f>
        <v>-6.31</v>
      </c>
      <c r="E233" s="22" t="n">
        <f aca="false">SUM(B233:D233)</f>
        <v>267.23</v>
      </c>
    </row>
    <row r="235" customFormat="false" ht="12.8" hidden="false" customHeight="false" outlineLevel="0" collapsed="false">
      <c r="A235" s="4" t="s">
        <v>131</v>
      </c>
      <c r="B235" s="4"/>
      <c r="C235" s="4"/>
      <c r="D235" s="4"/>
      <c r="E235" s="4"/>
      <c r="F235" s="4"/>
      <c r="G235" s="4"/>
      <c r="H235" s="4"/>
    </row>
    <row r="236" customFormat="false" ht="64.15" hidden="false" customHeight="true" outlineLevel="0" collapsed="false">
      <c r="A236" s="28" t="s">
        <v>132</v>
      </c>
      <c r="B236" s="28"/>
      <c r="C236" s="28"/>
      <c r="D236" s="28"/>
      <c r="E236" s="28"/>
      <c r="F236" s="28"/>
      <c r="G236" s="28"/>
      <c r="H236" s="28"/>
    </row>
    <row r="238" customFormat="false" ht="12.8" hidden="false" customHeight="true" outlineLevel="0" collapsed="false">
      <c r="A238" s="43" t="s">
        <v>133</v>
      </c>
      <c r="B238" s="43"/>
      <c r="C238" s="43"/>
      <c r="D238" s="43"/>
      <c r="E238" s="43"/>
      <c r="F238" s="91"/>
      <c r="G238" s="91"/>
    </row>
    <row r="239" customFormat="false" ht="12.8" hidden="false" customHeight="true" outlineLevel="0" collapsed="false">
      <c r="A239" s="43" t="s">
        <v>134</v>
      </c>
      <c r="B239" s="43"/>
      <c r="C239" s="43"/>
      <c r="D239" s="43"/>
      <c r="E239" s="43"/>
      <c r="F239" s="91"/>
      <c r="G239" s="91"/>
    </row>
    <row r="240" customFormat="false" ht="12.8" hidden="false" customHeight="true" outlineLevel="0" collapsed="false">
      <c r="A240" s="43" t="s">
        <v>8</v>
      </c>
      <c r="B240" s="43" t="s">
        <v>135</v>
      </c>
      <c r="C240" s="43" t="s">
        <v>136</v>
      </c>
      <c r="D240" s="77" t="s">
        <v>137</v>
      </c>
      <c r="E240" s="77"/>
      <c r="F240" s="91"/>
      <c r="G240" s="91"/>
    </row>
    <row r="241" customFormat="false" ht="19.4" hidden="false" customHeight="false" outlineLevel="0" collapsed="false">
      <c r="A241" s="43"/>
      <c r="B241" s="43"/>
      <c r="C241" s="43"/>
      <c r="D241" s="43" t="s">
        <v>139</v>
      </c>
      <c r="E241" s="43" t="s">
        <v>140</v>
      </c>
      <c r="F241" s="91"/>
      <c r="G241" s="177"/>
    </row>
    <row r="242" customFormat="false" ht="12.8" hidden="false" customHeight="false" outlineLevel="0" collapsed="false">
      <c r="A242" s="85" t="s">
        <v>141</v>
      </c>
      <c r="B242" s="86" t="n">
        <v>1</v>
      </c>
      <c r="C242" s="85" t="n">
        <v>30</v>
      </c>
      <c r="D242" s="87" t="n">
        <v>0.5</v>
      </c>
      <c r="E242" s="88" t="n">
        <f aca="false">ROUND((B242*C242)*D242,4)</f>
        <v>15</v>
      </c>
      <c r="F242" s="178"/>
      <c r="G242" s="179"/>
    </row>
    <row r="243" customFormat="false" ht="12.8" hidden="false" customHeight="false" outlineLevel="0" collapsed="false">
      <c r="A243" s="85" t="s">
        <v>142</v>
      </c>
      <c r="B243" s="86" t="n">
        <v>1</v>
      </c>
      <c r="C243" s="85" t="n">
        <v>1</v>
      </c>
      <c r="D243" s="87" t="n">
        <v>1</v>
      </c>
      <c r="E243" s="88" t="n">
        <f aca="false">ROUND((B243*C243)*D243,4)</f>
        <v>1</v>
      </c>
      <c r="F243" s="178"/>
      <c r="G243" s="179"/>
    </row>
    <row r="244" customFormat="false" ht="12.8" hidden="false" customHeight="false" outlineLevel="0" collapsed="false">
      <c r="A244" s="85" t="s">
        <v>143</v>
      </c>
      <c r="B244" s="86" t="n">
        <v>0.5</v>
      </c>
      <c r="C244" s="85" t="n">
        <v>5</v>
      </c>
      <c r="D244" s="87" t="n">
        <v>0.5</v>
      </c>
      <c r="E244" s="88" t="n">
        <f aca="false">ROUND((B244*C244)*D244,4)</f>
        <v>1.25</v>
      </c>
      <c r="F244" s="178"/>
      <c r="G244" s="179"/>
    </row>
    <row r="245" customFormat="false" ht="12.8" hidden="false" customHeight="false" outlineLevel="0" collapsed="false">
      <c r="A245" s="85" t="s">
        <v>144</v>
      </c>
      <c r="B245" s="86" t="n">
        <v>0.0922</v>
      </c>
      <c r="C245" s="85" t="n">
        <v>15</v>
      </c>
      <c r="D245" s="87" t="n">
        <v>0.5</v>
      </c>
      <c r="E245" s="88" t="n">
        <f aca="false">ROUND((B245*C245)*D245,4)</f>
        <v>0.6915</v>
      </c>
      <c r="F245" s="178"/>
      <c r="G245" s="179"/>
    </row>
    <row r="246" customFormat="false" ht="12.8" hidden="false" customHeight="false" outlineLevel="0" collapsed="false">
      <c r="A246" s="85" t="s">
        <v>145</v>
      </c>
      <c r="B246" s="86" t="n">
        <v>1</v>
      </c>
      <c r="C246" s="85" t="n">
        <v>5</v>
      </c>
      <c r="D246" s="87" t="n">
        <v>0.5</v>
      </c>
      <c r="E246" s="88" t="n">
        <f aca="false">ROUND((B246*C246)*D246,4)</f>
        <v>2.5</v>
      </c>
      <c r="F246" s="178"/>
      <c r="G246" s="179"/>
    </row>
    <row r="247" customFormat="false" ht="12.8" hidden="false" customHeight="false" outlineLevel="0" collapsed="false">
      <c r="A247" s="85" t="s">
        <v>146</v>
      </c>
      <c r="B247" s="86" t="n">
        <v>0.1344</v>
      </c>
      <c r="C247" s="85" t="n">
        <v>2</v>
      </c>
      <c r="D247" s="87" t="n">
        <v>1</v>
      </c>
      <c r="E247" s="88" t="n">
        <f aca="false">ROUND((B247*C247)*D247,4)</f>
        <v>0.2688</v>
      </c>
      <c r="F247" s="178"/>
      <c r="G247" s="179"/>
    </row>
    <row r="248" customFormat="false" ht="12.8" hidden="false" customHeight="false" outlineLevel="0" collapsed="false">
      <c r="A248" s="85" t="s">
        <v>147</v>
      </c>
      <c r="B248" s="86" t="n">
        <v>0.0305</v>
      </c>
      <c r="C248" s="85" t="n">
        <v>2</v>
      </c>
      <c r="D248" s="87" t="n">
        <v>0.5</v>
      </c>
      <c r="E248" s="88" t="n">
        <f aca="false">ROUND((B248*C248)*D248,4)</f>
        <v>0.0305</v>
      </c>
      <c r="F248" s="178"/>
      <c r="G248" s="179"/>
    </row>
    <row r="249" customFormat="false" ht="12.8" hidden="false" customHeight="false" outlineLevel="0" collapsed="false">
      <c r="A249" s="85" t="s">
        <v>148</v>
      </c>
      <c r="B249" s="86" t="n">
        <v>0.0118</v>
      </c>
      <c r="C249" s="85" t="n">
        <v>3</v>
      </c>
      <c r="D249" s="87" t="n">
        <v>0.5</v>
      </c>
      <c r="E249" s="88" t="n">
        <f aca="false">ROUND((B249*C249)*D249,4)</f>
        <v>0.0177</v>
      </c>
      <c r="F249" s="178"/>
      <c r="G249" s="179"/>
    </row>
    <row r="250" customFormat="false" ht="12.8" hidden="false" customHeight="false" outlineLevel="0" collapsed="false">
      <c r="A250" s="85" t="s">
        <v>149</v>
      </c>
      <c r="B250" s="86" t="n">
        <v>0.02</v>
      </c>
      <c r="C250" s="85" t="n">
        <v>1</v>
      </c>
      <c r="D250" s="87" t="n">
        <v>1</v>
      </c>
      <c r="E250" s="88" t="n">
        <f aca="false">ROUND((B250*C250)*D250,4)</f>
        <v>0.02</v>
      </c>
      <c r="F250" s="178"/>
      <c r="G250" s="179"/>
    </row>
    <row r="251" customFormat="false" ht="12.8" hidden="false" customHeight="false" outlineLevel="0" collapsed="false">
      <c r="A251" s="85" t="s">
        <v>150</v>
      </c>
      <c r="B251" s="86" t="n">
        <v>0.004</v>
      </c>
      <c r="C251" s="85" t="n">
        <v>1</v>
      </c>
      <c r="D251" s="87" t="n">
        <v>1</v>
      </c>
      <c r="E251" s="88" t="n">
        <f aca="false">ROUND((B251*C251)*D251,4)</f>
        <v>0.004</v>
      </c>
      <c r="F251" s="178"/>
      <c r="G251" s="179"/>
    </row>
    <row r="252" customFormat="false" ht="12.8" hidden="false" customHeight="false" outlineLevel="0" collapsed="false">
      <c r="A252" s="85" t="s">
        <v>151</v>
      </c>
      <c r="B252" s="86" t="n">
        <v>0.00325</v>
      </c>
      <c r="C252" s="85" t="n">
        <v>20</v>
      </c>
      <c r="D252" s="87" t="n">
        <v>0.5</v>
      </c>
      <c r="E252" s="88" t="n">
        <f aca="false">ROUND((B252*C252)*D252,4)</f>
        <v>0.0325</v>
      </c>
      <c r="F252" s="178"/>
      <c r="G252" s="179"/>
    </row>
    <row r="253" customFormat="false" ht="12.8" hidden="false" customHeight="false" outlineLevel="0" collapsed="false">
      <c r="A253" s="85" t="s">
        <v>152</v>
      </c>
      <c r="B253" s="86" t="n">
        <v>0.0028</v>
      </c>
      <c r="C253" s="85" t="n">
        <v>180</v>
      </c>
      <c r="D253" s="87" t="n">
        <v>0.5</v>
      </c>
      <c r="E253" s="88" t="n">
        <f aca="false">ROUND((B253*C253)*D253,4)</f>
        <v>0.252</v>
      </c>
      <c r="F253" s="178"/>
      <c r="G253" s="179"/>
    </row>
    <row r="254" customFormat="false" ht="12.8" hidden="false" customHeight="false" outlineLevel="0" collapsed="false">
      <c r="A254" s="85" t="s">
        <v>153</v>
      </c>
      <c r="B254" s="86" t="n">
        <v>0.0002</v>
      </c>
      <c r="C254" s="85" t="n">
        <v>6</v>
      </c>
      <c r="D254" s="87" t="n">
        <v>1</v>
      </c>
      <c r="E254" s="88" t="n">
        <f aca="false">ROUND((B254*C254)*D254,4)</f>
        <v>0.0012</v>
      </c>
      <c r="F254" s="178"/>
      <c r="G254" s="179"/>
    </row>
    <row r="256" customFormat="false" ht="12.8" hidden="false" customHeight="true" outlineLevel="0" collapsed="false">
      <c r="A256" s="77" t="s">
        <v>154</v>
      </c>
      <c r="B256" s="77"/>
      <c r="C256" s="77"/>
      <c r="D256" s="77"/>
      <c r="E256" s="77"/>
      <c r="F256" s="77"/>
      <c r="G256" s="90"/>
      <c r="H256" s="90"/>
    </row>
    <row r="257" customFormat="false" ht="12.8" hidden="false" customHeight="true" outlineLevel="0" collapsed="false">
      <c r="A257" s="77" t="s">
        <v>155</v>
      </c>
      <c r="B257" s="77" t="s">
        <v>334</v>
      </c>
      <c r="C257" s="77"/>
      <c r="D257" s="77"/>
      <c r="E257" s="77" t="s">
        <v>157</v>
      </c>
      <c r="F257" s="77" t="s">
        <v>158</v>
      </c>
      <c r="G257" s="91"/>
      <c r="H257" s="91"/>
    </row>
    <row r="258" customFormat="false" ht="12.8" hidden="false" customHeight="false" outlineLevel="0" collapsed="false">
      <c r="A258" s="77"/>
      <c r="B258" s="77" t="s">
        <v>160</v>
      </c>
      <c r="C258" s="77" t="s">
        <v>161</v>
      </c>
      <c r="D258" s="77"/>
      <c r="E258" s="78" t="s">
        <v>162</v>
      </c>
      <c r="F258" s="78" t="s">
        <v>162</v>
      </c>
      <c r="G258" s="91"/>
      <c r="H258" s="27"/>
    </row>
    <row r="259" customFormat="false" ht="12.8" hidden="false" customHeight="false" outlineLevel="0" collapsed="false">
      <c r="A259" s="85" t="s">
        <v>141</v>
      </c>
      <c r="B259" s="86" t="n">
        <f aca="false">E242</f>
        <v>15</v>
      </c>
      <c r="C259" s="86" t="n">
        <f aca="false">E242</f>
        <v>15</v>
      </c>
      <c r="D259" s="86"/>
      <c r="E259" s="41" t="n">
        <f aca="false">ROUND((B259*$D$279)/12,3)</f>
        <v>170.963</v>
      </c>
      <c r="F259" s="76" t="n">
        <f aca="false">ROUND((C259*$D$280)/12,2)</f>
        <v>204.79</v>
      </c>
      <c r="G259" s="90"/>
      <c r="H259" s="90"/>
    </row>
    <row r="260" customFormat="false" ht="12.8" hidden="false" customHeight="false" outlineLevel="0" collapsed="false">
      <c r="A260" s="85" t="s">
        <v>142</v>
      </c>
      <c r="B260" s="86" t="n">
        <f aca="false">E243</f>
        <v>1</v>
      </c>
      <c r="C260" s="86" t="n">
        <f aca="false">E243</f>
        <v>1</v>
      </c>
      <c r="D260" s="86"/>
      <c r="E260" s="41" t="n">
        <f aca="false">ROUND((B260*$D$279)/12,3)</f>
        <v>11.398</v>
      </c>
      <c r="F260" s="76" t="n">
        <f aca="false">ROUND((C260*$D$280)/12,2)</f>
        <v>13.65</v>
      </c>
      <c r="G260" s="90"/>
      <c r="H260" s="90"/>
    </row>
    <row r="261" customFormat="false" ht="12.8" hidden="false" customHeight="false" outlineLevel="0" collapsed="false">
      <c r="A261" s="85" t="s">
        <v>143</v>
      </c>
      <c r="B261" s="86" t="n">
        <f aca="false">E244</f>
        <v>1.25</v>
      </c>
      <c r="C261" s="86" t="n">
        <f aca="false">E244</f>
        <v>1.25</v>
      </c>
      <c r="D261" s="86"/>
      <c r="E261" s="41" t="n">
        <f aca="false">ROUND((B261*$D$279)/12,3)</f>
        <v>14.247</v>
      </c>
      <c r="F261" s="76" t="n">
        <f aca="false">ROUND((C261*$D$280)/12,2)</f>
        <v>17.07</v>
      </c>
      <c r="G261" s="90"/>
      <c r="H261" s="90"/>
    </row>
    <row r="262" customFormat="false" ht="12.8" hidden="false" customHeight="false" outlineLevel="0" collapsed="false">
      <c r="A262" s="85" t="s">
        <v>144</v>
      </c>
      <c r="B262" s="86" t="n">
        <f aca="false">E245</f>
        <v>0.6915</v>
      </c>
      <c r="C262" s="86" t="n">
        <f aca="false">E245</f>
        <v>0.6915</v>
      </c>
      <c r="D262" s="86"/>
      <c r="E262" s="41" t="n">
        <f aca="false">ROUND((B262*$D$279)/12,3)</f>
        <v>7.881</v>
      </c>
      <c r="F262" s="76" t="n">
        <f aca="false">ROUND((C262*$D$280)/12,2)</f>
        <v>9.44</v>
      </c>
      <c r="G262" s="90"/>
      <c r="H262" s="90"/>
    </row>
    <row r="263" customFormat="false" ht="12.8" hidden="false" customHeight="false" outlineLevel="0" collapsed="false">
      <c r="A263" s="85" t="s">
        <v>145</v>
      </c>
      <c r="B263" s="86" t="n">
        <f aca="false">E246</f>
        <v>2.5</v>
      </c>
      <c r="C263" s="86" t="n">
        <f aca="false">E246</f>
        <v>2.5</v>
      </c>
      <c r="D263" s="86"/>
      <c r="E263" s="41" t="n">
        <f aca="false">ROUND((B263*$D$279)/12,3)</f>
        <v>28.494</v>
      </c>
      <c r="F263" s="76" t="n">
        <f aca="false">ROUND((C263*$D$280)/12,2)</f>
        <v>34.13</v>
      </c>
      <c r="G263" s="90"/>
      <c r="H263" s="90"/>
    </row>
    <row r="264" customFormat="false" ht="12.8" hidden="false" customHeight="false" outlineLevel="0" collapsed="false">
      <c r="A264" s="85" t="s">
        <v>146</v>
      </c>
      <c r="B264" s="86" t="n">
        <f aca="false">E247</f>
        <v>0.2688</v>
      </c>
      <c r="C264" s="86" t="n">
        <f aca="false">E247</f>
        <v>0.2688</v>
      </c>
      <c r="D264" s="86"/>
      <c r="E264" s="41" t="n">
        <f aca="false">ROUND((B264*$D$279)/12,3)</f>
        <v>3.064</v>
      </c>
      <c r="F264" s="76" t="n">
        <f aca="false">ROUND((C264*$D$280)/12,2)</f>
        <v>3.67</v>
      </c>
      <c r="G264" s="90"/>
      <c r="H264" s="90"/>
    </row>
    <row r="265" customFormat="false" ht="12.8" hidden="false" customHeight="false" outlineLevel="0" collapsed="false">
      <c r="A265" s="85" t="s">
        <v>147</v>
      </c>
      <c r="B265" s="86" t="n">
        <f aca="false">E248</f>
        <v>0.0305</v>
      </c>
      <c r="C265" s="86" t="n">
        <f aca="false">E248</f>
        <v>0.0305</v>
      </c>
      <c r="D265" s="86"/>
      <c r="E265" s="41" t="n">
        <f aca="false">ROUND((B265*$D$279)/12,3)</f>
        <v>0.348</v>
      </c>
      <c r="F265" s="76" t="n">
        <f aca="false">ROUND((C265*$D$280)/12,2)</f>
        <v>0.42</v>
      </c>
      <c r="G265" s="90"/>
      <c r="H265" s="90"/>
    </row>
    <row r="266" customFormat="false" ht="12.8" hidden="false" customHeight="false" outlineLevel="0" collapsed="false">
      <c r="A266" s="85" t="s">
        <v>148</v>
      </c>
      <c r="B266" s="86" t="n">
        <f aca="false">E249</f>
        <v>0.0177</v>
      </c>
      <c r="C266" s="86" t="n">
        <f aca="false">E249</f>
        <v>0.0177</v>
      </c>
      <c r="D266" s="86"/>
      <c r="E266" s="41" t="n">
        <f aca="false">ROUND((B266*$D$279)/12,3)</f>
        <v>0.202</v>
      </c>
      <c r="F266" s="76" t="n">
        <f aca="false">ROUND((C266*$D$280)/12,2)</f>
        <v>0.24</v>
      </c>
      <c r="G266" s="90"/>
      <c r="H266" s="90"/>
    </row>
    <row r="267" customFormat="false" ht="12.8" hidden="false" customHeight="false" outlineLevel="0" collapsed="false">
      <c r="A267" s="85" t="s">
        <v>149</v>
      </c>
      <c r="B267" s="86" t="n">
        <f aca="false">E250</f>
        <v>0.02</v>
      </c>
      <c r="C267" s="86" t="n">
        <f aca="false">E250</f>
        <v>0.02</v>
      </c>
      <c r="D267" s="86"/>
      <c r="E267" s="41" t="n">
        <f aca="false">ROUND((B267*$D$279)/12,3)</f>
        <v>0.228</v>
      </c>
      <c r="F267" s="76" t="n">
        <f aca="false">ROUND((C267*$D$280)/12,2)</f>
        <v>0.27</v>
      </c>
      <c r="G267" s="90"/>
      <c r="H267" s="90"/>
    </row>
    <row r="268" customFormat="false" ht="12.8" hidden="false" customHeight="false" outlineLevel="0" collapsed="false">
      <c r="A268" s="85" t="s">
        <v>150</v>
      </c>
      <c r="B268" s="86" t="n">
        <f aca="false">E251</f>
        <v>0.004</v>
      </c>
      <c r="C268" s="86" t="n">
        <f aca="false">E251</f>
        <v>0.004</v>
      </c>
      <c r="D268" s="86"/>
      <c r="E268" s="41" t="n">
        <f aca="false">ROUND((B268*$D$279)/12,3)</f>
        <v>0.046</v>
      </c>
      <c r="F268" s="76" t="n">
        <f aca="false">ROUND((C268*$D$280)/12,2)</f>
        <v>0.05</v>
      </c>
      <c r="G268" s="90"/>
      <c r="H268" s="90"/>
    </row>
    <row r="269" customFormat="false" ht="12.8" hidden="false" customHeight="false" outlineLevel="0" collapsed="false">
      <c r="A269" s="85" t="s">
        <v>151</v>
      </c>
      <c r="B269" s="86" t="n">
        <f aca="false">E252</f>
        <v>0.0325</v>
      </c>
      <c r="C269" s="86" t="n">
        <f aca="false">E252</f>
        <v>0.0325</v>
      </c>
      <c r="D269" s="86"/>
      <c r="E269" s="41" t="n">
        <f aca="false">ROUND((B269*$D$279)/12,3)</f>
        <v>0.37</v>
      </c>
      <c r="F269" s="76" t="n">
        <f aca="false">ROUND((C269*$D$280)/12,2)</f>
        <v>0.44</v>
      </c>
      <c r="G269" s="90"/>
      <c r="H269" s="90"/>
    </row>
    <row r="270" customFormat="false" ht="12.8" hidden="false" customHeight="false" outlineLevel="0" collapsed="false">
      <c r="A270" s="85" t="s">
        <v>152</v>
      </c>
      <c r="B270" s="86" t="n">
        <f aca="false">E253</f>
        <v>0.252</v>
      </c>
      <c r="C270" s="86" t="n">
        <f aca="false">E253</f>
        <v>0.252</v>
      </c>
      <c r="D270" s="86"/>
      <c r="E270" s="41" t="n">
        <f aca="false">ROUND((B270*$D$279)/12,3)</f>
        <v>2.872</v>
      </c>
      <c r="F270" s="76" t="n">
        <f aca="false">ROUND((C270*$D$280)/12,2)</f>
        <v>3.44</v>
      </c>
      <c r="G270" s="90"/>
      <c r="H270" s="90"/>
    </row>
    <row r="271" customFormat="false" ht="12.8" hidden="false" customHeight="false" outlineLevel="0" collapsed="false">
      <c r="A271" s="85" t="s">
        <v>153</v>
      </c>
      <c r="B271" s="86" t="n">
        <f aca="false">E254</f>
        <v>0.0012</v>
      </c>
      <c r="C271" s="86" t="n">
        <f aca="false">E254</f>
        <v>0.0012</v>
      </c>
      <c r="D271" s="86"/>
      <c r="E271" s="41" t="n">
        <f aca="false">ROUND((B271*$D$279)/12,3)</f>
        <v>0.014</v>
      </c>
      <c r="F271" s="76" t="n">
        <f aca="false">ROUND((C271*$D$280)/12,2)</f>
        <v>0.02</v>
      </c>
      <c r="G271" s="90"/>
      <c r="H271" s="90"/>
    </row>
    <row r="272" customFormat="false" ht="12.8" hidden="false" customHeight="false" outlineLevel="0" collapsed="false">
      <c r="A272" s="77" t="s">
        <v>163</v>
      </c>
      <c r="B272" s="92" t="n">
        <f aca="false">SUM(B259:B271)</f>
        <v>21.0682</v>
      </c>
      <c r="C272" s="92" t="n">
        <f aca="false">SUM(C259:C271)</f>
        <v>21.0682</v>
      </c>
      <c r="D272" s="92"/>
      <c r="E272" s="93" t="n">
        <f aca="false">SUM(E259:E271)</f>
        <v>240.127</v>
      </c>
      <c r="F272" s="93" t="n">
        <f aca="false">SUM(F259:F271)</f>
        <v>287.63</v>
      </c>
      <c r="G272" s="180"/>
      <c r="H272" s="27"/>
    </row>
    <row r="274" customFormat="false" ht="12.8" hidden="false" customHeight="true" outlineLevel="0" collapsed="false">
      <c r="A274" s="7" t="s">
        <v>164</v>
      </c>
      <c r="B274" s="7"/>
      <c r="C274" s="7"/>
      <c r="D274" s="7"/>
      <c r="E274" s="7"/>
      <c r="F274" s="7"/>
      <c r="G274" s="7"/>
      <c r="H274" s="7"/>
    </row>
    <row r="275" customFormat="false" ht="37.3" hidden="false" customHeight="true" outlineLevel="0" collapsed="false">
      <c r="A275" s="28" t="s">
        <v>165</v>
      </c>
      <c r="B275" s="28"/>
      <c r="C275" s="28"/>
      <c r="D275" s="28"/>
      <c r="E275" s="28"/>
      <c r="F275" s="28"/>
      <c r="G275" s="28"/>
      <c r="H275" s="28"/>
    </row>
    <row r="277" customFormat="false" ht="12.8" hidden="false" customHeight="false" outlineLevel="0" collapsed="false">
      <c r="A277" s="8" t="s">
        <v>166</v>
      </c>
      <c r="B277" s="8"/>
      <c r="C277" s="8"/>
      <c r="D277" s="8"/>
    </row>
    <row r="278" customFormat="false" ht="12.8" hidden="false" customHeight="false" outlineLevel="0" collapsed="false">
      <c r="A278" s="45" t="s">
        <v>8</v>
      </c>
      <c r="B278" s="46" t="s">
        <v>9</v>
      </c>
      <c r="C278" s="46" t="s">
        <v>167</v>
      </c>
      <c r="D278" s="48" t="s">
        <v>168</v>
      </c>
    </row>
    <row r="279" customFormat="false" ht="12.8" hidden="false" customHeight="false" outlineLevel="0" collapsed="false">
      <c r="A279" s="19" t="s">
        <v>15</v>
      </c>
      <c r="B279" s="20" t="n">
        <f aca="false">G50+E165+E232</f>
        <v>4102.95</v>
      </c>
      <c r="C279" s="58" t="n">
        <v>30</v>
      </c>
      <c r="D279" s="22" t="n">
        <f aca="false">ROUND(B279/C279,2)</f>
        <v>136.77</v>
      </c>
    </row>
    <row r="280" customFormat="false" ht="12.8" hidden="false" customHeight="false" outlineLevel="0" collapsed="false">
      <c r="A280" s="19" t="s">
        <v>16</v>
      </c>
      <c r="B280" s="20" t="n">
        <f aca="false">G51+E166+E233</f>
        <v>4914.82</v>
      </c>
      <c r="C280" s="58" t="n">
        <f aca="false">C279</f>
        <v>30</v>
      </c>
      <c r="D280" s="22" t="n">
        <f aca="false">ROUND(B280/C280,2)</f>
        <v>163.83</v>
      </c>
    </row>
    <row r="282" customFormat="false" ht="12.8" hidden="false" customHeight="true" outlineLevel="0" collapsed="false">
      <c r="A282" s="43" t="s">
        <v>164</v>
      </c>
      <c r="B282" s="43"/>
      <c r="C282" s="43"/>
      <c r="D282" s="43"/>
      <c r="E282" s="43"/>
    </row>
    <row r="283" customFormat="false" ht="19.4" hidden="false" customHeight="false" outlineLevel="0" collapsed="false">
      <c r="A283" s="45" t="s">
        <v>8</v>
      </c>
      <c r="B283" s="46" t="s">
        <v>168</v>
      </c>
      <c r="C283" s="47" t="s">
        <v>169</v>
      </c>
      <c r="D283" s="46" t="s">
        <v>170</v>
      </c>
      <c r="E283" s="48" t="s">
        <v>162</v>
      </c>
    </row>
    <row r="284" customFormat="false" ht="12.8" hidden="false" customHeight="false" outlineLevel="0" collapsed="false">
      <c r="A284" s="19" t="s">
        <v>15</v>
      </c>
      <c r="B284" s="20" t="n">
        <f aca="false">D279</f>
        <v>136.77</v>
      </c>
      <c r="C284" s="94" t="n">
        <f aca="false">B272</f>
        <v>21.0682</v>
      </c>
      <c r="D284" s="20" t="n">
        <f aca="false">ROUND(B284*C284,2)</f>
        <v>2881.5</v>
      </c>
      <c r="E284" s="22" t="n">
        <f aca="false">ROUND(D284/12,2)</f>
        <v>240.13</v>
      </c>
    </row>
    <row r="285" customFormat="false" ht="12.8" hidden="false" customHeight="false" outlineLevel="0" collapsed="false">
      <c r="A285" s="19" t="s">
        <v>16</v>
      </c>
      <c r="B285" s="20" t="n">
        <f aca="false">D280</f>
        <v>163.83</v>
      </c>
      <c r="C285" s="94" t="n">
        <f aca="false">C272</f>
        <v>21.0682</v>
      </c>
      <c r="D285" s="20" t="n">
        <f aca="false">ROUND(B285*C285,2)</f>
        <v>3451.6</v>
      </c>
      <c r="E285" s="22" t="n">
        <f aca="false">ROUND(D285/12,2)</f>
        <v>287.63</v>
      </c>
    </row>
    <row r="287" customFormat="false" ht="12.8" hidden="false" customHeight="true" outlineLevel="0" collapsed="false">
      <c r="A287" s="7" t="s">
        <v>171</v>
      </c>
      <c r="B287" s="7"/>
      <c r="C287" s="7"/>
      <c r="D287" s="7"/>
      <c r="E287" s="7"/>
      <c r="F287" s="7"/>
      <c r="G287" s="7"/>
      <c r="H287" s="7"/>
    </row>
    <row r="288" customFormat="false" ht="46.25" hidden="false" customHeight="true" outlineLevel="0" collapsed="false">
      <c r="A288" s="28" t="s">
        <v>172</v>
      </c>
      <c r="B288" s="28"/>
      <c r="C288" s="28"/>
      <c r="D288" s="28"/>
      <c r="E288" s="28"/>
      <c r="F288" s="28"/>
      <c r="G288" s="28"/>
      <c r="H288" s="28"/>
    </row>
    <row r="290" customFormat="false" ht="12.8" hidden="false" customHeight="false" outlineLevel="0" collapsed="false">
      <c r="A290" s="8" t="s">
        <v>173</v>
      </c>
      <c r="B290" s="8"/>
      <c r="C290" s="8"/>
      <c r="D290" s="8"/>
    </row>
    <row r="291" customFormat="false" ht="12.8" hidden="false" customHeight="false" outlineLevel="0" collapsed="false">
      <c r="A291" s="45" t="s">
        <v>8</v>
      </c>
      <c r="B291" s="46" t="s">
        <v>9</v>
      </c>
      <c r="C291" s="46" t="s">
        <v>174</v>
      </c>
      <c r="D291" s="48" t="s">
        <v>14</v>
      </c>
    </row>
    <row r="292" customFormat="false" ht="12.8" hidden="false" customHeight="false" outlineLevel="0" collapsed="false">
      <c r="A292" s="19" t="s">
        <v>15</v>
      </c>
      <c r="B292" s="20" t="n">
        <f aca="false">G50+E165+E232</f>
        <v>4102.95</v>
      </c>
      <c r="C292" s="19" t="n">
        <v>220</v>
      </c>
      <c r="D292" s="22" t="n">
        <f aca="false">ROUND(B292/C292,2)</f>
        <v>18.65</v>
      </c>
    </row>
    <row r="293" customFormat="false" ht="12.8" hidden="false" customHeight="false" outlineLevel="0" collapsed="false">
      <c r="A293" s="19" t="s">
        <v>16</v>
      </c>
      <c r="B293" s="20" t="n">
        <f aca="false">G51+E166+E233</f>
        <v>4914.82</v>
      </c>
      <c r="C293" s="76" t="n">
        <f aca="false">C292</f>
        <v>220</v>
      </c>
      <c r="D293" s="22" t="n">
        <f aca="false">ROUND(B293/C293,2)</f>
        <v>22.34</v>
      </c>
    </row>
    <row r="295" customFormat="false" ht="12.8" hidden="false" customHeight="false" outlineLevel="0" collapsed="false">
      <c r="A295" s="95" t="s">
        <v>171</v>
      </c>
      <c r="B295" s="95"/>
      <c r="C295" s="95"/>
      <c r="D295" s="95"/>
    </row>
    <row r="296" customFormat="false" ht="19.4" hidden="false" customHeight="false" outlineLevel="0" collapsed="false">
      <c r="A296" s="36" t="s">
        <v>8</v>
      </c>
      <c r="B296" s="37" t="s">
        <v>175</v>
      </c>
      <c r="C296" s="38" t="s">
        <v>176</v>
      </c>
      <c r="D296" s="39" t="s">
        <v>14</v>
      </c>
    </row>
    <row r="297" customFormat="false" ht="12.8" hidden="false" customHeight="false" outlineLevel="0" collapsed="false">
      <c r="A297" s="19" t="s">
        <v>15</v>
      </c>
      <c r="B297" s="20" t="n">
        <f aca="false">D292</f>
        <v>18.65</v>
      </c>
      <c r="C297" s="19" t="n">
        <v>15</v>
      </c>
      <c r="D297" s="22" t="n">
        <f aca="false">ROUND(B297*C297,2)</f>
        <v>279.75</v>
      </c>
    </row>
    <row r="298" customFormat="false" ht="12.8" hidden="false" customHeight="false" outlineLevel="0" collapsed="false">
      <c r="A298" s="19" t="s">
        <v>16</v>
      </c>
      <c r="B298" s="20" t="n">
        <f aca="false">D293</f>
        <v>22.34</v>
      </c>
      <c r="C298" s="76" t="n">
        <v>15</v>
      </c>
      <c r="D298" s="22" t="n">
        <f aca="false">ROUND(B298*C298,2)</f>
        <v>335.1</v>
      </c>
    </row>
    <row r="300" customFormat="false" ht="12.8" hidden="false" customHeight="false" outlineLevel="0" collapsed="false">
      <c r="A300" s="4" t="s">
        <v>131</v>
      </c>
      <c r="B300" s="4"/>
      <c r="C300" s="4"/>
      <c r="D300" s="4"/>
      <c r="E300" s="4"/>
      <c r="F300" s="4"/>
      <c r="G300" s="4"/>
      <c r="H300" s="4"/>
    </row>
    <row r="302" customFormat="false" ht="12.8" hidden="false" customHeight="false" outlineLevel="0" collapsed="false">
      <c r="A302" s="8" t="s">
        <v>131</v>
      </c>
      <c r="B302" s="8"/>
      <c r="C302" s="8"/>
      <c r="D302" s="8"/>
    </row>
    <row r="303" customFormat="false" ht="12.8" hidden="false" customHeight="false" outlineLevel="0" collapsed="false">
      <c r="A303" s="45" t="s">
        <v>8</v>
      </c>
      <c r="B303" s="46" t="s">
        <v>177</v>
      </c>
      <c r="C303" s="46" t="s">
        <v>178</v>
      </c>
      <c r="D303" s="48" t="s">
        <v>33</v>
      </c>
    </row>
    <row r="304" customFormat="false" ht="12.8" hidden="false" customHeight="false" outlineLevel="0" collapsed="false">
      <c r="A304" s="19" t="s">
        <v>15</v>
      </c>
      <c r="B304" s="20" t="n">
        <f aca="false">E284</f>
        <v>240.13</v>
      </c>
      <c r="C304" s="20" t="n">
        <f aca="false">D297</f>
        <v>279.75</v>
      </c>
      <c r="D304" s="22" t="n">
        <f aca="false">B304+C304</f>
        <v>519.88</v>
      </c>
    </row>
    <row r="305" customFormat="false" ht="12.8" hidden="false" customHeight="false" outlineLevel="0" collapsed="false">
      <c r="A305" s="19" t="s">
        <v>16</v>
      </c>
      <c r="B305" s="20" t="n">
        <f aca="false">E285</f>
        <v>287.63</v>
      </c>
      <c r="C305" s="20" t="n">
        <f aca="false">D298</f>
        <v>335.1</v>
      </c>
      <c r="D305" s="22" t="n">
        <f aca="false">B305+C305</f>
        <v>622.73</v>
      </c>
    </row>
    <row r="307" customFormat="false" ht="12.8" hidden="false" customHeight="false" outlineLevel="0" collapsed="false">
      <c r="A307" s="4" t="s">
        <v>179</v>
      </c>
      <c r="B307" s="4"/>
      <c r="C307" s="4"/>
      <c r="D307" s="4"/>
      <c r="E307" s="4"/>
      <c r="F307" s="4"/>
      <c r="G307" s="4"/>
      <c r="H307" s="4"/>
    </row>
    <row r="308" customFormat="false" ht="12.8" hidden="false" customHeight="false" outlineLevel="0" collapsed="false">
      <c r="A308" s="6"/>
      <c r="B308" s="6"/>
      <c r="C308" s="6"/>
      <c r="E308" s="6"/>
    </row>
    <row r="309" customFormat="false" ht="12.8" hidden="false" customHeight="false" outlineLevel="0" collapsed="false">
      <c r="A309" s="96" t="s">
        <v>180</v>
      </c>
      <c r="B309" s="96"/>
      <c r="C309" s="96"/>
      <c r="D309" s="96"/>
      <c r="E309" s="97"/>
    </row>
    <row r="310" customFormat="false" ht="19.4" hidden="false" customHeight="false" outlineLevel="0" collapsed="false">
      <c r="A310" s="96" t="s">
        <v>181</v>
      </c>
      <c r="B310" s="98" t="s">
        <v>182</v>
      </c>
      <c r="C310" s="99" t="s">
        <v>183</v>
      </c>
      <c r="D310" s="8" t="s">
        <v>14</v>
      </c>
    </row>
    <row r="311" customFormat="false" ht="12.8" hidden="false" customHeight="false" outlineLevel="0" collapsed="false">
      <c r="A311" s="100" t="s">
        <v>184</v>
      </c>
      <c r="B311" s="101" t="n">
        <v>3</v>
      </c>
      <c r="C311" s="102" t="n">
        <v>26.8</v>
      </c>
      <c r="D311" s="103" t="n">
        <f aca="false">ROUND(B311*C311,2)</f>
        <v>80.4</v>
      </c>
    </row>
    <row r="312" customFormat="false" ht="12.8" hidden="false" customHeight="false" outlineLevel="0" collapsed="false">
      <c r="A312" s="100" t="s">
        <v>185</v>
      </c>
      <c r="B312" s="101" t="n">
        <v>3</v>
      </c>
      <c r="C312" s="102" t="n">
        <v>23</v>
      </c>
      <c r="D312" s="103" t="n">
        <f aca="false">ROUND(B312*C312,2)</f>
        <v>69</v>
      </c>
    </row>
    <row r="313" customFormat="false" ht="12.8" hidden="false" customHeight="false" outlineLevel="0" collapsed="false">
      <c r="A313" s="100" t="s">
        <v>186</v>
      </c>
      <c r="B313" s="101" t="n">
        <v>3</v>
      </c>
      <c r="C313" s="102" t="n">
        <v>12.02</v>
      </c>
      <c r="D313" s="103" t="n">
        <f aca="false">ROUND(B313*C313,2)</f>
        <v>36.06</v>
      </c>
    </row>
    <row r="314" customFormat="false" ht="12.8" hidden="false" customHeight="false" outlineLevel="0" collapsed="false">
      <c r="A314" s="100" t="s">
        <v>187</v>
      </c>
      <c r="B314" s="101" t="n">
        <v>3</v>
      </c>
      <c r="C314" s="102" t="n">
        <v>8.74</v>
      </c>
      <c r="D314" s="103" t="n">
        <f aca="false">ROUND(B314*C314,2)</f>
        <v>26.22</v>
      </c>
    </row>
    <row r="315" customFormat="false" ht="12.8" hidden="false" customHeight="false" outlineLevel="0" collapsed="false">
      <c r="A315" s="100" t="s">
        <v>188</v>
      </c>
      <c r="B315" s="101" t="n">
        <v>3</v>
      </c>
      <c r="C315" s="102" t="n">
        <v>12.81</v>
      </c>
      <c r="D315" s="103" t="n">
        <f aca="false">ROUND(B315*C315,2)</f>
        <v>38.43</v>
      </c>
    </row>
    <row r="316" customFormat="false" ht="12.8" hidden="false" customHeight="false" outlineLevel="0" collapsed="false">
      <c r="A316" s="100" t="s">
        <v>189</v>
      </c>
      <c r="B316" s="101" t="n">
        <v>1</v>
      </c>
      <c r="C316" s="102" t="n">
        <v>46.67</v>
      </c>
      <c r="D316" s="103" t="n">
        <f aca="false">ROUND(B316*C316,2)</f>
        <v>46.67</v>
      </c>
    </row>
    <row r="317" customFormat="false" ht="12.8" hidden="false" customHeight="false" outlineLevel="0" collapsed="false">
      <c r="A317" s="100" t="s">
        <v>190</v>
      </c>
      <c r="B317" s="101" t="n">
        <v>1</v>
      </c>
      <c r="C317" s="102" t="n">
        <v>22.7</v>
      </c>
      <c r="D317" s="103" t="n">
        <f aca="false">ROUND(B317*C317,2)</f>
        <v>22.7</v>
      </c>
    </row>
    <row r="318" customFormat="false" ht="12.8" hidden="false" customHeight="false" outlineLevel="0" collapsed="false">
      <c r="A318" s="19" t="s">
        <v>191</v>
      </c>
      <c r="B318" s="101" t="n">
        <v>1</v>
      </c>
      <c r="C318" s="102" t="n">
        <v>5.13</v>
      </c>
      <c r="D318" s="103" t="n">
        <f aca="false">ROUND(B318*C318,2)</f>
        <v>5.13</v>
      </c>
    </row>
    <row r="319" customFormat="false" ht="12.8" hidden="false" customHeight="false" outlineLevel="0" collapsed="false">
      <c r="A319" s="19" t="s">
        <v>192</v>
      </c>
      <c r="B319" s="101" t="n">
        <v>1</v>
      </c>
      <c r="C319" s="102" t="n">
        <v>15</v>
      </c>
      <c r="D319" s="103" t="n">
        <f aca="false">ROUND(B319*C319,2)</f>
        <v>15</v>
      </c>
    </row>
    <row r="320" customFormat="false" ht="12.8" hidden="false" customHeight="false" outlineLevel="0" collapsed="false">
      <c r="A320" s="19" t="s">
        <v>193</v>
      </c>
      <c r="B320" s="101" t="n">
        <v>1</v>
      </c>
      <c r="C320" s="102" t="n">
        <v>7.67</v>
      </c>
      <c r="D320" s="103" t="n">
        <f aca="false">ROUND(B320*C320,2)</f>
        <v>7.67</v>
      </c>
    </row>
    <row r="321" customFormat="false" ht="12.8" hidden="false" customHeight="false" outlineLevel="0" collapsed="false">
      <c r="A321" s="96" t="s">
        <v>194</v>
      </c>
      <c r="B321" s="96"/>
      <c r="C321" s="96"/>
      <c r="D321" s="104" t="n">
        <f aca="false">SUM(D311:D320)</f>
        <v>347.28</v>
      </c>
    </row>
    <row r="322" customFormat="false" ht="12.8" hidden="false" customHeight="false" outlineLevel="0" collapsed="false">
      <c r="A322" s="90"/>
      <c r="B322" s="105"/>
      <c r="C322" s="105"/>
      <c r="D322" s="105"/>
      <c r="E322" s="106"/>
    </row>
    <row r="323" customFormat="false" ht="12.8" hidden="false" customHeight="false" outlineLevel="0" collapsed="false">
      <c r="A323" s="96" t="s">
        <v>195</v>
      </c>
      <c r="B323" s="96"/>
      <c r="C323" s="96"/>
      <c r="D323" s="107"/>
      <c r="E323" s="107"/>
    </row>
    <row r="324" customFormat="false" ht="12.8" hidden="false" customHeight="false" outlineLevel="0" collapsed="false">
      <c r="A324" s="108" t="s">
        <v>8</v>
      </c>
      <c r="B324" s="109" t="s">
        <v>170</v>
      </c>
      <c r="C324" s="110" t="s">
        <v>196</v>
      </c>
      <c r="D324" s="107"/>
      <c r="E324" s="107"/>
    </row>
    <row r="325" customFormat="false" ht="12.8" hidden="false" customHeight="false" outlineLevel="0" collapsed="false">
      <c r="A325" s="19" t="s">
        <v>15</v>
      </c>
      <c r="B325" s="102" t="n">
        <f aca="false">D321</f>
        <v>347.28</v>
      </c>
      <c r="C325" s="111" t="n">
        <f aca="false">ROUND(B325/12,2)</f>
        <v>28.94</v>
      </c>
      <c r="D325" s="105"/>
      <c r="E325" s="90"/>
    </row>
    <row r="326" customFormat="false" ht="12.8" hidden="false" customHeight="false" outlineLevel="0" collapsed="false">
      <c r="A326" s="19" t="s">
        <v>16</v>
      </c>
      <c r="B326" s="102" t="n">
        <f aca="false">D321</f>
        <v>347.28</v>
      </c>
      <c r="C326" s="111" t="n">
        <f aca="false">ROUND(B326/12,2)</f>
        <v>28.94</v>
      </c>
      <c r="D326" s="105"/>
      <c r="E326" s="90"/>
    </row>
    <row r="327" customFormat="false" ht="12.8" hidden="false" customHeight="false" outlineLevel="0" collapsed="false">
      <c r="A327" s="90"/>
      <c r="B327" s="105"/>
      <c r="C327" s="105"/>
      <c r="D327" s="105"/>
      <c r="E327" s="90"/>
    </row>
    <row r="328" customFormat="false" ht="12.8" hidden="false" customHeight="false" outlineLevel="0" collapsed="false">
      <c r="A328" s="95" t="s">
        <v>197</v>
      </c>
      <c r="B328" s="95"/>
      <c r="C328" s="95"/>
      <c r="D328" s="95"/>
      <c r="E328" s="95"/>
      <c r="F328" s="27"/>
    </row>
    <row r="329" customFormat="false" ht="19.4" hidden="false" customHeight="false" outlineLevel="0" collapsed="false">
      <c r="A329" s="36" t="s">
        <v>198</v>
      </c>
      <c r="B329" s="37" t="s">
        <v>199</v>
      </c>
      <c r="C329" s="38" t="s">
        <v>200</v>
      </c>
      <c r="D329" s="38" t="s">
        <v>201</v>
      </c>
      <c r="E329" s="38" t="s">
        <v>202</v>
      </c>
      <c r="F329" s="27"/>
    </row>
    <row r="330" customFormat="false" ht="12.8" hidden="false" customHeight="false" outlineLevel="0" collapsed="false">
      <c r="A330" s="9" t="s">
        <v>204</v>
      </c>
      <c r="B330" s="112" t="n">
        <v>14.02</v>
      </c>
      <c r="C330" s="113" t="n">
        <v>2</v>
      </c>
      <c r="D330" s="114" t="n">
        <v>6</v>
      </c>
      <c r="E330" s="115" t="n">
        <f aca="false">ROUND(B330*C330,2)</f>
        <v>28.04</v>
      </c>
      <c r="F330" s="181"/>
    </row>
    <row r="331" customFormat="false" ht="12.8" hidden="false" customHeight="false" outlineLevel="0" collapsed="false">
      <c r="A331" s="31" t="s">
        <v>205</v>
      </c>
      <c r="B331" s="117" t="n">
        <v>22.06</v>
      </c>
      <c r="C331" s="118" t="n">
        <v>12</v>
      </c>
      <c r="D331" s="119" t="n">
        <v>30</v>
      </c>
      <c r="E331" s="115" t="n">
        <f aca="false">ROUND((B331*C331)/(D331/12),2)</f>
        <v>105.89</v>
      </c>
      <c r="F331" s="181"/>
    </row>
    <row r="332" customFormat="false" ht="12.8" hidden="false" customHeight="false" outlineLevel="0" collapsed="false">
      <c r="A332" s="31" t="s">
        <v>206</v>
      </c>
      <c r="B332" s="117" t="n">
        <v>20.78</v>
      </c>
      <c r="C332" s="118" t="n">
        <v>4</v>
      </c>
      <c r="D332" s="119" t="n">
        <v>30</v>
      </c>
      <c r="E332" s="115" t="n">
        <f aca="false">ROUND((B332*C332)/(D332/12),2)</f>
        <v>33.25</v>
      </c>
      <c r="F332" s="181"/>
    </row>
    <row r="333" customFormat="false" ht="12.8" hidden="false" customHeight="false" outlineLevel="0" collapsed="false">
      <c r="A333" s="31" t="s">
        <v>207</v>
      </c>
      <c r="B333" s="117" t="n">
        <v>47.55</v>
      </c>
      <c r="C333" s="118" t="n">
        <v>1</v>
      </c>
      <c r="D333" s="119" t="n">
        <v>30</v>
      </c>
      <c r="E333" s="115" t="n">
        <f aca="false">ROUND((B333*C333)/(D333/12),2)</f>
        <v>19.02</v>
      </c>
      <c r="F333" s="181"/>
    </row>
    <row r="334" customFormat="false" ht="12.8" hidden="false" customHeight="false" outlineLevel="0" collapsed="false">
      <c r="A334" s="31" t="s">
        <v>208</v>
      </c>
      <c r="B334" s="117" t="n">
        <v>73.67</v>
      </c>
      <c r="C334" s="118" t="n">
        <v>0</v>
      </c>
      <c r="D334" s="119" t="n">
        <v>36</v>
      </c>
      <c r="E334" s="115" t="n">
        <f aca="false">ROUND((B334*C334)/(D334/12),2)</f>
        <v>0</v>
      </c>
      <c r="F334" s="181"/>
    </row>
    <row r="335" customFormat="false" ht="12.8" hidden="false" customHeight="false" outlineLevel="0" collapsed="false">
      <c r="A335" s="31" t="s">
        <v>209</v>
      </c>
      <c r="B335" s="117" t="n">
        <v>2200</v>
      </c>
      <c r="C335" s="118" t="n">
        <v>1</v>
      </c>
      <c r="D335" s="119" t="n">
        <v>120</v>
      </c>
      <c r="E335" s="115" t="n">
        <f aca="false">ROUND((B335*C335)/(D335/12),2)</f>
        <v>220</v>
      </c>
      <c r="F335" s="181"/>
    </row>
    <row r="336" customFormat="false" ht="12.8" hidden="false" customHeight="false" outlineLevel="0" collapsed="false">
      <c r="A336" s="31" t="s">
        <v>210</v>
      </c>
      <c r="B336" s="117" t="n">
        <v>30</v>
      </c>
      <c r="C336" s="118" t="n">
        <v>4</v>
      </c>
      <c r="D336" s="119" t="n">
        <v>30</v>
      </c>
      <c r="E336" s="115" t="n">
        <f aca="false">ROUND((B336*C336)/(D336/12),2)</f>
        <v>48</v>
      </c>
      <c r="F336" s="181"/>
    </row>
    <row r="337" customFormat="false" ht="12.8" hidden="false" customHeight="false" outlineLevel="0" collapsed="false">
      <c r="A337" s="31" t="s">
        <v>211</v>
      </c>
      <c r="B337" s="117" t="n">
        <v>90.6</v>
      </c>
      <c r="C337" s="118" t="n">
        <v>1</v>
      </c>
      <c r="D337" s="119" t="n">
        <v>12</v>
      </c>
      <c r="E337" s="115" t="n">
        <f aca="false">ROUND((B337*C337)/(D337/12),2)</f>
        <v>90.6</v>
      </c>
      <c r="F337" s="181"/>
    </row>
    <row r="338" customFormat="false" ht="12.8" hidden="false" customHeight="false" outlineLevel="0" collapsed="false">
      <c r="A338" s="31" t="s">
        <v>212</v>
      </c>
      <c r="B338" s="117" t="n">
        <v>520</v>
      </c>
      <c r="C338" s="118" t="n">
        <v>1</v>
      </c>
      <c r="D338" s="119" t="n">
        <v>60</v>
      </c>
      <c r="E338" s="115" t="n">
        <f aca="false">ROUND((B338*C338)/(D338/12),2)</f>
        <v>104</v>
      </c>
      <c r="F338" s="181"/>
    </row>
    <row r="339" customFormat="false" ht="12.8" hidden="false" customHeight="false" outlineLevel="0" collapsed="false">
      <c r="A339" s="31" t="s">
        <v>213</v>
      </c>
      <c r="B339" s="117" t="n">
        <v>197.75</v>
      </c>
      <c r="C339" s="118" t="n">
        <v>4</v>
      </c>
      <c r="D339" s="119" t="n">
        <v>12</v>
      </c>
      <c r="E339" s="115" t="n">
        <f aca="false">ROUND((B339*C339)/(D339/12),2)</f>
        <v>791</v>
      </c>
      <c r="F339" s="181"/>
    </row>
    <row r="340" customFormat="false" ht="12.8" hidden="false" customHeight="false" outlineLevel="0" collapsed="false">
      <c r="A340" s="120" t="s">
        <v>214</v>
      </c>
      <c r="B340" s="117" t="n">
        <v>164.62</v>
      </c>
      <c r="C340" s="58" t="n">
        <v>0</v>
      </c>
      <c r="D340" s="121" t="n">
        <v>60</v>
      </c>
      <c r="E340" s="115" t="n">
        <f aca="false">ROUND((B340*C340)/(D340/12),2)</f>
        <v>0</v>
      </c>
      <c r="F340" s="181"/>
    </row>
    <row r="341" customFormat="false" ht="12.8" hidden="false" customHeight="false" outlineLevel="0" collapsed="false">
      <c r="A341" s="31"/>
      <c r="B341" s="117"/>
      <c r="C341" s="118"/>
      <c r="D341" s="119"/>
      <c r="E341" s="102"/>
      <c r="F341" s="181"/>
    </row>
    <row r="342" customFormat="false" ht="12.8" hidden="false" customHeight="false" outlineLevel="0" collapsed="false">
      <c r="A342" s="31"/>
      <c r="B342" s="117"/>
      <c r="C342" s="118"/>
      <c r="D342" s="119"/>
      <c r="E342" s="102"/>
      <c r="F342" s="181"/>
    </row>
    <row r="343" customFormat="false" ht="12.8" hidden="false" customHeight="false" outlineLevel="0" collapsed="false">
      <c r="A343" s="33"/>
      <c r="B343" s="123"/>
      <c r="C343" s="124"/>
      <c r="D343" s="125"/>
      <c r="E343" s="126"/>
      <c r="F343" s="181"/>
    </row>
    <row r="344" customFormat="false" ht="12.8" hidden="false" customHeight="false" outlineLevel="0" collapsed="false">
      <c r="A344" s="128" t="s">
        <v>215</v>
      </c>
      <c r="B344" s="128"/>
      <c r="C344" s="128"/>
      <c r="D344" s="128"/>
      <c r="E344" s="129" t="n">
        <f aca="false">SUM(E330:E340)</f>
        <v>1439.8</v>
      </c>
      <c r="F344" s="182"/>
    </row>
    <row r="345" customFormat="false" ht="12.8" hidden="false" customHeight="false" outlineLevel="0" collapsed="false">
      <c r="A345" s="11" t="s">
        <v>335</v>
      </c>
      <c r="B345" s="11"/>
      <c r="C345" s="11"/>
      <c r="D345" s="11"/>
      <c r="E345" s="11"/>
      <c r="F345" s="11"/>
      <c r="G345" s="11"/>
      <c r="H345" s="11"/>
    </row>
    <row r="346" customFormat="false" ht="12.8" hidden="false" customHeight="false" outlineLevel="0" collapsed="false">
      <c r="A346" s="96" t="s">
        <v>217</v>
      </c>
      <c r="B346" s="96"/>
      <c r="C346" s="96"/>
      <c r="D346" s="96"/>
    </row>
    <row r="347" customFormat="false" ht="12.8" hidden="false" customHeight="false" outlineLevel="0" collapsed="false">
      <c r="A347" s="130" t="s">
        <v>8</v>
      </c>
      <c r="B347" s="131" t="s">
        <v>170</v>
      </c>
      <c r="C347" s="131" t="s">
        <v>162</v>
      </c>
      <c r="D347" s="132" t="s">
        <v>218</v>
      </c>
    </row>
    <row r="348" customFormat="false" ht="12.8" hidden="false" customHeight="false" outlineLevel="0" collapsed="false">
      <c r="A348" s="19" t="s">
        <v>15</v>
      </c>
      <c r="B348" s="102" t="n">
        <f aca="false">E344</f>
        <v>1439.8</v>
      </c>
      <c r="C348" s="102" t="n">
        <f aca="false">ROUND(B348/12,2)</f>
        <v>119.98</v>
      </c>
      <c r="D348" s="133" t="n">
        <f aca="false">ROUND(C348/4,2)</f>
        <v>30</v>
      </c>
    </row>
    <row r="349" customFormat="false" ht="12.8" hidden="false" customHeight="false" outlineLevel="0" collapsed="false">
      <c r="A349" s="19" t="s">
        <v>16</v>
      </c>
      <c r="B349" s="102" t="n">
        <f aca="false">E344</f>
        <v>1439.8</v>
      </c>
      <c r="C349" s="102" t="n">
        <f aca="false">ROUND(B349/12,2)</f>
        <v>119.98</v>
      </c>
      <c r="D349" s="133" t="n">
        <f aca="false">ROUND(C349/4,2)</f>
        <v>30</v>
      </c>
    </row>
    <row r="350" customFormat="false" ht="12.8" hidden="false" customHeight="false" outlineLevel="0" collapsed="false">
      <c r="A350" s="11" t="s">
        <v>219</v>
      </c>
      <c r="B350" s="11"/>
      <c r="C350" s="11"/>
      <c r="D350" s="11"/>
      <c r="E350" s="11"/>
      <c r="F350" s="11"/>
      <c r="G350" s="11"/>
      <c r="H350" s="11"/>
    </row>
    <row r="351" customFormat="false" ht="12.8" hidden="false" customHeight="false" outlineLevel="0" collapsed="false">
      <c r="A351" s="134" t="s">
        <v>179</v>
      </c>
      <c r="B351" s="134"/>
      <c r="C351" s="134"/>
      <c r="D351" s="134"/>
    </row>
    <row r="352" customFormat="false" ht="19.4" hidden="false" customHeight="false" outlineLevel="0" collapsed="false">
      <c r="A352" s="108" t="s">
        <v>8</v>
      </c>
      <c r="B352" s="135" t="s">
        <v>220</v>
      </c>
      <c r="C352" s="135" t="s">
        <v>221</v>
      </c>
      <c r="D352" s="110" t="s">
        <v>14</v>
      </c>
    </row>
    <row r="353" customFormat="false" ht="12.8" hidden="false" customHeight="false" outlineLevel="0" collapsed="false">
      <c r="A353" s="19" t="s">
        <v>15</v>
      </c>
      <c r="B353" s="103" t="n">
        <f aca="false">C325</f>
        <v>28.94</v>
      </c>
      <c r="C353" s="103" t="n">
        <f aca="false">D348</f>
        <v>30</v>
      </c>
      <c r="D353" s="133" t="n">
        <f aca="false">SUM(B353:C353)</f>
        <v>58.94</v>
      </c>
    </row>
    <row r="354" customFormat="false" ht="12.8" hidden="false" customHeight="false" outlineLevel="0" collapsed="false">
      <c r="A354" s="19" t="s">
        <v>16</v>
      </c>
      <c r="B354" s="103" t="n">
        <f aca="false">C326</f>
        <v>28.94</v>
      </c>
      <c r="C354" s="103" t="n">
        <f aca="false">D349</f>
        <v>30</v>
      </c>
      <c r="D354" s="133" t="n">
        <f aca="false">SUM(B354:C354)</f>
        <v>58.94</v>
      </c>
    </row>
    <row r="356" customFormat="false" ht="12.8" hidden="false" customHeight="false" outlineLevel="0" collapsed="false">
      <c r="A356" s="4" t="s">
        <v>222</v>
      </c>
      <c r="B356" s="4"/>
      <c r="C356" s="4"/>
      <c r="D356" s="4"/>
      <c r="E356" s="4"/>
      <c r="F356" s="4"/>
      <c r="G356" s="4"/>
      <c r="H356" s="4"/>
    </row>
    <row r="357" customFormat="false" ht="12.8" hidden="false" customHeight="false" outlineLevel="0" collapsed="false">
      <c r="A357" s="136"/>
      <c r="B357" s="136"/>
      <c r="C357" s="136"/>
      <c r="D357" s="136"/>
      <c r="E357" s="136"/>
      <c r="F357" s="136"/>
    </row>
    <row r="358" customFormat="false" ht="12.8" hidden="false" customHeight="true" outlineLevel="0" collapsed="false">
      <c r="A358" s="137" t="s">
        <v>223</v>
      </c>
      <c r="B358" s="137"/>
      <c r="C358" s="44"/>
      <c r="D358" s="44"/>
      <c r="E358" s="44"/>
      <c r="F358" s="44"/>
    </row>
    <row r="359" customFormat="false" ht="12.8" hidden="false" customHeight="false" outlineLevel="0" collapsed="false">
      <c r="A359" s="120" t="s">
        <v>224</v>
      </c>
      <c r="B359" s="138" t="n">
        <v>0.06</v>
      </c>
      <c r="C359" s="44"/>
      <c r="D359" s="44"/>
      <c r="E359" s="44"/>
      <c r="F359" s="44"/>
    </row>
    <row r="360" customFormat="false" ht="12.8" hidden="false" customHeight="false" outlineLevel="0" collapsed="false">
      <c r="A360" s="120" t="s">
        <v>225</v>
      </c>
      <c r="B360" s="138" t="n">
        <v>0.0865</v>
      </c>
      <c r="C360" s="44" t="s">
        <v>226</v>
      </c>
      <c r="D360" s="44" t="s">
        <v>227</v>
      </c>
      <c r="E360" s="44" t="s">
        <v>228</v>
      </c>
      <c r="F360" s="44"/>
    </row>
    <row r="361" customFormat="false" ht="12.8" hidden="false" customHeight="false" outlineLevel="0" collapsed="false">
      <c r="A361" s="139" t="s">
        <v>229</v>
      </c>
      <c r="B361" s="140" t="n">
        <v>0.0679</v>
      </c>
      <c r="C361" s="44"/>
      <c r="D361" s="44"/>
      <c r="E361" s="44"/>
      <c r="F361" s="44"/>
    </row>
    <row r="362" customFormat="false" ht="12.8" hidden="false" customHeight="false" outlineLevel="0" collapsed="false">
      <c r="A362" s="11" t="s">
        <v>230</v>
      </c>
      <c r="B362" s="11"/>
      <c r="C362" s="11"/>
      <c r="D362" s="11"/>
      <c r="E362" s="11"/>
      <c r="F362" s="11"/>
      <c r="G362" s="11"/>
      <c r="H362" s="11"/>
    </row>
    <row r="363" customFormat="false" ht="12.8" hidden="false" customHeight="false" outlineLevel="0" collapsed="false">
      <c r="A363" s="8" t="s">
        <v>222</v>
      </c>
      <c r="B363" s="8"/>
      <c r="C363" s="8"/>
      <c r="D363" s="8"/>
    </row>
    <row r="364" customFormat="false" ht="12.8" hidden="false" customHeight="false" outlineLevel="0" collapsed="false">
      <c r="A364" s="45" t="s">
        <v>8</v>
      </c>
      <c r="B364" s="46" t="s">
        <v>9</v>
      </c>
      <c r="C364" s="46" t="s">
        <v>10</v>
      </c>
      <c r="D364" s="48" t="s">
        <v>14</v>
      </c>
    </row>
    <row r="365" customFormat="false" ht="12.8" hidden="false" customHeight="false" outlineLevel="0" collapsed="false">
      <c r="A365" s="19" t="s">
        <v>15</v>
      </c>
      <c r="B365" s="141" t="n">
        <f aca="false">G50+E165+E232+D304+D353</f>
        <v>4681.77</v>
      </c>
      <c r="C365" s="50" t="n">
        <f aca="false">ROUND(((1+$B$359)/(1-$B$360-$B$361))-1,4)</f>
        <v>0.2535</v>
      </c>
      <c r="D365" s="22" t="n">
        <f aca="false">ROUND(B365*C365,2)</f>
        <v>1186.83</v>
      </c>
    </row>
    <row r="366" customFormat="false" ht="12.8" hidden="false" customHeight="false" outlineLevel="0" collapsed="false">
      <c r="A366" s="19" t="s">
        <v>16</v>
      </c>
      <c r="B366" s="141" t="n">
        <f aca="false">G51+E166+E233+D305+D354</f>
        <v>5596.49</v>
      </c>
      <c r="C366" s="50" t="n">
        <f aca="false">ROUND(((1+$B$359)/(1-$B$360-$B$361))-1,4)</f>
        <v>0.2535</v>
      </c>
      <c r="D366" s="22" t="n">
        <f aca="false">ROUND(B366*C366,2)</f>
        <v>1418.71</v>
      </c>
    </row>
    <row r="367" customFormat="false" ht="12.8" hidden="false" customHeight="false" outlineLevel="0" collapsed="false">
      <c r="A367" s="90"/>
      <c r="B367" s="183"/>
      <c r="C367" s="184"/>
      <c r="D367" s="185"/>
    </row>
    <row r="369" customFormat="false" ht="12.8" hidden="false" customHeight="false" outlineLevel="0" collapsed="false">
      <c r="A369" s="4" t="s">
        <v>231</v>
      </c>
      <c r="B369" s="4"/>
      <c r="C369" s="4"/>
      <c r="D369" s="4"/>
      <c r="E369" s="4"/>
      <c r="F369" s="4"/>
      <c r="G369" s="4"/>
      <c r="H369" s="4"/>
    </row>
    <row r="371" customFormat="false" ht="12.8" hidden="false" customHeight="false" outlineLevel="0" collapsed="false">
      <c r="A371" s="95" t="s">
        <v>232</v>
      </c>
      <c r="B371" s="95"/>
      <c r="C371" s="95"/>
      <c r="D371" s="27"/>
    </row>
    <row r="372" customFormat="false" ht="12.8" hidden="false" customHeight="false" outlineLevel="0" collapsed="false">
      <c r="A372" s="142" t="s">
        <v>233</v>
      </c>
      <c r="B372" s="13" t="s">
        <v>234</v>
      </c>
      <c r="C372" s="13" t="s">
        <v>235</v>
      </c>
      <c r="D372" s="27"/>
    </row>
    <row r="373" customFormat="false" ht="12.8" hidden="false" customHeight="false" outlineLevel="0" collapsed="false">
      <c r="A373" s="143" t="s">
        <v>237</v>
      </c>
      <c r="B373" s="16" t="n">
        <f aca="false">G50</f>
        <v>2168.67</v>
      </c>
      <c r="C373" s="16" t="n">
        <f aca="false">G51</f>
        <v>2638.45</v>
      </c>
      <c r="D373" s="186"/>
    </row>
    <row r="374" customFormat="false" ht="12.8" hidden="false" customHeight="false" outlineLevel="0" collapsed="false">
      <c r="A374" s="71" t="s">
        <v>238</v>
      </c>
      <c r="B374" s="20" t="n">
        <f aca="false">E165</f>
        <v>1711.36</v>
      </c>
      <c r="C374" s="20" t="n">
        <f aca="false">E166</f>
        <v>2009.14</v>
      </c>
      <c r="D374" s="186"/>
    </row>
    <row r="375" customFormat="false" ht="12.8" hidden="false" customHeight="false" outlineLevel="0" collapsed="false">
      <c r="A375" s="71" t="s">
        <v>239</v>
      </c>
      <c r="B375" s="20" t="n">
        <f aca="false">E232</f>
        <v>222.92</v>
      </c>
      <c r="C375" s="20" t="n">
        <f aca="false">E233</f>
        <v>267.23</v>
      </c>
      <c r="D375" s="186"/>
    </row>
    <row r="376" customFormat="false" ht="12.8" hidden="false" customHeight="false" outlineLevel="0" collapsed="false">
      <c r="A376" s="71" t="s">
        <v>240</v>
      </c>
      <c r="B376" s="20" t="n">
        <f aca="false">D304</f>
        <v>519.88</v>
      </c>
      <c r="C376" s="20" t="n">
        <f aca="false">D305</f>
        <v>622.73</v>
      </c>
      <c r="D376" s="186"/>
    </row>
    <row r="377" customFormat="false" ht="12.8" hidden="false" customHeight="false" outlineLevel="0" collapsed="false">
      <c r="A377" s="71" t="s">
        <v>241</v>
      </c>
      <c r="B377" s="20" t="n">
        <f aca="false">D353</f>
        <v>58.94</v>
      </c>
      <c r="C377" s="20" t="n">
        <f aca="false">D354</f>
        <v>58.94</v>
      </c>
      <c r="D377" s="186"/>
    </row>
    <row r="378" customFormat="false" ht="12.8" hidden="false" customHeight="false" outlineLevel="0" collapsed="false">
      <c r="A378" s="71" t="s">
        <v>242</v>
      </c>
      <c r="B378" s="20" t="n">
        <f aca="false">D365</f>
        <v>1186.83</v>
      </c>
      <c r="C378" s="20" t="n">
        <f aca="false">D366</f>
        <v>1418.71</v>
      </c>
      <c r="D378" s="186"/>
    </row>
    <row r="379" customFormat="false" ht="12.8" hidden="false" customHeight="false" outlineLevel="0" collapsed="false">
      <c r="A379" s="145" t="s">
        <v>243</v>
      </c>
      <c r="B379" s="146" t="n">
        <f aca="false">SUM(B373:B378)</f>
        <v>5868.6</v>
      </c>
      <c r="C379" s="146" t="n">
        <f aca="false">SUM(C373:C378)</f>
        <v>7015.2</v>
      </c>
      <c r="D379" s="187"/>
    </row>
    <row r="380" customFormat="false" ht="12.8" hidden="false" customHeight="false" outlineLevel="0" collapsed="false">
      <c r="A380" s="148" t="s">
        <v>244</v>
      </c>
      <c r="B380" s="149" t="n">
        <f aca="false">ROUND(B379*2,2)</f>
        <v>11737.2</v>
      </c>
      <c r="C380" s="149" t="n">
        <f aca="false">ROUND(C379*2,2)</f>
        <v>14030.4</v>
      </c>
      <c r="D380" s="185"/>
    </row>
    <row r="382" customFormat="false" ht="12.8" hidden="false" customHeight="false" outlineLevel="0" collapsed="false">
      <c r="A382" s="11"/>
      <c r="B382" s="11"/>
      <c r="C382" s="11"/>
      <c r="D382" s="11"/>
      <c r="E382" s="11"/>
      <c r="F382" s="11"/>
      <c r="G382" s="11"/>
      <c r="H382" s="11"/>
    </row>
  </sheetData>
  <mergeCells count="117">
    <mergeCell ref="A1:H1"/>
    <mergeCell ref="A2:H2"/>
    <mergeCell ref="A3:H3"/>
    <mergeCell ref="A4:H4"/>
    <mergeCell ref="A6:H6"/>
    <mergeCell ref="A8:B8"/>
    <mergeCell ref="A10:H10"/>
    <mergeCell ref="A11:H11"/>
    <mergeCell ref="A13:D13"/>
    <mergeCell ref="A17:H17"/>
    <mergeCell ref="A19:D19"/>
    <mergeCell ref="A23:H23"/>
    <mergeCell ref="A25:H25"/>
    <mergeCell ref="A27:E27"/>
    <mergeCell ref="A30:E30"/>
    <mergeCell ref="A33:I33"/>
    <mergeCell ref="A34:D34"/>
    <mergeCell ref="A38:D38"/>
    <mergeCell ref="A39:F39"/>
    <mergeCell ref="A41:D41"/>
    <mergeCell ref="A46:H46"/>
    <mergeCell ref="A48:G48"/>
    <mergeCell ref="A53:H53"/>
    <mergeCell ref="A55:H55"/>
    <mergeCell ref="A57:D57"/>
    <mergeCell ref="A62:D62"/>
    <mergeCell ref="A66:H66"/>
    <mergeCell ref="A67:E67"/>
    <mergeCell ref="A72:E72"/>
    <mergeCell ref="A77:H77"/>
    <mergeCell ref="A79:B79"/>
    <mergeCell ref="A90:H90"/>
    <mergeCell ref="A91:D91"/>
    <mergeCell ref="A96:D96"/>
    <mergeCell ref="A101:D101"/>
    <mergeCell ref="A106:H106"/>
    <mergeCell ref="A108:F108"/>
    <mergeCell ref="A110:E110"/>
    <mergeCell ref="A114:H114"/>
    <mergeCell ref="A115:E115"/>
    <mergeCell ref="A119:H119"/>
    <mergeCell ref="A120:D120"/>
    <mergeCell ref="A125:F125"/>
    <mergeCell ref="A127:D127"/>
    <mergeCell ref="A131:H131"/>
    <mergeCell ref="A132:D132"/>
    <mergeCell ref="A136:H136"/>
    <mergeCell ref="A137:D137"/>
    <mergeCell ref="A142:H142"/>
    <mergeCell ref="A144:D144"/>
    <mergeCell ref="A148:H148"/>
    <mergeCell ref="A149:H149"/>
    <mergeCell ref="A151:D151"/>
    <mergeCell ref="A156:F156"/>
    <mergeCell ref="A161:H161"/>
    <mergeCell ref="A163:E163"/>
    <mergeCell ref="A168:H168"/>
    <mergeCell ref="A170:B170"/>
    <mergeCell ref="A178:H178"/>
    <mergeCell ref="A179:H179"/>
    <mergeCell ref="A180:H180"/>
    <mergeCell ref="A182:F182"/>
    <mergeCell ref="A187:F187"/>
    <mergeCell ref="A191:H191"/>
    <mergeCell ref="A192:D192"/>
    <mergeCell ref="A197:H197"/>
    <mergeCell ref="A198:H198"/>
    <mergeCell ref="A200:F200"/>
    <mergeCell ref="A205:F205"/>
    <mergeCell ref="A209:H209"/>
    <mergeCell ref="A210:D210"/>
    <mergeCell ref="A215:H215"/>
    <mergeCell ref="A216:H216"/>
    <mergeCell ref="A218:E218"/>
    <mergeCell ref="A223:D223"/>
    <mergeCell ref="A228:H228"/>
    <mergeCell ref="A230:E230"/>
    <mergeCell ref="A235:H235"/>
    <mergeCell ref="A236:H236"/>
    <mergeCell ref="A238:E238"/>
    <mergeCell ref="A239:E239"/>
    <mergeCell ref="A240:A241"/>
    <mergeCell ref="B240:B241"/>
    <mergeCell ref="C240:C241"/>
    <mergeCell ref="D240:E240"/>
    <mergeCell ref="F240:G240"/>
    <mergeCell ref="A256:F256"/>
    <mergeCell ref="A257:A258"/>
    <mergeCell ref="B257:C257"/>
    <mergeCell ref="A274:H274"/>
    <mergeCell ref="A275:H275"/>
    <mergeCell ref="A277:D277"/>
    <mergeCell ref="A282:E282"/>
    <mergeCell ref="A287:H287"/>
    <mergeCell ref="A288:H288"/>
    <mergeCell ref="A290:D290"/>
    <mergeCell ref="A295:D295"/>
    <mergeCell ref="A300:H300"/>
    <mergeCell ref="A302:D302"/>
    <mergeCell ref="A307:H307"/>
    <mergeCell ref="A309:D309"/>
    <mergeCell ref="A321:C321"/>
    <mergeCell ref="A323:C323"/>
    <mergeCell ref="A328:E328"/>
    <mergeCell ref="A344:D344"/>
    <mergeCell ref="A345:H345"/>
    <mergeCell ref="A346:D346"/>
    <mergeCell ref="A350:H350"/>
    <mergeCell ref="A351:D351"/>
    <mergeCell ref="A356:H356"/>
    <mergeCell ref="A357:F357"/>
    <mergeCell ref="A358:B358"/>
    <mergeCell ref="A362:H362"/>
    <mergeCell ref="A363:D363"/>
    <mergeCell ref="A369:H369"/>
    <mergeCell ref="A371:C371"/>
    <mergeCell ref="A382:H382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ColWidth="9.13671875" defaultRowHeight="12.8" zeroHeight="false" outlineLevelRow="0" outlineLevelCol="0"/>
  <cols>
    <col collapsed="false" customWidth="false" hidden="false" outlineLevel="0" max="1" min="1" style="151" width="9.13"/>
    <col collapsed="false" customWidth="true" hidden="false" outlineLevel="0" max="2" min="2" style="151" width="72.14"/>
    <col collapsed="false" customWidth="true" hidden="false" outlineLevel="0" max="3" min="3" style="151" width="18"/>
    <col collapsed="false" customWidth="true" hidden="false" outlineLevel="0" max="4" min="4" style="151" width="14.28"/>
    <col collapsed="false" customWidth="true" hidden="false" outlineLevel="0" max="5" min="5" style="151" width="12.71"/>
    <col collapsed="false" customWidth="true" hidden="false" outlineLevel="0" max="6" min="6" style="151" width="11.99"/>
    <col collapsed="false" customWidth="true" hidden="false" outlineLevel="0" max="7" min="7" style="151" width="15.15"/>
    <col collapsed="false" customWidth="false" hidden="false" outlineLevel="0" max="1024" min="8" style="15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2" t="s">
        <v>245</v>
      </c>
      <c r="B2" s="2"/>
      <c r="C2" s="2"/>
      <c r="D2" s="2"/>
    </row>
    <row r="3" customFormat="false" ht="12.8" hidden="false" customHeight="false" outlineLevel="0" collapsed="false">
      <c r="A3" s="152" t="s">
        <v>246</v>
      </c>
      <c r="B3" s="152"/>
      <c r="C3" s="152"/>
      <c r="D3" s="152"/>
    </row>
    <row r="4" customFormat="false" ht="12.8" hidden="false" customHeight="false" outlineLevel="0" collapsed="false">
      <c r="B4" s="153" t="s">
        <v>336</v>
      </c>
    </row>
    <row r="6" customFormat="false" ht="12.8" hidden="false" customHeight="false" outlineLevel="0" collapsed="false">
      <c r="A6" s="154" t="s">
        <v>248</v>
      </c>
      <c r="B6" s="154"/>
      <c r="C6" s="154"/>
    </row>
    <row r="8" customFormat="false" ht="12.8" hidden="false" customHeight="false" outlineLevel="0" collapsed="false">
      <c r="A8" s="155" t="n">
        <v>1</v>
      </c>
      <c r="B8" s="156" t="s">
        <v>249</v>
      </c>
      <c r="C8" s="156" t="s">
        <v>250</v>
      </c>
    </row>
    <row r="9" customFormat="false" ht="12.8" hidden="false" customHeight="false" outlineLevel="0" collapsed="false">
      <c r="A9" s="157" t="s">
        <v>251</v>
      </c>
      <c r="B9" s="158" t="s">
        <v>252</v>
      </c>
      <c r="C9" s="159" t="n">
        <f aca="false">'Custo por trabalhador-Mossoró'!B50</f>
        <v>1668.21</v>
      </c>
    </row>
    <row r="10" customFormat="false" ht="12.8" hidden="false" customHeight="false" outlineLevel="0" collapsed="false">
      <c r="A10" s="157" t="s">
        <v>253</v>
      </c>
      <c r="B10" s="158" t="s">
        <v>254</v>
      </c>
      <c r="C10" s="159" t="n">
        <f aca="false">'Custo por trabalhador-Mossoró'!D50</f>
        <v>500.46</v>
      </c>
    </row>
    <row r="11" customFormat="false" ht="12.8" hidden="false" customHeight="false" outlineLevel="0" collapsed="false">
      <c r="A11" s="157" t="s">
        <v>255</v>
      </c>
      <c r="B11" s="158" t="s">
        <v>256</v>
      </c>
      <c r="C11" s="160"/>
    </row>
    <row r="12" customFormat="false" ht="12.8" hidden="false" customHeight="false" outlineLevel="0" collapsed="false">
      <c r="A12" s="157" t="s">
        <v>257</v>
      </c>
      <c r="B12" s="158" t="s">
        <v>25</v>
      </c>
      <c r="C12" s="160"/>
    </row>
    <row r="13" customFormat="false" ht="12.8" hidden="false" customHeight="false" outlineLevel="0" collapsed="false">
      <c r="A13" s="157" t="s">
        <v>258</v>
      </c>
      <c r="B13" s="158" t="s">
        <v>259</v>
      </c>
      <c r="C13" s="160"/>
    </row>
    <row r="14" customFormat="false" ht="12.8" hidden="false" customHeight="false" outlineLevel="0" collapsed="false">
      <c r="A14" s="157"/>
      <c r="B14" s="158"/>
      <c r="C14" s="160"/>
    </row>
    <row r="15" customFormat="false" ht="12.8" hidden="false" customHeight="false" outlineLevel="0" collapsed="false">
      <c r="A15" s="157" t="s">
        <v>260</v>
      </c>
      <c r="B15" s="158" t="s">
        <v>261</v>
      </c>
      <c r="C15" s="160"/>
    </row>
    <row r="16" customFormat="false" ht="16.5" hidden="false" customHeight="true" outlineLevel="0" collapsed="false">
      <c r="A16" s="155" t="s">
        <v>33</v>
      </c>
      <c r="B16" s="155"/>
      <c r="C16" s="161" t="n">
        <f aca="false">SUM(C9:C15)</f>
        <v>2168.67</v>
      </c>
    </row>
    <row r="19" customFormat="false" ht="12.8" hidden="false" customHeight="false" outlineLevel="0" collapsed="false">
      <c r="A19" s="154" t="s">
        <v>262</v>
      </c>
      <c r="B19" s="154"/>
      <c r="C19" s="154"/>
    </row>
    <row r="20" customFormat="false" ht="12.8" hidden="false" customHeight="false" outlineLevel="0" collapsed="false">
      <c r="A20" s="162"/>
    </row>
    <row r="21" customFormat="false" ht="12.8" hidden="false" customHeight="false" outlineLevel="0" collapsed="false">
      <c r="A21" s="163" t="s">
        <v>263</v>
      </c>
      <c r="B21" s="163"/>
      <c r="C21" s="163"/>
    </row>
    <row r="23" customFormat="false" ht="12.8" hidden="false" customHeight="false" outlineLevel="0" collapsed="false">
      <c r="A23" s="155" t="s">
        <v>264</v>
      </c>
      <c r="B23" s="156" t="s">
        <v>265</v>
      </c>
      <c r="C23" s="156" t="s">
        <v>250</v>
      </c>
    </row>
    <row r="24" customFormat="false" ht="12.8" hidden="false" customHeight="false" outlineLevel="0" collapsed="false">
      <c r="A24" s="157" t="s">
        <v>251</v>
      </c>
      <c r="B24" s="158" t="s">
        <v>266</v>
      </c>
      <c r="C24" s="159" t="n">
        <f aca="false">'Custo por trabalhador-Mossoró'!B74</f>
        <v>180.65</v>
      </c>
    </row>
    <row r="25" customFormat="false" ht="12.8" hidden="false" customHeight="false" outlineLevel="0" collapsed="false">
      <c r="A25" s="157" t="s">
        <v>253</v>
      </c>
      <c r="B25" s="158" t="s">
        <v>267</v>
      </c>
      <c r="C25" s="160" t="n">
        <f aca="false">'Custo por trabalhador-Mossoró'!C74+'Custo por trabalhador-Mossoró'!D74</f>
        <v>240.86</v>
      </c>
    </row>
    <row r="26" customFormat="false" ht="16.5" hidden="false" customHeight="true" outlineLevel="0" collapsed="false">
      <c r="A26" s="155" t="s">
        <v>33</v>
      </c>
      <c r="B26" s="155"/>
      <c r="C26" s="160" t="n">
        <f aca="false">SUM(C24:C25)</f>
        <v>421.51</v>
      </c>
    </row>
    <row r="29" customFormat="false" ht="32.25" hidden="false" customHeight="true" outlineLevel="0" collapsed="false">
      <c r="A29" s="164" t="s">
        <v>268</v>
      </c>
      <c r="B29" s="164"/>
      <c r="C29" s="164"/>
      <c r="D29" s="164"/>
    </row>
    <row r="31" customFormat="false" ht="12.8" hidden="false" customHeight="false" outlineLevel="0" collapsed="false">
      <c r="A31" s="155" t="s">
        <v>269</v>
      </c>
      <c r="B31" s="156" t="s">
        <v>270</v>
      </c>
      <c r="C31" s="156" t="s">
        <v>271</v>
      </c>
      <c r="D31" s="156" t="s">
        <v>250</v>
      </c>
    </row>
    <row r="32" customFormat="false" ht="12.8" hidden="false" customHeight="false" outlineLevel="0" collapsed="false">
      <c r="A32" s="157" t="s">
        <v>251</v>
      </c>
      <c r="B32" s="158" t="s">
        <v>272</v>
      </c>
      <c r="C32" s="165" t="n">
        <v>0.2</v>
      </c>
      <c r="D32" s="160" t="n">
        <f aca="false">ROUND(($C$16+$C$26)*C32,2)</f>
        <v>518.04</v>
      </c>
    </row>
    <row r="33" customFormat="false" ht="12.8" hidden="false" customHeight="false" outlineLevel="0" collapsed="false">
      <c r="A33" s="157" t="s">
        <v>253</v>
      </c>
      <c r="B33" s="158" t="s">
        <v>273</v>
      </c>
      <c r="C33" s="165" t="n">
        <v>0.025</v>
      </c>
      <c r="D33" s="160" t="n">
        <f aca="false">ROUND(($C$16+$C$26)*C33,2)</f>
        <v>64.75</v>
      </c>
    </row>
    <row r="34" customFormat="false" ht="12.8" hidden="false" customHeight="false" outlineLevel="0" collapsed="false">
      <c r="A34" s="157" t="s">
        <v>255</v>
      </c>
      <c r="B34" s="158" t="s">
        <v>274</v>
      </c>
      <c r="C34" s="166" t="n">
        <f aca="false">'Custo por trabalhador-Mossoró'!B83</f>
        <v>0.03</v>
      </c>
      <c r="D34" s="160" t="n">
        <f aca="false">ROUND(($C$16+$C$26)*C34,2)</f>
        <v>77.71</v>
      </c>
    </row>
    <row r="35" customFormat="false" ht="12.8" hidden="false" customHeight="false" outlineLevel="0" collapsed="false">
      <c r="A35" s="157" t="s">
        <v>257</v>
      </c>
      <c r="B35" s="158" t="s">
        <v>275</v>
      </c>
      <c r="C35" s="165" t="n">
        <v>0.015</v>
      </c>
      <c r="D35" s="160" t="n">
        <f aca="false">ROUND(($C$16+$C$26)*C35,2)</f>
        <v>38.85</v>
      </c>
    </row>
    <row r="36" customFormat="false" ht="12.8" hidden="false" customHeight="false" outlineLevel="0" collapsed="false">
      <c r="A36" s="157" t="s">
        <v>258</v>
      </c>
      <c r="B36" s="158" t="s">
        <v>276</v>
      </c>
      <c r="C36" s="165" t="n">
        <v>0.01</v>
      </c>
      <c r="D36" s="160" t="n">
        <f aca="false">ROUND(($C$16+$C$26)*C36,2)</f>
        <v>25.9</v>
      </c>
    </row>
    <row r="37" customFormat="false" ht="12.8" hidden="false" customHeight="false" outlineLevel="0" collapsed="false">
      <c r="A37" s="157" t="s">
        <v>277</v>
      </c>
      <c r="B37" s="158" t="s">
        <v>53</v>
      </c>
      <c r="C37" s="165" t="n">
        <v>0.006</v>
      </c>
      <c r="D37" s="160" t="n">
        <f aca="false">ROUND(($C$16+$C$26)*C37,2)</f>
        <v>15.54</v>
      </c>
    </row>
    <row r="38" customFormat="false" ht="12.8" hidden="false" customHeight="false" outlineLevel="0" collapsed="false">
      <c r="A38" s="157" t="s">
        <v>260</v>
      </c>
      <c r="B38" s="158" t="s">
        <v>54</v>
      </c>
      <c r="C38" s="165" t="n">
        <v>0.002</v>
      </c>
      <c r="D38" s="160" t="n">
        <f aca="false">ROUND(($C$16+$C$26)*C38,2)</f>
        <v>5.18</v>
      </c>
    </row>
    <row r="39" customFormat="false" ht="12.8" hidden="false" customHeight="false" outlineLevel="0" collapsed="false">
      <c r="A39" s="157" t="s">
        <v>278</v>
      </c>
      <c r="B39" s="158" t="s">
        <v>55</v>
      </c>
      <c r="C39" s="165" t="n">
        <v>0.08</v>
      </c>
      <c r="D39" s="160" t="n">
        <f aca="false">ROUND(($C$16+$C$26)*C39,2)</f>
        <v>207.21</v>
      </c>
    </row>
    <row r="40" customFormat="false" ht="16.5" hidden="false" customHeight="true" outlineLevel="0" collapsed="false">
      <c r="A40" s="155" t="s">
        <v>279</v>
      </c>
      <c r="B40" s="155"/>
      <c r="C40" s="165" t="n">
        <f aca="false">SUM(C32:C39)</f>
        <v>0.368</v>
      </c>
      <c r="D40" s="160" t="n">
        <f aca="false">SUM(D32:D39)</f>
        <v>953.18</v>
      </c>
    </row>
    <row r="43" customFormat="false" ht="12.8" hidden="false" customHeight="false" outlineLevel="0" collapsed="false">
      <c r="A43" s="163" t="s">
        <v>280</v>
      </c>
      <c r="B43" s="163"/>
      <c r="C43" s="163"/>
    </row>
    <row r="45" customFormat="false" ht="12.8" hidden="false" customHeight="false" outlineLevel="0" collapsed="false">
      <c r="A45" s="155" t="s">
        <v>281</v>
      </c>
      <c r="B45" s="156" t="s">
        <v>282</v>
      </c>
      <c r="C45" s="156" t="s">
        <v>250</v>
      </c>
    </row>
    <row r="46" customFormat="false" ht="12.8" hidden="false" customHeight="false" outlineLevel="0" collapsed="false">
      <c r="A46" s="157" t="s">
        <v>251</v>
      </c>
      <c r="B46" s="158" t="s">
        <v>283</v>
      </c>
      <c r="C46" s="159" t="n">
        <f aca="false">'Custo por trabalhador-Mossoró'!B158</f>
        <v>48.95</v>
      </c>
    </row>
    <row r="47" customFormat="false" ht="12.8" hidden="false" customHeight="false" outlineLevel="0" collapsed="false">
      <c r="A47" s="157" t="s">
        <v>253</v>
      </c>
      <c r="B47" s="158" t="s">
        <v>284</v>
      </c>
      <c r="C47" s="159" t="n">
        <f aca="false">'Custo por trabalhador-Mossoró'!C158</f>
        <v>276</v>
      </c>
    </row>
    <row r="48" customFormat="false" ht="12.8" hidden="false" customHeight="false" outlineLevel="0" collapsed="false">
      <c r="A48" s="157" t="s">
        <v>255</v>
      </c>
      <c r="B48" s="158" t="s">
        <v>90</v>
      </c>
      <c r="C48" s="159" t="n">
        <f aca="false">'Custo por trabalhador-Mossoró'!D158</f>
        <v>11.72</v>
      </c>
    </row>
    <row r="49" customFormat="false" ht="12.8" hidden="false" customHeight="false" outlineLevel="0" collapsed="false">
      <c r="A49" s="157" t="s">
        <v>257</v>
      </c>
      <c r="B49" s="158" t="s">
        <v>261</v>
      </c>
      <c r="C49" s="160"/>
    </row>
    <row r="50" customFormat="false" ht="16.5" hidden="false" customHeight="true" outlineLevel="0" collapsed="false">
      <c r="A50" s="155" t="s">
        <v>33</v>
      </c>
      <c r="B50" s="155"/>
      <c r="C50" s="160" t="n">
        <f aca="false">SUM(C46:C49)</f>
        <v>336.67</v>
      </c>
    </row>
    <row r="53" customFormat="false" ht="12.8" hidden="false" customHeight="false" outlineLevel="0" collapsed="false">
      <c r="A53" s="163" t="s">
        <v>285</v>
      </c>
      <c r="B53" s="163"/>
      <c r="C53" s="163"/>
    </row>
    <row r="55" customFormat="false" ht="12.8" hidden="false" customHeight="false" outlineLevel="0" collapsed="false">
      <c r="A55" s="155" t="n">
        <v>2</v>
      </c>
      <c r="B55" s="156" t="s">
        <v>286</v>
      </c>
      <c r="C55" s="156" t="s">
        <v>250</v>
      </c>
    </row>
    <row r="56" customFormat="false" ht="12.8" hidden="false" customHeight="false" outlineLevel="0" collapsed="false">
      <c r="A56" s="157" t="s">
        <v>264</v>
      </c>
      <c r="B56" s="158" t="s">
        <v>265</v>
      </c>
      <c r="C56" s="160" t="n">
        <f aca="false">C26</f>
        <v>421.51</v>
      </c>
    </row>
    <row r="57" customFormat="false" ht="12.8" hidden="false" customHeight="false" outlineLevel="0" collapsed="false">
      <c r="A57" s="157" t="s">
        <v>269</v>
      </c>
      <c r="B57" s="158" t="s">
        <v>270</v>
      </c>
      <c r="C57" s="160" t="n">
        <f aca="false">D40</f>
        <v>953.18</v>
      </c>
    </row>
    <row r="58" customFormat="false" ht="12.8" hidden="false" customHeight="false" outlineLevel="0" collapsed="false">
      <c r="A58" s="157" t="s">
        <v>281</v>
      </c>
      <c r="B58" s="158" t="s">
        <v>282</v>
      </c>
      <c r="C58" s="160" t="n">
        <f aca="false">C50</f>
        <v>336.67</v>
      </c>
    </row>
    <row r="59" customFormat="false" ht="16.5" hidden="false" customHeight="true" outlineLevel="0" collapsed="false">
      <c r="A59" s="155" t="s">
        <v>33</v>
      </c>
      <c r="B59" s="155"/>
      <c r="C59" s="161" t="n">
        <f aca="false">SUM(C56:C58)</f>
        <v>1711.36</v>
      </c>
    </row>
    <row r="60" customFormat="false" ht="12.8" hidden="false" customHeight="false" outlineLevel="0" collapsed="false">
      <c r="A60" s="65"/>
    </row>
    <row r="62" customFormat="false" ht="12.8" hidden="false" customHeight="false" outlineLevel="0" collapsed="false">
      <c r="A62" s="154" t="s">
        <v>287</v>
      </c>
      <c r="B62" s="154"/>
      <c r="C62" s="154"/>
    </row>
    <row r="64" customFormat="false" ht="12.8" hidden="false" customHeight="false" outlineLevel="0" collapsed="false">
      <c r="A64" s="155" t="n">
        <v>3</v>
      </c>
      <c r="B64" s="156" t="s">
        <v>288</v>
      </c>
      <c r="C64" s="156" t="s">
        <v>250</v>
      </c>
    </row>
    <row r="65" customFormat="false" ht="12.8" hidden="false" customHeight="false" outlineLevel="0" collapsed="false">
      <c r="A65" s="157" t="s">
        <v>251</v>
      </c>
      <c r="B65" s="167" t="s">
        <v>289</v>
      </c>
      <c r="C65" s="161" t="n">
        <f aca="false">'Custo por trabalhador-Mossoró'!B194</f>
        <v>153.07</v>
      </c>
    </row>
    <row r="66" customFormat="false" ht="12.8" hidden="false" customHeight="false" outlineLevel="0" collapsed="false">
      <c r="A66" s="157" t="s">
        <v>253</v>
      </c>
      <c r="B66" s="167" t="s">
        <v>290</v>
      </c>
      <c r="C66" s="161" t="n">
        <f aca="false">'Custo por trabalhador-Mossoró'!C194</f>
        <v>48.58</v>
      </c>
    </row>
    <row r="67" customFormat="false" ht="12.8" hidden="false" customHeight="false" outlineLevel="0" collapsed="false">
      <c r="A67" s="157" t="s">
        <v>255</v>
      </c>
      <c r="B67" s="167" t="s">
        <v>291</v>
      </c>
      <c r="C67" s="161" t="n">
        <f aca="false">'Custo por trabalhador-Mossoró'!B212</f>
        <v>21.05</v>
      </c>
    </row>
    <row r="68" customFormat="false" ht="12.8" hidden="false" customHeight="false" outlineLevel="0" collapsed="false">
      <c r="A68" s="157" t="s">
        <v>257</v>
      </c>
      <c r="B68" s="167" t="s">
        <v>292</v>
      </c>
      <c r="C68" s="161" t="n">
        <f aca="false">'Custo por trabalhador-Mossoró'!C212</f>
        <v>5.4</v>
      </c>
    </row>
    <row r="69" customFormat="false" ht="12.8" hidden="false" customHeight="false" outlineLevel="0" collapsed="false">
      <c r="A69" s="157" t="s">
        <v>258</v>
      </c>
      <c r="B69" s="167" t="s">
        <v>293</v>
      </c>
      <c r="C69" s="168" t="n">
        <f aca="false">'Custo por trabalhador-Mossoró'!D225</f>
        <v>-5.18</v>
      </c>
    </row>
    <row r="70" customFormat="false" ht="16.5" hidden="false" customHeight="true" outlineLevel="0" collapsed="false">
      <c r="A70" s="155" t="s">
        <v>33</v>
      </c>
      <c r="B70" s="155"/>
      <c r="C70" s="160" t="n">
        <f aca="false">SUM(C65:C69)</f>
        <v>222.92</v>
      </c>
    </row>
    <row r="73" customFormat="false" ht="12.8" hidden="false" customHeight="false" outlineLevel="0" collapsed="false">
      <c r="A73" s="154" t="s">
        <v>294</v>
      </c>
      <c r="B73" s="154"/>
      <c r="C73" s="154"/>
    </row>
    <row r="76" customFormat="false" ht="12.8" hidden="false" customHeight="false" outlineLevel="0" collapsed="false">
      <c r="A76" s="163" t="s">
        <v>295</v>
      </c>
      <c r="B76" s="163"/>
      <c r="C76" s="163"/>
    </row>
    <row r="77" customFormat="false" ht="12.8" hidden="false" customHeight="false" outlineLevel="0" collapsed="false">
      <c r="A77" s="162"/>
    </row>
    <row r="78" customFormat="false" ht="12.8" hidden="false" customHeight="false" outlineLevel="0" collapsed="false">
      <c r="A78" s="155" t="s">
        <v>296</v>
      </c>
      <c r="B78" s="156" t="s">
        <v>297</v>
      </c>
      <c r="C78" s="156" t="s">
        <v>250</v>
      </c>
    </row>
    <row r="79" customFormat="false" ht="12.8" hidden="false" customHeight="false" outlineLevel="0" collapsed="false">
      <c r="A79" s="157" t="s">
        <v>251</v>
      </c>
      <c r="B79" s="158" t="s">
        <v>141</v>
      </c>
      <c r="C79" s="161" t="n">
        <f aca="false">'Custo por trabalhador-Mossoró'!E259</f>
        <v>170.963</v>
      </c>
    </row>
    <row r="80" customFormat="false" ht="12.8" hidden="false" customHeight="false" outlineLevel="0" collapsed="false">
      <c r="A80" s="157" t="s">
        <v>253</v>
      </c>
      <c r="B80" s="158" t="s">
        <v>297</v>
      </c>
      <c r="C80" s="160" t="n">
        <f aca="false">'Custo por trabalhador-Mossoró'!E264+'Custo por trabalhador-Mossoró'!E265+'Custo por trabalhador-Mossoró'!E266+'Custo por trabalhador-Mossoró'!E267+'Custo por trabalhador-Mossoró'!E268+'Custo por trabalhador-Mossoró'!E271</f>
        <v>3.902</v>
      </c>
    </row>
    <row r="81" customFormat="false" ht="12.8" hidden="false" customHeight="false" outlineLevel="0" collapsed="false">
      <c r="A81" s="157" t="s">
        <v>255</v>
      </c>
      <c r="B81" s="158" t="s">
        <v>298</v>
      </c>
      <c r="C81" s="161" t="n">
        <f aca="false">'Custo por trabalhador-Mossoró'!E269</f>
        <v>0.37</v>
      </c>
    </row>
    <row r="82" customFormat="false" ht="12.8" hidden="false" customHeight="false" outlineLevel="0" collapsed="false">
      <c r="A82" s="157" t="s">
        <v>257</v>
      </c>
      <c r="B82" s="158" t="s">
        <v>299</v>
      </c>
      <c r="C82" s="161" t="n">
        <f aca="false">'Custo por trabalhador-Mossoró'!E262</f>
        <v>7.881</v>
      </c>
    </row>
    <row r="83" customFormat="false" ht="12.8" hidden="false" customHeight="false" outlineLevel="0" collapsed="false">
      <c r="A83" s="157" t="s">
        <v>258</v>
      </c>
      <c r="B83" s="158" t="s">
        <v>300</v>
      </c>
      <c r="C83" s="161" t="n">
        <f aca="false">'Custo por trabalhador-Mossoró'!E270</f>
        <v>2.872</v>
      </c>
    </row>
    <row r="84" customFormat="false" ht="12.8" hidden="false" customHeight="false" outlineLevel="0" collapsed="false">
      <c r="A84" s="157" t="s">
        <v>277</v>
      </c>
      <c r="B84" s="158" t="s">
        <v>142</v>
      </c>
      <c r="C84" s="161" t="n">
        <f aca="false">'Custo por trabalhador-Mossoró'!E260</f>
        <v>11.398</v>
      </c>
    </row>
    <row r="85" customFormat="false" ht="12.8" hidden="false" customHeight="false" outlineLevel="0" collapsed="false">
      <c r="A85" s="157" t="s">
        <v>260</v>
      </c>
      <c r="B85" s="158" t="s">
        <v>301</v>
      </c>
      <c r="C85" s="161" t="n">
        <f aca="false">'Custo por trabalhador-Mossoró'!E263</f>
        <v>28.494</v>
      </c>
    </row>
    <row r="86" customFormat="false" ht="12.8" hidden="false" customHeight="false" outlineLevel="0" collapsed="false">
      <c r="A86" s="157" t="s">
        <v>278</v>
      </c>
      <c r="B86" s="158" t="s">
        <v>143</v>
      </c>
      <c r="C86" s="161" t="n">
        <f aca="false">'Custo por trabalhador-Mossoró'!E261</f>
        <v>14.247</v>
      </c>
    </row>
    <row r="87" customFormat="false" ht="12.8" hidden="false" customHeight="false" outlineLevel="0" collapsed="false">
      <c r="A87" s="157" t="s">
        <v>302</v>
      </c>
      <c r="B87" s="158" t="s">
        <v>261</v>
      </c>
      <c r="C87" s="160"/>
    </row>
    <row r="88" customFormat="false" ht="16.5" hidden="false" customHeight="true" outlineLevel="0" collapsed="false">
      <c r="A88" s="155" t="s">
        <v>279</v>
      </c>
      <c r="B88" s="155"/>
      <c r="C88" s="161" t="n">
        <f aca="false">SUM(C79:C87)</f>
        <v>240.127</v>
      </c>
    </row>
    <row r="91" customFormat="false" ht="12.8" hidden="false" customHeight="false" outlineLevel="0" collapsed="false">
      <c r="A91" s="163" t="s">
        <v>303</v>
      </c>
      <c r="B91" s="163"/>
      <c r="C91" s="163"/>
    </row>
    <row r="92" customFormat="false" ht="12.8" hidden="false" customHeight="false" outlineLevel="0" collapsed="false">
      <c r="A92" s="162"/>
    </row>
    <row r="93" customFormat="false" ht="12.8" hidden="false" customHeight="false" outlineLevel="0" collapsed="false">
      <c r="A93" s="155" t="s">
        <v>304</v>
      </c>
      <c r="B93" s="156" t="s">
        <v>305</v>
      </c>
      <c r="C93" s="156" t="s">
        <v>250</v>
      </c>
    </row>
    <row r="94" customFormat="false" ht="12.8" hidden="false" customHeight="false" outlineLevel="0" collapsed="false">
      <c r="A94" s="157" t="s">
        <v>251</v>
      </c>
      <c r="B94" s="158" t="s">
        <v>306</v>
      </c>
      <c r="C94" s="159" t="n">
        <f aca="false">'Custo por trabalhador-Mossoró'!C304</f>
        <v>279.75</v>
      </c>
    </row>
    <row r="95" customFormat="false" ht="16.5" hidden="false" customHeight="true" outlineLevel="0" collapsed="false">
      <c r="A95" s="155" t="s">
        <v>33</v>
      </c>
      <c r="B95" s="155"/>
      <c r="C95" s="159" t="n">
        <f aca="false">C94</f>
        <v>279.75</v>
      </c>
    </row>
    <row r="98" customFormat="false" ht="12.8" hidden="false" customHeight="false" outlineLevel="0" collapsed="false">
      <c r="A98" s="163" t="s">
        <v>307</v>
      </c>
      <c r="B98" s="163"/>
      <c r="C98" s="163"/>
    </row>
    <row r="99" customFormat="false" ht="12.8" hidden="false" customHeight="false" outlineLevel="0" collapsed="false">
      <c r="A99" s="162"/>
    </row>
    <row r="100" customFormat="false" ht="12.8" hidden="false" customHeight="false" outlineLevel="0" collapsed="false">
      <c r="A100" s="155" t="n">
        <v>4</v>
      </c>
      <c r="B100" s="156" t="s">
        <v>308</v>
      </c>
      <c r="C100" s="156" t="s">
        <v>250</v>
      </c>
    </row>
    <row r="101" customFormat="false" ht="12.8" hidden="false" customHeight="false" outlineLevel="0" collapsed="false">
      <c r="A101" s="157" t="s">
        <v>296</v>
      </c>
      <c r="B101" s="158" t="s">
        <v>297</v>
      </c>
      <c r="C101" s="161" t="n">
        <f aca="false">C88</f>
        <v>240.127</v>
      </c>
    </row>
    <row r="102" customFormat="false" ht="12.8" hidden="false" customHeight="false" outlineLevel="0" collapsed="false">
      <c r="A102" s="157" t="s">
        <v>304</v>
      </c>
      <c r="B102" s="158" t="s">
        <v>305</v>
      </c>
      <c r="C102" s="159" t="n">
        <f aca="false">C95</f>
        <v>279.75</v>
      </c>
    </row>
    <row r="103" customFormat="false" ht="16.5" hidden="false" customHeight="true" outlineLevel="0" collapsed="false">
      <c r="A103" s="155" t="s">
        <v>33</v>
      </c>
      <c r="B103" s="155"/>
      <c r="C103" s="160" t="n">
        <f aca="false">SUM(C101:C102)</f>
        <v>519.877</v>
      </c>
    </row>
    <row r="106" customFormat="false" ht="12.8" hidden="false" customHeight="false" outlineLevel="0" collapsed="false">
      <c r="A106" s="154" t="s">
        <v>309</v>
      </c>
      <c r="B106" s="154"/>
      <c r="C106" s="154"/>
    </row>
    <row r="108" customFormat="false" ht="12.8" hidden="false" customHeight="false" outlineLevel="0" collapsed="false">
      <c r="A108" s="155" t="n">
        <v>5</v>
      </c>
      <c r="B108" s="169" t="s">
        <v>241</v>
      </c>
      <c r="C108" s="156" t="s">
        <v>250</v>
      </c>
    </row>
    <row r="109" customFormat="false" ht="12.8" hidden="false" customHeight="false" outlineLevel="0" collapsed="false">
      <c r="A109" s="157" t="s">
        <v>251</v>
      </c>
      <c r="B109" s="158" t="s">
        <v>310</v>
      </c>
      <c r="C109" s="161" t="n">
        <f aca="false">'Custo por trabalhador-Mossoró'!B353</f>
        <v>28.94</v>
      </c>
    </row>
    <row r="110" customFormat="false" ht="12.8" hidden="false" customHeight="false" outlineLevel="0" collapsed="false">
      <c r="A110" s="157" t="s">
        <v>253</v>
      </c>
      <c r="B110" s="158" t="s">
        <v>311</v>
      </c>
      <c r="C110" s="160"/>
    </row>
    <row r="111" customFormat="false" ht="12.8" hidden="false" customHeight="false" outlineLevel="0" collapsed="false">
      <c r="A111" s="157" t="s">
        <v>255</v>
      </c>
      <c r="B111" s="158" t="s">
        <v>312</v>
      </c>
      <c r="C111" s="161" t="n">
        <f aca="false">'Custo por trabalhador-Mossoró'!C353</f>
        <v>30</v>
      </c>
    </row>
    <row r="112" customFormat="false" ht="12.8" hidden="false" customHeight="false" outlineLevel="0" collapsed="false">
      <c r="A112" s="157" t="s">
        <v>257</v>
      </c>
      <c r="B112" s="158" t="s">
        <v>261</v>
      </c>
      <c r="C112" s="160"/>
    </row>
    <row r="113" customFormat="false" ht="16.5" hidden="false" customHeight="true" outlineLevel="0" collapsed="false">
      <c r="A113" s="155" t="s">
        <v>279</v>
      </c>
      <c r="B113" s="155"/>
      <c r="C113" s="160" t="n">
        <f aca="false">SUM(C109:C112)</f>
        <v>58.94</v>
      </c>
    </row>
    <row r="116" customFormat="false" ht="12.8" hidden="false" customHeight="false" outlineLevel="0" collapsed="false">
      <c r="A116" s="154" t="s">
        <v>313</v>
      </c>
      <c r="B116" s="154"/>
      <c r="C116" s="154"/>
    </row>
    <row r="118" customFormat="false" ht="12.8" hidden="false" customHeight="false" outlineLevel="0" collapsed="false">
      <c r="A118" s="155" t="n">
        <v>6</v>
      </c>
      <c r="B118" s="169" t="s">
        <v>242</v>
      </c>
      <c r="C118" s="156" t="s">
        <v>271</v>
      </c>
      <c r="D118" s="156" t="s">
        <v>250</v>
      </c>
    </row>
    <row r="119" customFormat="false" ht="12.8" hidden="false" customHeight="false" outlineLevel="0" collapsed="false">
      <c r="A119" s="157" t="s">
        <v>251</v>
      </c>
      <c r="B119" s="158" t="s">
        <v>224</v>
      </c>
      <c r="C119" s="165" t="n">
        <f aca="false">'Custo por trabalhador-Mossoró'!B359</f>
        <v>0.06</v>
      </c>
      <c r="D119" s="160"/>
    </row>
    <row r="120" customFormat="false" ht="12.8" hidden="false" customHeight="false" outlineLevel="0" collapsed="false">
      <c r="A120" s="157" t="s">
        <v>253</v>
      </c>
      <c r="B120" s="158" t="s">
        <v>229</v>
      </c>
      <c r="C120" s="165" t="n">
        <f aca="false">'Custo por trabalhador-Mossoró'!B361</f>
        <v>0.0679</v>
      </c>
      <c r="D120" s="160"/>
    </row>
    <row r="121" customFormat="false" ht="12.8" hidden="false" customHeight="false" outlineLevel="0" collapsed="false">
      <c r="A121" s="157" t="s">
        <v>255</v>
      </c>
      <c r="B121" s="158" t="s">
        <v>225</v>
      </c>
      <c r="C121" s="170" t="n">
        <f aca="false">SUM(C123:C126)</f>
        <v>0.0865</v>
      </c>
      <c r="D121" s="171"/>
    </row>
    <row r="122" customFormat="false" ht="12.8" hidden="false" customHeight="false" outlineLevel="0" collapsed="false">
      <c r="A122" s="157"/>
      <c r="B122" s="158" t="s">
        <v>314</v>
      </c>
      <c r="C122" s="160"/>
      <c r="D122" s="160"/>
    </row>
    <row r="123" customFormat="false" ht="12.8" hidden="false" customHeight="false" outlineLevel="0" collapsed="false">
      <c r="A123" s="157"/>
      <c r="B123" s="158" t="s">
        <v>315</v>
      </c>
      <c r="C123" s="165" t="n">
        <v>0.0065</v>
      </c>
      <c r="D123" s="160"/>
    </row>
    <row r="124" customFormat="false" ht="12.8" hidden="false" customHeight="false" outlineLevel="0" collapsed="false">
      <c r="A124" s="157"/>
      <c r="B124" s="158" t="s">
        <v>316</v>
      </c>
      <c r="C124" s="165" t="n">
        <v>0.03</v>
      </c>
      <c r="D124" s="160"/>
    </row>
    <row r="125" customFormat="false" ht="12.8" hidden="false" customHeight="false" outlineLevel="0" collapsed="false">
      <c r="A125" s="157"/>
      <c r="B125" s="158" t="s">
        <v>317</v>
      </c>
      <c r="C125" s="160"/>
      <c r="D125" s="160"/>
    </row>
    <row r="126" customFormat="false" ht="12.8" hidden="false" customHeight="false" outlineLevel="0" collapsed="false">
      <c r="A126" s="157"/>
      <c r="B126" s="158" t="s">
        <v>318</v>
      </c>
      <c r="C126" s="165" t="n">
        <v>0.05</v>
      </c>
      <c r="D126" s="160"/>
    </row>
    <row r="127" customFormat="false" ht="16.5" hidden="false" customHeight="true" outlineLevel="0" collapsed="false">
      <c r="A127" s="155" t="s">
        <v>279</v>
      </c>
      <c r="B127" s="155"/>
      <c r="C127" s="165" t="n">
        <f aca="false">ROUND(((1+C119)/(1-C121-C120))-1,4)</f>
        <v>0.2535</v>
      </c>
      <c r="D127" s="161" t="n">
        <f aca="false">ROUND(C127*C138,2)</f>
        <v>1186.83</v>
      </c>
    </row>
    <row r="128" customFormat="false" ht="12.8" hidden="false" customHeight="false" outlineLevel="0" collapsed="false">
      <c r="B128" s="172"/>
      <c r="C128" s="173"/>
    </row>
    <row r="130" customFormat="false" ht="12.8" hidden="false" customHeight="false" outlineLevel="0" collapsed="false">
      <c r="A130" s="154" t="s">
        <v>319</v>
      </c>
      <c r="B130" s="154"/>
      <c r="C130" s="154"/>
    </row>
    <row r="132" customFormat="false" ht="12.8" hidden="false" customHeight="false" outlineLevel="0" collapsed="false">
      <c r="A132" s="155"/>
      <c r="B132" s="156" t="s">
        <v>320</v>
      </c>
      <c r="C132" s="156" t="s">
        <v>250</v>
      </c>
    </row>
    <row r="133" customFormat="false" ht="12.8" hidden="false" customHeight="false" outlineLevel="0" collapsed="false">
      <c r="A133" s="174" t="s">
        <v>251</v>
      </c>
      <c r="B133" s="158" t="s">
        <v>248</v>
      </c>
      <c r="C133" s="175" t="n">
        <f aca="false">C16</f>
        <v>2168.67</v>
      </c>
    </row>
    <row r="134" customFormat="false" ht="12.8" hidden="false" customHeight="false" outlineLevel="0" collapsed="false">
      <c r="A134" s="174" t="s">
        <v>253</v>
      </c>
      <c r="B134" s="158" t="s">
        <v>262</v>
      </c>
      <c r="C134" s="175" t="n">
        <f aca="false">C59</f>
        <v>1711.36</v>
      </c>
    </row>
    <row r="135" customFormat="false" ht="12.8" hidden="false" customHeight="false" outlineLevel="0" collapsed="false">
      <c r="A135" s="174" t="s">
        <v>255</v>
      </c>
      <c r="B135" s="158" t="s">
        <v>287</v>
      </c>
      <c r="C135" s="158" t="n">
        <f aca="false">C70</f>
        <v>222.92</v>
      </c>
    </row>
    <row r="136" customFormat="false" ht="12.8" hidden="false" customHeight="false" outlineLevel="0" collapsed="false">
      <c r="A136" s="174" t="s">
        <v>257</v>
      </c>
      <c r="B136" s="158" t="s">
        <v>294</v>
      </c>
      <c r="C136" s="158" t="n">
        <f aca="false">C103</f>
        <v>519.877</v>
      </c>
    </row>
    <row r="137" customFormat="false" ht="12.8" hidden="false" customHeight="false" outlineLevel="0" collapsed="false">
      <c r="A137" s="174" t="s">
        <v>258</v>
      </c>
      <c r="B137" s="158" t="s">
        <v>309</v>
      </c>
      <c r="C137" s="158" t="n">
        <f aca="false">C113</f>
        <v>58.94</v>
      </c>
    </row>
    <row r="138" customFormat="false" ht="16.5" hidden="false" customHeight="true" outlineLevel="0" collapsed="false">
      <c r="A138" s="155" t="s">
        <v>321</v>
      </c>
      <c r="B138" s="155"/>
      <c r="C138" s="175" t="n">
        <f aca="false">SUM(C133:C137)</f>
        <v>4681.767</v>
      </c>
    </row>
    <row r="139" customFormat="false" ht="12.8" hidden="false" customHeight="false" outlineLevel="0" collapsed="false">
      <c r="A139" s="174" t="s">
        <v>277</v>
      </c>
      <c r="B139" s="158" t="s">
        <v>322</v>
      </c>
      <c r="C139" s="175" t="n">
        <f aca="false">D127</f>
        <v>1186.83</v>
      </c>
    </row>
    <row r="140" customFormat="false" ht="16.5" hidden="false" customHeight="true" outlineLevel="0" collapsed="false">
      <c r="A140" s="155" t="s">
        <v>323</v>
      </c>
      <c r="B140" s="155"/>
      <c r="C140" s="175" t="n">
        <f aca="false">C138+C139</f>
        <v>5868.597</v>
      </c>
    </row>
    <row r="141" customFormat="false" ht="12.8" hidden="false" customHeight="true" outlineLevel="0" collapsed="false">
      <c r="A141" s="155" t="s">
        <v>324</v>
      </c>
      <c r="B141" s="155"/>
      <c r="C141" s="175" t="n">
        <v>2</v>
      </c>
    </row>
    <row r="142" customFormat="false" ht="12.8" hidden="false" customHeight="true" outlineLevel="0" collapsed="false">
      <c r="A142" s="155" t="s">
        <v>325</v>
      </c>
      <c r="B142" s="155"/>
      <c r="C142" s="175" t="n">
        <f aca="false">ROUND(C140*C141,2)</f>
        <v>11737.19</v>
      </c>
    </row>
    <row r="143" customFormat="false" ht="12.8" hidden="false" customHeight="true" outlineLevel="0" collapsed="false">
      <c r="A143" s="155" t="s">
        <v>326</v>
      </c>
      <c r="B143" s="155"/>
      <c r="C143" s="175" t="n">
        <v>1</v>
      </c>
    </row>
    <row r="144" customFormat="false" ht="12.8" hidden="false" customHeight="true" outlineLevel="0" collapsed="false">
      <c r="A144" s="155" t="s">
        <v>327</v>
      </c>
      <c r="B144" s="155"/>
      <c r="C144" s="175" t="n">
        <f aca="false">ROUND(C142*C143,2)</f>
        <v>11737.19</v>
      </c>
    </row>
    <row r="145" customFormat="false" ht="12.8" hidden="false" customHeight="true" outlineLevel="0" collapsed="false">
      <c r="A145" s="155" t="s">
        <v>328</v>
      </c>
      <c r="B145" s="155"/>
      <c r="C145" s="175" t="n">
        <f aca="false">ROUND(C144*12,2)</f>
        <v>140846.28</v>
      </c>
    </row>
  </sheetData>
  <mergeCells count="35">
    <mergeCell ref="A1:D1"/>
    <mergeCell ref="A2:D2"/>
    <mergeCell ref="A3:D3"/>
    <mergeCell ref="A6:C6"/>
    <mergeCell ref="A16:B16"/>
    <mergeCell ref="A19:C19"/>
    <mergeCell ref="A21:C21"/>
    <mergeCell ref="A26:B26"/>
    <mergeCell ref="A29:D29"/>
    <mergeCell ref="A40:B40"/>
    <mergeCell ref="A43:C43"/>
    <mergeCell ref="A50:B50"/>
    <mergeCell ref="A53:C53"/>
    <mergeCell ref="A59:B59"/>
    <mergeCell ref="A62:C62"/>
    <mergeCell ref="A70:B70"/>
    <mergeCell ref="A73:C73"/>
    <mergeCell ref="A76:C76"/>
    <mergeCell ref="A88:B88"/>
    <mergeCell ref="A91:C91"/>
    <mergeCell ref="A95:B95"/>
    <mergeCell ref="A98:C98"/>
    <mergeCell ref="A103:B103"/>
    <mergeCell ref="A106:C106"/>
    <mergeCell ref="A113:B113"/>
    <mergeCell ref="A116:C116"/>
    <mergeCell ref="A127:B127"/>
    <mergeCell ref="A130:C130"/>
    <mergeCell ref="A138:B138"/>
    <mergeCell ref="A140:B140"/>
    <mergeCell ref="A141:B141"/>
    <mergeCell ref="A142:B142"/>
    <mergeCell ref="A143:B143"/>
    <mergeCell ref="A144:B144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4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ColWidth="9.13671875" defaultRowHeight="12.8" zeroHeight="false" outlineLevelRow="0" outlineLevelCol="0"/>
  <cols>
    <col collapsed="false" customWidth="false" hidden="false" outlineLevel="0" max="1" min="1" style="151" width="9.13"/>
    <col collapsed="false" customWidth="true" hidden="false" outlineLevel="0" max="2" min="2" style="151" width="72.14"/>
    <col collapsed="false" customWidth="true" hidden="false" outlineLevel="0" max="3" min="3" style="151" width="18"/>
    <col collapsed="false" customWidth="true" hidden="false" outlineLevel="0" max="4" min="4" style="151" width="14.28"/>
    <col collapsed="false" customWidth="true" hidden="false" outlineLevel="0" max="5" min="5" style="151" width="12.71"/>
    <col collapsed="false" customWidth="true" hidden="false" outlineLevel="0" max="6" min="6" style="151" width="11.99"/>
    <col collapsed="false" customWidth="true" hidden="false" outlineLevel="0" max="7" min="7" style="151" width="15.15"/>
    <col collapsed="false" customWidth="false" hidden="false" outlineLevel="0" max="1024" min="8" style="151" width="9.13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2" t="s">
        <v>245</v>
      </c>
      <c r="B2" s="2"/>
      <c r="C2" s="2"/>
      <c r="D2" s="2"/>
    </row>
    <row r="3" customFormat="false" ht="12.8" hidden="false" customHeight="false" outlineLevel="0" collapsed="false">
      <c r="A3" s="152" t="s">
        <v>246</v>
      </c>
      <c r="B3" s="152"/>
      <c r="C3" s="152"/>
      <c r="D3" s="152"/>
    </row>
    <row r="4" customFormat="false" ht="12.8" hidden="false" customHeight="false" outlineLevel="0" collapsed="false">
      <c r="B4" s="153" t="s">
        <v>337</v>
      </c>
    </row>
    <row r="6" customFormat="false" ht="12.8" hidden="false" customHeight="false" outlineLevel="0" collapsed="false">
      <c r="A6" s="154" t="s">
        <v>248</v>
      </c>
      <c r="B6" s="154"/>
      <c r="C6" s="154"/>
    </row>
    <row r="8" customFormat="false" ht="12.8" hidden="false" customHeight="false" outlineLevel="0" collapsed="false">
      <c r="A8" s="155" t="n">
        <v>1</v>
      </c>
      <c r="B8" s="156" t="s">
        <v>249</v>
      </c>
      <c r="C8" s="156" t="s">
        <v>250</v>
      </c>
    </row>
    <row r="9" customFormat="false" ht="12.8" hidden="false" customHeight="false" outlineLevel="0" collapsed="false">
      <c r="A9" s="157" t="s">
        <v>251</v>
      </c>
      <c r="B9" s="158" t="s">
        <v>252</v>
      </c>
      <c r="C9" s="159" t="n">
        <f aca="false">'Custo por trabalhador-Mossoró'!B51</f>
        <v>1668.21</v>
      </c>
    </row>
    <row r="10" customFormat="false" ht="12.8" hidden="false" customHeight="false" outlineLevel="0" collapsed="false">
      <c r="A10" s="157" t="s">
        <v>253</v>
      </c>
      <c r="B10" s="158" t="s">
        <v>254</v>
      </c>
      <c r="C10" s="159" t="n">
        <f aca="false">'Custo por trabalhador-Mossoró'!D51</f>
        <v>500.46</v>
      </c>
    </row>
    <row r="11" customFormat="false" ht="12.8" hidden="false" customHeight="false" outlineLevel="0" collapsed="false">
      <c r="A11" s="157" t="s">
        <v>255</v>
      </c>
      <c r="B11" s="158" t="s">
        <v>256</v>
      </c>
      <c r="C11" s="160"/>
    </row>
    <row r="12" customFormat="false" ht="12.8" hidden="false" customHeight="false" outlineLevel="0" collapsed="false">
      <c r="A12" s="157" t="s">
        <v>257</v>
      </c>
      <c r="B12" s="158" t="s">
        <v>25</v>
      </c>
      <c r="C12" s="159" t="n">
        <f aca="false">'Custo por trabalhador-Mossoró'!B36</f>
        <v>253</v>
      </c>
    </row>
    <row r="13" customFormat="false" ht="12.8" hidden="false" customHeight="false" outlineLevel="0" collapsed="false">
      <c r="A13" s="157" t="s">
        <v>258</v>
      </c>
      <c r="B13" s="158" t="s">
        <v>259</v>
      </c>
      <c r="C13" s="159" t="n">
        <f aca="false">'Custo por trabalhador-Mossoró'!C36</f>
        <v>216.78</v>
      </c>
    </row>
    <row r="14" customFormat="false" ht="12.8" hidden="false" customHeight="false" outlineLevel="0" collapsed="false">
      <c r="A14" s="157"/>
      <c r="B14" s="158"/>
      <c r="C14" s="160"/>
    </row>
    <row r="15" customFormat="false" ht="12.8" hidden="false" customHeight="false" outlineLevel="0" collapsed="false">
      <c r="A15" s="157" t="s">
        <v>260</v>
      </c>
      <c r="B15" s="158" t="s">
        <v>261</v>
      </c>
      <c r="C15" s="160"/>
    </row>
    <row r="16" customFormat="false" ht="16.5" hidden="false" customHeight="true" outlineLevel="0" collapsed="false">
      <c r="A16" s="155" t="s">
        <v>33</v>
      </c>
      <c r="B16" s="155"/>
      <c r="C16" s="161" t="n">
        <f aca="false">SUM(C9:C15)</f>
        <v>2638.45</v>
      </c>
    </row>
    <row r="19" customFormat="false" ht="12.8" hidden="false" customHeight="false" outlineLevel="0" collapsed="false">
      <c r="A19" s="154" t="s">
        <v>262</v>
      </c>
      <c r="B19" s="154"/>
      <c r="C19" s="154"/>
    </row>
    <row r="20" customFormat="false" ht="12.8" hidden="false" customHeight="false" outlineLevel="0" collapsed="false">
      <c r="A20" s="162"/>
    </row>
    <row r="21" customFormat="false" ht="12.8" hidden="false" customHeight="false" outlineLevel="0" collapsed="false">
      <c r="A21" s="163" t="s">
        <v>263</v>
      </c>
      <c r="B21" s="163"/>
      <c r="C21" s="163"/>
    </row>
    <row r="23" customFormat="false" ht="12.8" hidden="false" customHeight="false" outlineLevel="0" collapsed="false">
      <c r="A23" s="155" t="s">
        <v>264</v>
      </c>
      <c r="B23" s="156" t="s">
        <v>265</v>
      </c>
      <c r="C23" s="156" t="s">
        <v>250</v>
      </c>
    </row>
    <row r="24" customFormat="false" ht="12.8" hidden="false" customHeight="false" outlineLevel="0" collapsed="false">
      <c r="A24" s="157" t="s">
        <v>251</v>
      </c>
      <c r="B24" s="158" t="s">
        <v>266</v>
      </c>
      <c r="C24" s="159" t="n">
        <f aca="false">'Custo por trabalhador-Mossoró'!B75</f>
        <v>219.78</v>
      </c>
    </row>
    <row r="25" customFormat="false" ht="12.8" hidden="false" customHeight="false" outlineLevel="0" collapsed="false">
      <c r="A25" s="157" t="s">
        <v>253</v>
      </c>
      <c r="B25" s="158" t="s">
        <v>267</v>
      </c>
      <c r="C25" s="160" t="n">
        <f aca="false">'Custo por trabalhador-Mossoró'!C75+'Custo por trabalhador-Mossoró'!D75</f>
        <v>293.03</v>
      </c>
    </row>
    <row r="26" customFormat="false" ht="16.5" hidden="false" customHeight="true" outlineLevel="0" collapsed="false">
      <c r="A26" s="155" t="s">
        <v>33</v>
      </c>
      <c r="B26" s="155"/>
      <c r="C26" s="160" t="n">
        <f aca="false">SUM(C24:C25)</f>
        <v>512.81</v>
      </c>
    </row>
    <row r="29" customFormat="false" ht="32.25" hidden="false" customHeight="true" outlineLevel="0" collapsed="false">
      <c r="A29" s="164" t="s">
        <v>268</v>
      </c>
      <c r="B29" s="164"/>
      <c r="C29" s="164"/>
      <c r="D29" s="164"/>
    </row>
    <row r="31" customFormat="false" ht="12.8" hidden="false" customHeight="false" outlineLevel="0" collapsed="false">
      <c r="A31" s="155" t="s">
        <v>269</v>
      </c>
      <c r="B31" s="156" t="s">
        <v>270</v>
      </c>
      <c r="C31" s="156" t="s">
        <v>271</v>
      </c>
      <c r="D31" s="156" t="s">
        <v>250</v>
      </c>
    </row>
    <row r="32" customFormat="false" ht="12.8" hidden="false" customHeight="false" outlineLevel="0" collapsed="false">
      <c r="A32" s="157" t="s">
        <v>251</v>
      </c>
      <c r="B32" s="158" t="s">
        <v>272</v>
      </c>
      <c r="C32" s="165" t="n">
        <v>0.2</v>
      </c>
      <c r="D32" s="160" t="n">
        <f aca="false">ROUND(($C$16+$C$26)*C32,2)</f>
        <v>630.25</v>
      </c>
    </row>
    <row r="33" customFormat="false" ht="12.8" hidden="false" customHeight="false" outlineLevel="0" collapsed="false">
      <c r="A33" s="157" t="s">
        <v>253</v>
      </c>
      <c r="B33" s="158" t="s">
        <v>273</v>
      </c>
      <c r="C33" s="165" t="n">
        <v>0.025</v>
      </c>
      <c r="D33" s="160" t="n">
        <f aca="false">ROUND(($C$16+$C$26)*C33,2)</f>
        <v>78.78</v>
      </c>
    </row>
    <row r="34" customFormat="false" ht="12.8" hidden="false" customHeight="false" outlineLevel="0" collapsed="false">
      <c r="A34" s="157" t="s">
        <v>255</v>
      </c>
      <c r="B34" s="158" t="s">
        <v>274</v>
      </c>
      <c r="C34" s="166" t="n">
        <f aca="false">'Custo por trabalhador-Mossoró'!B83</f>
        <v>0.03</v>
      </c>
      <c r="D34" s="160" t="n">
        <f aca="false">ROUND(($C$16+$C$26)*C34,2)</f>
        <v>94.54</v>
      </c>
    </row>
    <row r="35" customFormat="false" ht="12.8" hidden="false" customHeight="false" outlineLevel="0" collapsed="false">
      <c r="A35" s="157" t="s">
        <v>257</v>
      </c>
      <c r="B35" s="158" t="s">
        <v>275</v>
      </c>
      <c r="C35" s="165" t="n">
        <v>0.015</v>
      </c>
      <c r="D35" s="160" t="n">
        <f aca="false">ROUND(($C$16+$C$26)*C35,2)</f>
        <v>47.27</v>
      </c>
    </row>
    <row r="36" customFormat="false" ht="12.8" hidden="false" customHeight="false" outlineLevel="0" collapsed="false">
      <c r="A36" s="157" t="s">
        <v>258</v>
      </c>
      <c r="B36" s="158" t="s">
        <v>276</v>
      </c>
      <c r="C36" s="165" t="n">
        <v>0.01</v>
      </c>
      <c r="D36" s="160" t="n">
        <f aca="false">ROUND(($C$16+$C$26)*C36,2)</f>
        <v>31.51</v>
      </c>
    </row>
    <row r="37" customFormat="false" ht="12.8" hidden="false" customHeight="false" outlineLevel="0" collapsed="false">
      <c r="A37" s="157" t="s">
        <v>277</v>
      </c>
      <c r="B37" s="158" t="s">
        <v>53</v>
      </c>
      <c r="C37" s="165" t="n">
        <v>0.006</v>
      </c>
      <c r="D37" s="160" t="n">
        <f aca="false">ROUND(($C$16+$C$26)*C37,2)</f>
        <v>18.91</v>
      </c>
    </row>
    <row r="38" customFormat="false" ht="12.8" hidden="false" customHeight="false" outlineLevel="0" collapsed="false">
      <c r="A38" s="157" t="s">
        <v>260</v>
      </c>
      <c r="B38" s="158" t="s">
        <v>54</v>
      </c>
      <c r="C38" s="165" t="n">
        <v>0.002</v>
      </c>
      <c r="D38" s="160" t="n">
        <f aca="false">ROUND(($C$16+$C$26)*C38,2)</f>
        <v>6.3</v>
      </c>
    </row>
    <row r="39" customFormat="false" ht="12.8" hidden="false" customHeight="false" outlineLevel="0" collapsed="false">
      <c r="A39" s="157" t="s">
        <v>278</v>
      </c>
      <c r="B39" s="158" t="s">
        <v>55</v>
      </c>
      <c r="C39" s="165" t="n">
        <v>0.08</v>
      </c>
      <c r="D39" s="160" t="n">
        <f aca="false">ROUND(($C$16+$C$26)*C39,2)</f>
        <v>252.1</v>
      </c>
    </row>
    <row r="40" customFormat="false" ht="16.5" hidden="false" customHeight="true" outlineLevel="0" collapsed="false">
      <c r="A40" s="155" t="s">
        <v>279</v>
      </c>
      <c r="B40" s="155"/>
      <c r="C40" s="165" t="n">
        <f aca="false">SUM(C32:C39)</f>
        <v>0.368</v>
      </c>
      <c r="D40" s="161" t="n">
        <f aca="false">SUM(D32:D39)</f>
        <v>1159.66</v>
      </c>
    </row>
    <row r="43" customFormat="false" ht="12.8" hidden="false" customHeight="false" outlineLevel="0" collapsed="false">
      <c r="A43" s="163" t="s">
        <v>280</v>
      </c>
      <c r="B43" s="163"/>
      <c r="C43" s="163"/>
    </row>
    <row r="45" customFormat="false" ht="12.8" hidden="false" customHeight="false" outlineLevel="0" collapsed="false">
      <c r="A45" s="155" t="s">
        <v>281</v>
      </c>
      <c r="B45" s="156" t="s">
        <v>282</v>
      </c>
      <c r="C45" s="156" t="s">
        <v>250</v>
      </c>
    </row>
    <row r="46" customFormat="false" ht="12.8" hidden="false" customHeight="false" outlineLevel="0" collapsed="false">
      <c r="A46" s="157" t="s">
        <v>251</v>
      </c>
      <c r="B46" s="158" t="s">
        <v>283</v>
      </c>
      <c r="C46" s="159" t="n">
        <f aca="false">'Custo por trabalhador-Mossoró'!B159</f>
        <v>48.95</v>
      </c>
    </row>
    <row r="47" customFormat="false" ht="12.8" hidden="false" customHeight="false" outlineLevel="0" collapsed="false">
      <c r="A47" s="157" t="s">
        <v>253</v>
      </c>
      <c r="B47" s="158" t="s">
        <v>284</v>
      </c>
      <c r="C47" s="159" t="n">
        <f aca="false">'Custo por trabalhador-Mossoró'!C159</f>
        <v>276</v>
      </c>
    </row>
    <row r="48" customFormat="false" ht="12.8" hidden="false" customHeight="false" outlineLevel="0" collapsed="false">
      <c r="A48" s="157" t="s">
        <v>255</v>
      </c>
      <c r="B48" s="158" t="s">
        <v>90</v>
      </c>
      <c r="C48" s="159" t="n">
        <f aca="false">'Custo por trabalhador-Mossoró'!D159</f>
        <v>11.72</v>
      </c>
    </row>
    <row r="49" customFormat="false" ht="12.8" hidden="false" customHeight="false" outlineLevel="0" collapsed="false">
      <c r="A49" s="157" t="s">
        <v>257</v>
      </c>
      <c r="B49" s="158" t="s">
        <v>261</v>
      </c>
      <c r="C49" s="160"/>
    </row>
    <row r="50" customFormat="false" ht="16.5" hidden="false" customHeight="true" outlineLevel="0" collapsed="false">
      <c r="A50" s="155" t="s">
        <v>33</v>
      </c>
      <c r="B50" s="155"/>
      <c r="C50" s="160" t="n">
        <f aca="false">SUM(C46:C49)</f>
        <v>336.67</v>
      </c>
    </row>
    <row r="53" customFormat="false" ht="12.8" hidden="false" customHeight="false" outlineLevel="0" collapsed="false">
      <c r="A53" s="163" t="s">
        <v>285</v>
      </c>
      <c r="B53" s="163"/>
      <c r="C53" s="163"/>
    </row>
    <row r="55" customFormat="false" ht="12.8" hidden="false" customHeight="false" outlineLevel="0" collapsed="false">
      <c r="A55" s="155" t="n">
        <v>2</v>
      </c>
      <c r="B55" s="156" t="s">
        <v>286</v>
      </c>
      <c r="C55" s="156" t="s">
        <v>250</v>
      </c>
    </row>
    <row r="56" customFormat="false" ht="12.8" hidden="false" customHeight="false" outlineLevel="0" collapsed="false">
      <c r="A56" s="157" t="s">
        <v>264</v>
      </c>
      <c r="B56" s="158" t="s">
        <v>265</v>
      </c>
      <c r="C56" s="160" t="n">
        <f aca="false">C26</f>
        <v>512.81</v>
      </c>
    </row>
    <row r="57" customFormat="false" ht="12.8" hidden="false" customHeight="false" outlineLevel="0" collapsed="false">
      <c r="A57" s="157" t="s">
        <v>269</v>
      </c>
      <c r="B57" s="158" t="s">
        <v>270</v>
      </c>
      <c r="C57" s="161" t="n">
        <f aca="false">D40</f>
        <v>1159.66</v>
      </c>
    </row>
    <row r="58" customFormat="false" ht="12.8" hidden="false" customHeight="false" outlineLevel="0" collapsed="false">
      <c r="A58" s="157" t="s">
        <v>281</v>
      </c>
      <c r="B58" s="158" t="s">
        <v>282</v>
      </c>
      <c r="C58" s="160" t="n">
        <f aca="false">C50</f>
        <v>336.67</v>
      </c>
    </row>
    <row r="59" customFormat="false" ht="16.5" hidden="false" customHeight="true" outlineLevel="0" collapsed="false">
      <c r="A59" s="155" t="s">
        <v>33</v>
      </c>
      <c r="B59" s="155"/>
      <c r="C59" s="161" t="n">
        <f aca="false">SUM(C56:C58)</f>
        <v>2009.14</v>
      </c>
    </row>
    <row r="60" customFormat="false" ht="12.8" hidden="false" customHeight="false" outlineLevel="0" collapsed="false">
      <c r="A60" s="65"/>
    </row>
    <row r="62" customFormat="false" ht="12.8" hidden="false" customHeight="false" outlineLevel="0" collapsed="false">
      <c r="A62" s="154" t="s">
        <v>287</v>
      </c>
      <c r="B62" s="154"/>
      <c r="C62" s="154"/>
    </row>
    <row r="64" customFormat="false" ht="12.8" hidden="false" customHeight="false" outlineLevel="0" collapsed="false">
      <c r="A64" s="155" t="n">
        <v>3</v>
      </c>
      <c r="B64" s="156" t="s">
        <v>288</v>
      </c>
      <c r="C64" s="156" t="s">
        <v>250</v>
      </c>
    </row>
    <row r="65" customFormat="false" ht="12.8" hidden="false" customHeight="false" outlineLevel="0" collapsed="false">
      <c r="A65" s="157" t="s">
        <v>251</v>
      </c>
      <c r="B65" s="167" t="s">
        <v>289</v>
      </c>
      <c r="C65" s="161" t="n">
        <f aca="false">'Custo por trabalhador-Mossoró'!B195</f>
        <v>182.67</v>
      </c>
    </row>
    <row r="66" customFormat="false" ht="12.8" hidden="false" customHeight="false" outlineLevel="0" collapsed="false">
      <c r="A66" s="157" t="s">
        <v>253</v>
      </c>
      <c r="B66" s="167" t="s">
        <v>290</v>
      </c>
      <c r="C66" s="161" t="n">
        <f aca="false">'Custo por trabalhador-Mossoró'!C195</f>
        <v>59.1</v>
      </c>
    </row>
    <row r="67" customFormat="false" ht="12.8" hidden="false" customHeight="false" outlineLevel="0" collapsed="false">
      <c r="A67" s="157" t="s">
        <v>255</v>
      </c>
      <c r="B67" s="167" t="s">
        <v>291</v>
      </c>
      <c r="C67" s="161" t="n">
        <f aca="false">'Custo por trabalhador-Mossoró'!B213</f>
        <v>25.21</v>
      </c>
    </row>
    <row r="68" customFormat="false" ht="12.8" hidden="false" customHeight="false" outlineLevel="0" collapsed="false">
      <c r="A68" s="157" t="s">
        <v>257</v>
      </c>
      <c r="B68" s="167" t="s">
        <v>292</v>
      </c>
      <c r="C68" s="161" t="n">
        <f aca="false">'Custo por trabalhador-Mossoró'!C213</f>
        <v>6.56</v>
      </c>
    </row>
    <row r="69" customFormat="false" ht="12.8" hidden="false" customHeight="false" outlineLevel="0" collapsed="false">
      <c r="A69" s="157" t="s">
        <v>258</v>
      </c>
      <c r="B69" s="167" t="s">
        <v>293</v>
      </c>
      <c r="C69" s="168" t="n">
        <f aca="false">'Custo por trabalhador-Mossoró'!D233</f>
        <v>-6.31</v>
      </c>
    </row>
    <row r="70" customFormat="false" ht="16.5" hidden="false" customHeight="true" outlineLevel="0" collapsed="false">
      <c r="A70" s="155" t="s">
        <v>33</v>
      </c>
      <c r="B70" s="155"/>
      <c r="C70" s="176" t="n">
        <f aca="false">SUM(C65:C69)</f>
        <v>267.23</v>
      </c>
    </row>
    <row r="73" customFormat="false" ht="12.8" hidden="false" customHeight="false" outlineLevel="0" collapsed="false">
      <c r="A73" s="154" t="s">
        <v>294</v>
      </c>
      <c r="B73" s="154"/>
      <c r="C73" s="154"/>
    </row>
    <row r="76" customFormat="false" ht="12.8" hidden="false" customHeight="false" outlineLevel="0" collapsed="false">
      <c r="A76" s="163" t="s">
        <v>295</v>
      </c>
      <c r="B76" s="163"/>
      <c r="C76" s="163"/>
    </row>
    <row r="77" customFormat="false" ht="12.8" hidden="false" customHeight="false" outlineLevel="0" collapsed="false">
      <c r="A77" s="162"/>
    </row>
    <row r="78" customFormat="false" ht="12.8" hidden="false" customHeight="false" outlineLevel="0" collapsed="false">
      <c r="A78" s="155" t="s">
        <v>296</v>
      </c>
      <c r="B78" s="156" t="s">
        <v>297</v>
      </c>
      <c r="C78" s="156" t="s">
        <v>250</v>
      </c>
    </row>
    <row r="79" customFormat="false" ht="12.8" hidden="false" customHeight="false" outlineLevel="0" collapsed="false">
      <c r="A79" s="157" t="s">
        <v>251</v>
      </c>
      <c r="B79" s="158" t="s">
        <v>141</v>
      </c>
      <c r="C79" s="161" t="n">
        <f aca="false">ROUND(('Custo por trabalhador-Mossoró'!D280*'Custo por trabalhador-Mossoró'!C259)/12,2)</f>
        <v>204.79</v>
      </c>
    </row>
    <row r="80" customFormat="false" ht="12.8" hidden="false" customHeight="false" outlineLevel="0" collapsed="false">
      <c r="A80" s="157" t="s">
        <v>253</v>
      </c>
      <c r="B80" s="158" t="s">
        <v>297</v>
      </c>
      <c r="C80" s="160" t="n">
        <f aca="false">ROUND(('Custo por trabalhador-Mossoró'!D280*(SUM('Custo por trabalhador-Mossoró'!C265,'Custo por trabalhador-Mossoró'!C266,'Custo por trabalhador-Mossoró'!C267,'Custo por trabalhador-Mossoró'!C268,'Custo por trabalhador-Mossoró'!C271,'Custo por trabalhador-Mossoró'!C264)))/12,2)</f>
        <v>4.67</v>
      </c>
    </row>
    <row r="81" customFormat="false" ht="12.8" hidden="false" customHeight="false" outlineLevel="0" collapsed="false">
      <c r="A81" s="157" t="s">
        <v>255</v>
      </c>
      <c r="B81" s="158" t="s">
        <v>298</v>
      </c>
      <c r="C81" s="160" t="n">
        <f aca="false">ROUND(('Custo por trabalhador-Mossoró'!D280*'Custo por trabalhador-Mossoró'!C269)/12,2)</f>
        <v>0.44</v>
      </c>
    </row>
    <row r="82" customFormat="false" ht="12.8" hidden="false" customHeight="false" outlineLevel="0" collapsed="false">
      <c r="A82" s="157" t="s">
        <v>257</v>
      </c>
      <c r="B82" s="158" t="s">
        <v>299</v>
      </c>
      <c r="C82" s="160" t="n">
        <f aca="false">ROUND(('Custo por trabalhador-Mossoró'!D280*'Custo por trabalhador-Mossoró'!C262)/12,2)</f>
        <v>9.44</v>
      </c>
    </row>
    <row r="83" customFormat="false" ht="12.8" hidden="false" customHeight="false" outlineLevel="0" collapsed="false">
      <c r="A83" s="157" t="s">
        <v>258</v>
      </c>
      <c r="B83" s="158" t="s">
        <v>300</v>
      </c>
      <c r="C83" s="160" t="n">
        <f aca="false">ROUND(('Custo por trabalhador-Mossoró'!D280*'Custo por trabalhador-Mossoró'!C270)/12,2)</f>
        <v>3.44</v>
      </c>
    </row>
    <row r="84" customFormat="false" ht="12.8" hidden="false" customHeight="false" outlineLevel="0" collapsed="false">
      <c r="A84" s="157" t="s">
        <v>277</v>
      </c>
      <c r="B84" s="158" t="s">
        <v>142</v>
      </c>
      <c r="C84" s="160" t="n">
        <f aca="false">ROUND(('Custo por trabalhador-Mossoró'!D280*'Custo por trabalhador-Mossoró'!C260)/12,2)</f>
        <v>13.65</v>
      </c>
    </row>
    <row r="85" customFormat="false" ht="12.8" hidden="false" customHeight="false" outlineLevel="0" collapsed="false">
      <c r="A85" s="157" t="s">
        <v>260</v>
      </c>
      <c r="B85" s="158" t="s">
        <v>301</v>
      </c>
      <c r="C85" s="160" t="n">
        <f aca="false">ROUND(('Custo por trabalhador-Mossoró'!D280*'Custo por trabalhador-Mossoró'!C263)/12,2)</f>
        <v>34.13</v>
      </c>
    </row>
    <row r="86" customFormat="false" ht="12.8" hidden="false" customHeight="false" outlineLevel="0" collapsed="false">
      <c r="A86" s="157" t="s">
        <v>278</v>
      </c>
      <c r="B86" s="158" t="s">
        <v>143</v>
      </c>
      <c r="C86" s="160" t="n">
        <f aca="false">ROUND(('Custo por trabalhador-Mossoró'!D280*'Custo por trabalhador-Mossoró'!C261)/12,2)</f>
        <v>17.07</v>
      </c>
    </row>
    <row r="87" customFormat="false" ht="12.8" hidden="false" customHeight="false" outlineLevel="0" collapsed="false">
      <c r="A87" s="157" t="s">
        <v>302</v>
      </c>
      <c r="B87" s="158" t="s">
        <v>261</v>
      </c>
      <c r="C87" s="160"/>
    </row>
    <row r="88" customFormat="false" ht="16.5" hidden="false" customHeight="true" outlineLevel="0" collapsed="false">
      <c r="A88" s="155" t="s">
        <v>279</v>
      </c>
      <c r="B88" s="155"/>
      <c r="C88" s="161" t="n">
        <f aca="false">SUM(C79:C87)</f>
        <v>287.63</v>
      </c>
    </row>
    <row r="91" customFormat="false" ht="12.8" hidden="false" customHeight="false" outlineLevel="0" collapsed="false">
      <c r="A91" s="163" t="s">
        <v>303</v>
      </c>
      <c r="B91" s="163"/>
      <c r="C91" s="163"/>
    </row>
    <row r="92" customFormat="false" ht="12.8" hidden="false" customHeight="false" outlineLevel="0" collapsed="false">
      <c r="A92" s="162"/>
    </row>
    <row r="93" customFormat="false" ht="12.8" hidden="false" customHeight="false" outlineLevel="0" collapsed="false">
      <c r="A93" s="155" t="s">
        <v>304</v>
      </c>
      <c r="B93" s="156" t="s">
        <v>305</v>
      </c>
      <c r="C93" s="156" t="s">
        <v>250</v>
      </c>
    </row>
    <row r="94" customFormat="false" ht="12.8" hidden="false" customHeight="false" outlineLevel="0" collapsed="false">
      <c r="A94" s="157" t="s">
        <v>251</v>
      </c>
      <c r="B94" s="158" t="s">
        <v>306</v>
      </c>
      <c r="C94" s="159" t="n">
        <f aca="false">'Custo por trabalhador-Mossoró'!C305</f>
        <v>335.1</v>
      </c>
    </row>
    <row r="95" customFormat="false" ht="16.5" hidden="false" customHeight="true" outlineLevel="0" collapsed="false">
      <c r="A95" s="155" t="s">
        <v>33</v>
      </c>
      <c r="B95" s="155"/>
      <c r="C95" s="159" t="n">
        <f aca="false">C94</f>
        <v>335.1</v>
      </c>
    </row>
    <row r="98" customFormat="false" ht="12.8" hidden="false" customHeight="false" outlineLevel="0" collapsed="false">
      <c r="A98" s="163" t="s">
        <v>307</v>
      </c>
      <c r="B98" s="163"/>
      <c r="C98" s="163"/>
    </row>
    <row r="99" customFormat="false" ht="12.8" hidden="false" customHeight="false" outlineLevel="0" collapsed="false">
      <c r="A99" s="162"/>
    </row>
    <row r="100" customFormat="false" ht="12.8" hidden="false" customHeight="false" outlineLevel="0" collapsed="false">
      <c r="A100" s="155" t="n">
        <v>4</v>
      </c>
      <c r="B100" s="156" t="s">
        <v>308</v>
      </c>
      <c r="C100" s="156" t="s">
        <v>250</v>
      </c>
    </row>
    <row r="101" customFormat="false" ht="12.8" hidden="false" customHeight="false" outlineLevel="0" collapsed="false">
      <c r="A101" s="157" t="s">
        <v>296</v>
      </c>
      <c r="B101" s="158" t="s">
        <v>297</v>
      </c>
      <c r="C101" s="161" t="n">
        <f aca="false">C88</f>
        <v>287.63</v>
      </c>
    </row>
    <row r="102" customFormat="false" ht="12.8" hidden="false" customHeight="false" outlineLevel="0" collapsed="false">
      <c r="A102" s="157" t="s">
        <v>304</v>
      </c>
      <c r="B102" s="158" t="s">
        <v>305</v>
      </c>
      <c r="C102" s="159" t="n">
        <f aca="false">C95</f>
        <v>335.1</v>
      </c>
    </row>
    <row r="103" customFormat="false" ht="16.5" hidden="false" customHeight="true" outlineLevel="0" collapsed="false">
      <c r="A103" s="155" t="s">
        <v>33</v>
      </c>
      <c r="B103" s="155"/>
      <c r="C103" s="160" t="n">
        <f aca="false">SUM(C101:C102)</f>
        <v>622.73</v>
      </c>
    </row>
    <row r="106" customFormat="false" ht="12.8" hidden="false" customHeight="false" outlineLevel="0" collapsed="false">
      <c r="A106" s="154" t="s">
        <v>309</v>
      </c>
      <c r="B106" s="154"/>
      <c r="C106" s="154"/>
    </row>
    <row r="108" customFormat="false" ht="12.8" hidden="false" customHeight="false" outlineLevel="0" collapsed="false">
      <c r="A108" s="155" t="n">
        <v>5</v>
      </c>
      <c r="B108" s="169" t="s">
        <v>241</v>
      </c>
      <c r="C108" s="156" t="s">
        <v>250</v>
      </c>
    </row>
    <row r="109" customFormat="false" ht="12.8" hidden="false" customHeight="false" outlineLevel="0" collapsed="false">
      <c r="A109" s="157" t="s">
        <v>251</v>
      </c>
      <c r="B109" s="158" t="s">
        <v>310</v>
      </c>
      <c r="C109" s="161" t="n">
        <f aca="false">'Custo por trabalhador-Mossoró'!B354</f>
        <v>28.94</v>
      </c>
    </row>
    <row r="110" customFormat="false" ht="12.8" hidden="false" customHeight="false" outlineLevel="0" collapsed="false">
      <c r="A110" s="157" t="s">
        <v>253</v>
      </c>
      <c r="B110" s="158" t="s">
        <v>311</v>
      </c>
      <c r="C110" s="160"/>
    </row>
    <row r="111" customFormat="false" ht="12.8" hidden="false" customHeight="false" outlineLevel="0" collapsed="false">
      <c r="A111" s="157" t="s">
        <v>255</v>
      </c>
      <c r="B111" s="158" t="s">
        <v>312</v>
      </c>
      <c r="C111" s="161" t="n">
        <f aca="false">'Custo por trabalhador-Mossoró'!C354</f>
        <v>30</v>
      </c>
    </row>
    <row r="112" customFormat="false" ht="12.8" hidden="false" customHeight="false" outlineLevel="0" collapsed="false">
      <c r="A112" s="157" t="s">
        <v>257</v>
      </c>
      <c r="B112" s="158" t="s">
        <v>261</v>
      </c>
      <c r="C112" s="160"/>
    </row>
    <row r="113" customFormat="false" ht="16.5" hidden="false" customHeight="true" outlineLevel="0" collapsed="false">
      <c r="A113" s="155" t="s">
        <v>279</v>
      </c>
      <c r="B113" s="155"/>
      <c r="C113" s="160" t="n">
        <f aca="false">SUM(C109:C112)</f>
        <v>58.94</v>
      </c>
    </row>
    <row r="116" customFormat="false" ht="12.8" hidden="false" customHeight="false" outlineLevel="0" collapsed="false">
      <c r="A116" s="154" t="s">
        <v>313</v>
      </c>
      <c r="B116" s="154"/>
      <c r="C116" s="154"/>
    </row>
    <row r="118" customFormat="false" ht="12.8" hidden="false" customHeight="false" outlineLevel="0" collapsed="false">
      <c r="A118" s="155" t="n">
        <v>6</v>
      </c>
      <c r="B118" s="169" t="s">
        <v>242</v>
      </c>
      <c r="C118" s="156" t="s">
        <v>271</v>
      </c>
      <c r="D118" s="156" t="s">
        <v>250</v>
      </c>
    </row>
    <row r="119" customFormat="false" ht="12.8" hidden="false" customHeight="false" outlineLevel="0" collapsed="false">
      <c r="A119" s="157" t="s">
        <v>251</v>
      </c>
      <c r="B119" s="158" t="s">
        <v>224</v>
      </c>
      <c r="C119" s="165" t="n">
        <f aca="false">'Custo por trabalhador-Mossoró'!B359</f>
        <v>0.06</v>
      </c>
      <c r="D119" s="160"/>
    </row>
    <row r="120" customFormat="false" ht="12.8" hidden="false" customHeight="false" outlineLevel="0" collapsed="false">
      <c r="A120" s="157" t="s">
        <v>253</v>
      </c>
      <c r="B120" s="158" t="s">
        <v>229</v>
      </c>
      <c r="C120" s="165" t="n">
        <f aca="false">'Custo por trabalhador-Mossoró'!B361</f>
        <v>0.0679</v>
      </c>
      <c r="D120" s="160"/>
    </row>
    <row r="121" customFormat="false" ht="12.8" hidden="false" customHeight="false" outlineLevel="0" collapsed="false">
      <c r="A121" s="157" t="s">
        <v>255</v>
      </c>
      <c r="B121" s="158" t="s">
        <v>225</v>
      </c>
      <c r="C121" s="170" t="n">
        <f aca="false">SUM(C123:C126)</f>
        <v>0.0865</v>
      </c>
      <c r="D121" s="171"/>
    </row>
    <row r="122" customFormat="false" ht="12.8" hidden="false" customHeight="false" outlineLevel="0" collapsed="false">
      <c r="A122" s="157"/>
      <c r="B122" s="158" t="s">
        <v>314</v>
      </c>
      <c r="C122" s="160"/>
      <c r="D122" s="160"/>
    </row>
    <row r="123" customFormat="false" ht="12.8" hidden="false" customHeight="false" outlineLevel="0" collapsed="false">
      <c r="A123" s="157"/>
      <c r="B123" s="158" t="s">
        <v>315</v>
      </c>
      <c r="C123" s="165" t="n">
        <v>0.0065</v>
      </c>
      <c r="D123" s="160"/>
    </row>
    <row r="124" customFormat="false" ht="12.8" hidden="false" customHeight="false" outlineLevel="0" collapsed="false">
      <c r="A124" s="157"/>
      <c r="B124" s="158" t="s">
        <v>316</v>
      </c>
      <c r="C124" s="165" t="n">
        <v>0.03</v>
      </c>
      <c r="D124" s="160"/>
    </row>
    <row r="125" customFormat="false" ht="12.8" hidden="false" customHeight="false" outlineLevel="0" collapsed="false">
      <c r="A125" s="157"/>
      <c r="B125" s="158" t="s">
        <v>317</v>
      </c>
      <c r="C125" s="160"/>
      <c r="D125" s="160"/>
    </row>
    <row r="126" customFormat="false" ht="12.8" hidden="false" customHeight="false" outlineLevel="0" collapsed="false">
      <c r="A126" s="157"/>
      <c r="B126" s="158" t="s">
        <v>318</v>
      </c>
      <c r="C126" s="165" t="n">
        <v>0.05</v>
      </c>
      <c r="D126" s="160"/>
    </row>
    <row r="127" customFormat="false" ht="16.5" hidden="false" customHeight="true" outlineLevel="0" collapsed="false">
      <c r="A127" s="155" t="s">
        <v>279</v>
      </c>
      <c r="B127" s="155"/>
      <c r="C127" s="165" t="n">
        <f aca="false">ROUND(((1+C119)/(1-C121-C120))-1,4)</f>
        <v>0.2535</v>
      </c>
      <c r="D127" s="161" t="n">
        <f aca="false">ROUND(C127*C138,2)</f>
        <v>1418.71</v>
      </c>
    </row>
    <row r="128" customFormat="false" ht="12.8" hidden="false" customHeight="false" outlineLevel="0" collapsed="false">
      <c r="B128" s="172"/>
      <c r="C128" s="173"/>
    </row>
    <row r="130" customFormat="false" ht="12.8" hidden="false" customHeight="false" outlineLevel="0" collapsed="false">
      <c r="A130" s="154" t="s">
        <v>319</v>
      </c>
      <c r="B130" s="154"/>
      <c r="C130" s="154"/>
    </row>
    <row r="132" customFormat="false" ht="12.8" hidden="false" customHeight="false" outlineLevel="0" collapsed="false">
      <c r="A132" s="155"/>
      <c r="B132" s="156" t="s">
        <v>320</v>
      </c>
      <c r="C132" s="156" t="s">
        <v>250</v>
      </c>
    </row>
    <row r="133" customFormat="false" ht="12.8" hidden="false" customHeight="false" outlineLevel="0" collapsed="false">
      <c r="A133" s="174" t="s">
        <v>251</v>
      </c>
      <c r="B133" s="158" t="s">
        <v>248</v>
      </c>
      <c r="C133" s="175" t="n">
        <f aca="false">C16</f>
        <v>2638.45</v>
      </c>
    </row>
    <row r="134" customFormat="false" ht="12.8" hidden="false" customHeight="false" outlineLevel="0" collapsed="false">
      <c r="A134" s="174" t="s">
        <v>253</v>
      </c>
      <c r="B134" s="158" t="s">
        <v>262</v>
      </c>
      <c r="C134" s="175" t="n">
        <f aca="false">C59</f>
        <v>2009.14</v>
      </c>
    </row>
    <row r="135" customFormat="false" ht="12.8" hidden="false" customHeight="false" outlineLevel="0" collapsed="false">
      <c r="A135" s="174" t="s">
        <v>255</v>
      </c>
      <c r="B135" s="158" t="s">
        <v>287</v>
      </c>
      <c r="C135" s="158" t="n">
        <f aca="false">C70</f>
        <v>267.23</v>
      </c>
    </row>
    <row r="136" customFormat="false" ht="12.8" hidden="false" customHeight="false" outlineLevel="0" collapsed="false">
      <c r="A136" s="174" t="s">
        <v>257</v>
      </c>
      <c r="B136" s="158" t="s">
        <v>294</v>
      </c>
      <c r="C136" s="158" t="n">
        <f aca="false">C103</f>
        <v>622.73</v>
      </c>
    </row>
    <row r="137" customFormat="false" ht="12.8" hidden="false" customHeight="false" outlineLevel="0" collapsed="false">
      <c r="A137" s="174" t="s">
        <v>258</v>
      </c>
      <c r="B137" s="158" t="s">
        <v>309</v>
      </c>
      <c r="C137" s="158" t="n">
        <f aca="false">C113</f>
        <v>58.94</v>
      </c>
    </row>
    <row r="138" customFormat="false" ht="16.5" hidden="false" customHeight="true" outlineLevel="0" collapsed="false">
      <c r="A138" s="155" t="s">
        <v>321</v>
      </c>
      <c r="B138" s="155"/>
      <c r="C138" s="175" t="n">
        <f aca="false">SUM(C133:C137)</f>
        <v>5596.49</v>
      </c>
    </row>
    <row r="139" customFormat="false" ht="12.8" hidden="false" customHeight="false" outlineLevel="0" collapsed="false">
      <c r="A139" s="174" t="s">
        <v>277</v>
      </c>
      <c r="B139" s="158" t="s">
        <v>322</v>
      </c>
      <c r="C139" s="175" t="n">
        <f aca="false">D127</f>
        <v>1418.71</v>
      </c>
    </row>
    <row r="140" customFormat="false" ht="16.5" hidden="false" customHeight="true" outlineLevel="0" collapsed="false">
      <c r="A140" s="155" t="s">
        <v>323</v>
      </c>
      <c r="B140" s="155"/>
      <c r="C140" s="175" t="n">
        <f aca="false">C138+C139</f>
        <v>7015.2</v>
      </c>
    </row>
    <row r="141" customFormat="false" ht="12.8" hidden="false" customHeight="true" outlineLevel="0" collapsed="false">
      <c r="A141" s="155" t="s">
        <v>324</v>
      </c>
      <c r="B141" s="155"/>
      <c r="C141" s="175" t="n">
        <v>2</v>
      </c>
    </row>
    <row r="142" customFormat="false" ht="12.8" hidden="false" customHeight="true" outlineLevel="0" collapsed="false">
      <c r="A142" s="155" t="s">
        <v>325</v>
      </c>
      <c r="B142" s="155"/>
      <c r="C142" s="175" t="n">
        <f aca="false">ROUND(C140*C141,2)</f>
        <v>14030.4</v>
      </c>
    </row>
    <row r="143" customFormat="false" ht="12.8" hidden="false" customHeight="true" outlineLevel="0" collapsed="false">
      <c r="A143" s="155" t="s">
        <v>326</v>
      </c>
      <c r="B143" s="155"/>
      <c r="C143" s="175" t="n">
        <v>1</v>
      </c>
    </row>
    <row r="144" customFormat="false" ht="12.8" hidden="false" customHeight="true" outlineLevel="0" collapsed="false">
      <c r="A144" s="155" t="s">
        <v>327</v>
      </c>
      <c r="B144" s="155"/>
      <c r="C144" s="175" t="n">
        <f aca="false">ROUND(C142*C143,2)</f>
        <v>14030.4</v>
      </c>
    </row>
    <row r="145" customFormat="false" ht="12.8" hidden="false" customHeight="true" outlineLevel="0" collapsed="false">
      <c r="A145" s="155" t="s">
        <v>328</v>
      </c>
      <c r="B145" s="155"/>
      <c r="C145" s="175" t="n">
        <f aca="false">ROUND(C144*12,2)</f>
        <v>168364.8</v>
      </c>
    </row>
  </sheetData>
  <mergeCells count="35">
    <mergeCell ref="A1:D1"/>
    <mergeCell ref="A2:D2"/>
    <mergeCell ref="A3:D3"/>
    <mergeCell ref="A6:C6"/>
    <mergeCell ref="A16:B16"/>
    <mergeCell ref="A19:C19"/>
    <mergeCell ref="A21:C21"/>
    <mergeCell ref="A26:B26"/>
    <mergeCell ref="A29:D29"/>
    <mergeCell ref="A40:B40"/>
    <mergeCell ref="A43:C43"/>
    <mergeCell ref="A50:B50"/>
    <mergeCell ref="A53:C53"/>
    <mergeCell ref="A59:B59"/>
    <mergeCell ref="A62:C62"/>
    <mergeCell ref="A70:B70"/>
    <mergeCell ref="A73:C73"/>
    <mergeCell ref="A76:C76"/>
    <mergeCell ref="A88:B88"/>
    <mergeCell ref="A91:C91"/>
    <mergeCell ref="A95:B95"/>
    <mergeCell ref="A98:C98"/>
    <mergeCell ref="A103:B103"/>
    <mergeCell ref="A106:C106"/>
    <mergeCell ref="A113:B113"/>
    <mergeCell ref="A116:C116"/>
    <mergeCell ref="A127:B127"/>
    <mergeCell ref="A130:C130"/>
    <mergeCell ref="A138:B138"/>
    <mergeCell ref="A140:B140"/>
    <mergeCell ref="A141:B141"/>
    <mergeCell ref="A142:B142"/>
    <mergeCell ref="A143:B143"/>
    <mergeCell ref="A144:B144"/>
    <mergeCell ref="A145:B1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51" width="7.92"/>
    <col collapsed="false" customWidth="true" hidden="false" outlineLevel="0" max="2" min="2" style="151" width="7.22"/>
    <col collapsed="false" customWidth="true" hidden="false" outlineLevel="0" max="3" min="3" style="151" width="28.48"/>
    <col collapsed="false" customWidth="true" hidden="false" outlineLevel="0" max="4" min="4" style="151" width="9.16"/>
    <col collapsed="false" customWidth="true" hidden="false" outlineLevel="0" max="5" min="5" style="151" width="6.81"/>
    <col collapsed="false" customWidth="true" hidden="false" outlineLevel="0" max="6" min="6" style="151" width="47.65"/>
    <col collapsed="false" customWidth="false" hidden="false" outlineLevel="0" max="7" min="7" style="151" width="11.52"/>
    <col collapsed="false" customWidth="true" hidden="false" outlineLevel="0" max="8" min="8" style="151" width="12.9"/>
    <col collapsed="false" customWidth="false" hidden="false" outlineLevel="0" max="1024" min="9" style="151" width="11.52"/>
  </cols>
  <sheetData>
    <row r="1" customFormat="false" ht="12.8" hidden="false" customHeight="false" outlineLevel="0" collapsed="false">
      <c r="A1" s="188" t="s">
        <v>338</v>
      </c>
      <c r="B1" s="188" t="s">
        <v>339</v>
      </c>
      <c r="C1" s="188" t="s">
        <v>198</v>
      </c>
      <c r="D1" s="188" t="s">
        <v>340</v>
      </c>
      <c r="E1" s="188" t="s">
        <v>341</v>
      </c>
      <c r="F1" s="188" t="s">
        <v>342</v>
      </c>
      <c r="G1" s="189" t="s">
        <v>343</v>
      </c>
      <c r="H1" s="189" t="s">
        <v>344</v>
      </c>
      <c r="I1" s="189" t="s">
        <v>345</v>
      </c>
    </row>
    <row r="2" customFormat="false" ht="82.05" hidden="false" customHeight="true" outlineLevel="0" collapsed="false">
      <c r="A2" s="190" t="s">
        <v>346</v>
      </c>
      <c r="B2" s="190" t="n">
        <v>3</v>
      </c>
      <c r="C2" s="191" t="s">
        <v>347</v>
      </c>
      <c r="D2" s="190" t="s">
        <v>348</v>
      </c>
      <c r="E2" s="190" t="n">
        <v>3</v>
      </c>
      <c r="F2" s="191" t="s">
        <v>349</v>
      </c>
      <c r="G2" s="41" t="n">
        <f aca="false">'Planilha Natal 12x36 D'!C142</f>
        <v>11813</v>
      </c>
      <c r="H2" s="76" t="n">
        <f aca="false">E2*12</f>
        <v>36</v>
      </c>
      <c r="I2" s="41" t="n">
        <f aca="false">ROUND(G2*H2,2)</f>
        <v>425268</v>
      </c>
    </row>
    <row r="3" customFormat="false" ht="55.2" hidden="false" customHeight="false" outlineLevel="0" collapsed="false">
      <c r="A3" s="190"/>
      <c r="B3" s="190" t="n">
        <v>4</v>
      </c>
      <c r="C3" s="191" t="s">
        <v>350</v>
      </c>
      <c r="D3" s="190" t="s">
        <v>348</v>
      </c>
      <c r="E3" s="190" t="n">
        <v>2</v>
      </c>
      <c r="F3" s="191" t="s">
        <v>351</v>
      </c>
      <c r="G3" s="41" t="n">
        <f aca="false">'Planilha Natal 12x36 N'!C142</f>
        <v>14106.28</v>
      </c>
      <c r="H3" s="76" t="n">
        <f aca="false">E3*12</f>
        <v>24</v>
      </c>
      <c r="I3" s="41" t="n">
        <f aca="false">ROUND(G3*H3,2)</f>
        <v>338550.72</v>
      </c>
    </row>
    <row r="4" customFormat="false" ht="28.35" hidden="false" customHeight="false" outlineLevel="0" collapsed="false">
      <c r="A4" s="190"/>
      <c r="B4" s="190" t="n">
        <v>5</v>
      </c>
      <c r="C4" s="191" t="s">
        <v>352</v>
      </c>
      <c r="D4" s="190" t="s">
        <v>348</v>
      </c>
      <c r="E4" s="190" t="n">
        <v>1</v>
      </c>
      <c r="F4" s="191" t="s">
        <v>353</v>
      </c>
      <c r="G4" s="41" t="n">
        <f aca="false">'Planilha Natal 44'!C142</f>
        <v>6401.01</v>
      </c>
      <c r="H4" s="76" t="n">
        <f aca="false">1*12</f>
        <v>12</v>
      </c>
      <c r="I4" s="41" t="n">
        <f aca="false">ROUND(G4*H4,2)</f>
        <v>76812.12</v>
      </c>
    </row>
    <row r="5" customFormat="false" ht="28.35" hidden="false" customHeight="false" outlineLevel="0" collapsed="false">
      <c r="A5" s="190"/>
      <c r="B5" s="190" t="n">
        <v>6</v>
      </c>
      <c r="C5" s="191" t="s">
        <v>354</v>
      </c>
      <c r="D5" s="190" t="s">
        <v>348</v>
      </c>
      <c r="E5" s="190" t="n">
        <v>1</v>
      </c>
      <c r="F5" s="191" t="s">
        <v>355</v>
      </c>
      <c r="G5" s="41" t="n">
        <f aca="false">'Planilha Mossoró 12x36 D'!C142</f>
        <v>11737.19</v>
      </c>
      <c r="H5" s="76" t="n">
        <f aca="false">E5*12</f>
        <v>12</v>
      </c>
      <c r="I5" s="41" t="n">
        <f aca="false">ROUND(G5*H5,2)</f>
        <v>140846.28</v>
      </c>
    </row>
    <row r="6" customFormat="false" ht="28.35" hidden="false" customHeight="false" outlineLevel="0" collapsed="false">
      <c r="A6" s="190"/>
      <c r="B6" s="190" t="n">
        <v>7</v>
      </c>
      <c r="C6" s="191" t="s">
        <v>350</v>
      </c>
      <c r="D6" s="190" t="s">
        <v>348</v>
      </c>
      <c r="E6" s="190" t="n">
        <v>1</v>
      </c>
      <c r="F6" s="191" t="s">
        <v>355</v>
      </c>
      <c r="G6" s="41" t="n">
        <f aca="false">'Planilha Mossoró 12x36 N'!C142</f>
        <v>14030.4</v>
      </c>
      <c r="H6" s="76" t="n">
        <f aca="false">E6*12</f>
        <v>12</v>
      </c>
      <c r="I6" s="41" t="n">
        <f aca="false">ROUND(G6*H6,2)</f>
        <v>168364.8</v>
      </c>
    </row>
    <row r="7" customFormat="false" ht="12.8" hidden="false" customHeight="false" outlineLevel="0" collapsed="false">
      <c r="A7" s="189" t="s">
        <v>356</v>
      </c>
      <c r="B7" s="189"/>
      <c r="C7" s="189"/>
      <c r="D7" s="189"/>
      <c r="E7" s="189"/>
      <c r="F7" s="189"/>
      <c r="G7" s="189"/>
      <c r="H7" s="189"/>
      <c r="I7" s="192" t="n">
        <f aca="false">SUM(I2:I6)</f>
        <v>1149841.92</v>
      </c>
    </row>
    <row r="8" customFormat="false" ht="19.4" hidden="false" customHeight="false" outlineLevel="0" collapsed="false">
      <c r="A8" s="193" t="s">
        <v>357</v>
      </c>
      <c r="B8" s="193"/>
      <c r="C8" s="193"/>
      <c r="D8" s="193"/>
      <c r="E8" s="193"/>
      <c r="F8" s="193"/>
      <c r="G8" s="193"/>
      <c r="H8" s="193"/>
      <c r="I8" s="193"/>
      <c r="J8" s="194"/>
      <c r="K8" s="194"/>
    </row>
  </sheetData>
  <mergeCells count="3">
    <mergeCell ref="A2:A6"/>
    <mergeCell ref="A7:H7"/>
    <mergeCell ref="A8:I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?>
<Relationships xmlns="http://schemas.openxmlformats.org/package/2006/relationships"><Relationship Id="rId1" Type="http://schemas.openxmlformats.org/officeDocument/2006/relationships/customXmlProps" Target="itemProps10.xml"/>
</Relationships>
</file>

<file path=customXml/_rels/item11.xml.rels><?xml version="1.0" encoding="UTF-8"?>
<Relationships xmlns="http://schemas.openxmlformats.org/package/2006/relationships"><Relationship Id="rId1" Type="http://schemas.openxmlformats.org/officeDocument/2006/relationships/customXmlProps" Target="itemProps11.xml"/>
</Relationships>
</file>

<file path=customXml/_rels/item12.xml.rels><?xml version="1.0" encoding="UTF-8"?>
<Relationships xmlns="http://schemas.openxmlformats.org/package/2006/relationships"><Relationship Id="rId1" Type="http://schemas.openxmlformats.org/officeDocument/2006/relationships/customXmlProps" Target="itemProps12.xml"/>
</Relationships>
</file>

<file path=customXml/_rels/item13.xml.rels><?xml version="1.0" encoding="UTF-8"?>
<Relationships xmlns="http://schemas.openxmlformats.org/package/2006/relationships"><Relationship Id="rId1" Type="http://schemas.openxmlformats.org/officeDocument/2006/relationships/customXmlProps" Target="itemProps13.xml"/>
</Relationships>
</file>

<file path=customXml/_rels/item14.xml.rels><?xml version="1.0" encoding="UTF-8"?>
<Relationships xmlns="http://schemas.openxmlformats.org/package/2006/relationships"><Relationship Id="rId1" Type="http://schemas.openxmlformats.org/officeDocument/2006/relationships/customXmlProps" Target="itemProps14.xml"/>
</Relationships>
</file>

<file path=customXml/_rels/item15.xml.rels><?xml version="1.0" encoding="UTF-8"?>
<Relationships xmlns="http://schemas.openxmlformats.org/package/2006/relationships"><Relationship Id="rId1" Type="http://schemas.openxmlformats.org/officeDocument/2006/relationships/customXmlProps" Target="itemProps15.xml"/>
</Relationships>
</file>

<file path=customXml/_rels/item16.xml.rels><?xml version="1.0" encoding="UTF-8"?>
<Relationships xmlns="http://schemas.openxmlformats.org/package/2006/relationships"><Relationship Id="rId1" Type="http://schemas.openxmlformats.org/officeDocument/2006/relationships/customXmlProps" Target="itemProps16.xml"/>
</Relationships>
</file>

<file path=customXml/_rels/item17.xml.rels><?xml version="1.0" encoding="UTF-8"?>
<Relationships xmlns="http://schemas.openxmlformats.org/package/2006/relationships"><Relationship Id="rId1" Type="http://schemas.openxmlformats.org/officeDocument/2006/relationships/customXmlProps" Target="itemProps17.xml"/>
</Relationships>
</file>

<file path=customXml/_rels/item18.xml.rels><?xml version="1.0" encoding="UTF-8"?>
<Relationships xmlns="http://schemas.openxmlformats.org/package/2006/relationships"><Relationship Id="rId1" Type="http://schemas.openxmlformats.org/officeDocument/2006/relationships/customXmlProps" Target="itemProps18.xml"/>
</Relationships>
</file>

<file path=customXml/_rels/item19.xml.rels><?xml version="1.0" encoding="UTF-8"?>
<Relationships xmlns="http://schemas.openxmlformats.org/package/2006/relationships"><Relationship Id="rId1" Type="http://schemas.openxmlformats.org/officeDocument/2006/relationships/customXmlProps" Target="itemProps19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20.xml.rels><?xml version="1.0" encoding="UTF-8"?>
<Relationships xmlns="http://schemas.openxmlformats.org/package/2006/relationships"><Relationship Id="rId1" Type="http://schemas.openxmlformats.org/officeDocument/2006/relationships/customXmlProps" Target="itemProps20.xml"/>
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?>
<Relationships xmlns="http://schemas.openxmlformats.org/package/2006/relationships"><Relationship Id="rId1" Type="http://schemas.openxmlformats.org/officeDocument/2006/relationships/customXmlProps" Target="itemProps9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389211-AA47-462A-937A-3F88EBC9F2BC}"/>
</file>

<file path=customXml/itemProps10.xml><?xml version="1.0" encoding="utf-8"?>
<ds:datastoreItem xmlns:ds="http://schemas.openxmlformats.org/officeDocument/2006/customXml" ds:itemID="{A687B157-1395-42F7-B968-AB06FEE9FD12}"/>
</file>

<file path=customXml/itemProps11.xml><?xml version="1.0" encoding="utf-8"?>
<ds:datastoreItem xmlns:ds="http://schemas.openxmlformats.org/officeDocument/2006/customXml" ds:itemID="{EF789332-1D98-4D17-AECD-93F8755F1329}"/>
</file>

<file path=customXml/itemProps12.xml><?xml version="1.0" encoding="utf-8"?>
<ds:datastoreItem xmlns:ds="http://schemas.openxmlformats.org/officeDocument/2006/customXml" ds:itemID="{3DD34CFC-CA0B-40D5-9C31-FE8A0E58B460}"/>
</file>

<file path=customXml/itemProps13.xml><?xml version="1.0" encoding="utf-8"?>
<ds:datastoreItem xmlns:ds="http://schemas.openxmlformats.org/officeDocument/2006/customXml" ds:itemID="{982FC584-46B8-4189-9B02-DA5F903D3E06}"/>
</file>

<file path=customXml/itemProps14.xml><?xml version="1.0" encoding="utf-8"?>
<ds:datastoreItem xmlns:ds="http://schemas.openxmlformats.org/officeDocument/2006/customXml" ds:itemID="{5C1D934A-23E2-4458-B6B6-833C0A8DAD0A}"/>
</file>

<file path=customXml/itemProps15.xml><?xml version="1.0" encoding="utf-8"?>
<ds:datastoreItem xmlns:ds="http://schemas.openxmlformats.org/officeDocument/2006/customXml" ds:itemID="{0D6FE354-AE3E-405C-8D5D-9AE270BEB3FF}"/>
</file>

<file path=customXml/itemProps16.xml><?xml version="1.0" encoding="utf-8"?>
<ds:datastoreItem xmlns:ds="http://schemas.openxmlformats.org/officeDocument/2006/customXml" ds:itemID="{09629BC2-9013-4817-B5DE-2BAAD5ABD20B}"/>
</file>

<file path=customXml/itemProps17.xml><?xml version="1.0" encoding="utf-8"?>
<ds:datastoreItem xmlns:ds="http://schemas.openxmlformats.org/officeDocument/2006/customXml" ds:itemID="{7F5ECF0B-0E98-4FBC-9EB2-708560906295}"/>
</file>

<file path=customXml/itemProps18.xml><?xml version="1.0" encoding="utf-8"?>
<ds:datastoreItem xmlns:ds="http://schemas.openxmlformats.org/officeDocument/2006/customXml" ds:itemID="{8C9AD96F-496B-4975-86CF-ACB28442A8A5}"/>
</file>

<file path=customXml/itemProps19.xml><?xml version="1.0" encoding="utf-8"?>
<ds:datastoreItem xmlns:ds="http://schemas.openxmlformats.org/officeDocument/2006/customXml" ds:itemID="{B98695CA-5AC9-44F9-844E-03C86DFBA48F}"/>
</file>

<file path=customXml/itemProps2.xml><?xml version="1.0" encoding="utf-8"?>
<ds:datastoreItem xmlns:ds="http://schemas.openxmlformats.org/officeDocument/2006/customXml" ds:itemID="{1981BF3D-512A-475B-BCB2-2FE4752B01C2}"/>
</file>

<file path=customXml/itemProps20.xml><?xml version="1.0" encoding="utf-8"?>
<ds:datastoreItem xmlns:ds="http://schemas.openxmlformats.org/officeDocument/2006/customXml" ds:itemID="{595C2262-EBE9-4446-BFC9-A3968CB64BAA}"/>
</file>

<file path=customXml/itemProps21.xml><?xml version="1.0" encoding="utf-8"?>
<ds:datastoreItem xmlns:ds="http://schemas.openxmlformats.org/officeDocument/2006/customXml" ds:itemID="{7EDE83A2-0C62-4F55-BF32-59D61C5CB970}"/>
</file>

<file path=customXml/itemProps22.xml><?xml version="1.0" encoding="utf-8"?>
<ds:datastoreItem xmlns:ds="http://schemas.openxmlformats.org/officeDocument/2006/customXml" ds:itemID="{5B4C7B88-E52B-4F7C-B900-E1479E88BEEA}"/>
</file>

<file path=customXml/itemProps3.xml><?xml version="1.0" encoding="utf-8"?>
<ds:datastoreItem xmlns:ds="http://schemas.openxmlformats.org/officeDocument/2006/customXml" ds:itemID="{64C91510-B564-4678-A95E-FFD1B398C31B}"/>
</file>

<file path=customXml/itemProps4.xml><?xml version="1.0" encoding="utf-8"?>
<ds:datastoreItem xmlns:ds="http://schemas.openxmlformats.org/officeDocument/2006/customXml" ds:itemID="{338FAB04-100E-40A5-9CCD-1FEF0C2DADBB}"/>
</file>

<file path=customXml/itemProps5.xml><?xml version="1.0" encoding="utf-8"?>
<ds:datastoreItem xmlns:ds="http://schemas.openxmlformats.org/officeDocument/2006/customXml" ds:itemID="{D750A42A-AF81-40AE-AD09-B8D976E882B3}"/>
</file>

<file path=customXml/itemProps6.xml><?xml version="1.0" encoding="utf-8"?>
<ds:datastoreItem xmlns:ds="http://schemas.openxmlformats.org/officeDocument/2006/customXml" ds:itemID="{47E4C03A-9B86-41F6-AF21-79E486E7BDAB}"/>
</file>

<file path=customXml/itemProps7.xml><?xml version="1.0" encoding="utf-8"?>
<ds:datastoreItem xmlns:ds="http://schemas.openxmlformats.org/officeDocument/2006/customXml" ds:itemID="{3A916B64-FF9E-49A0-BC6D-D02F6DA1A35F}"/>
</file>

<file path=customXml/itemProps8.xml><?xml version="1.0" encoding="utf-8"?>
<ds:datastoreItem xmlns:ds="http://schemas.openxmlformats.org/officeDocument/2006/customXml" ds:itemID="{0D6F4EBA-8C98-40DD-9BDD-C36854805CE5}"/>
</file>

<file path=customXml/itemProps9.xml><?xml version="1.0" encoding="utf-8"?>
<ds:datastoreItem xmlns:ds="http://schemas.openxmlformats.org/officeDocument/2006/customXml" ds:itemID="{1C740894-91B5-4B84-8B58-369CC7F9D1F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392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2018-01-23T19:35:16Z</dcterms:created>
  <dc:creator>Maria Arcangela Silva Casagrande</dc:creator>
  <dc:description/>
  <dc:language>pt-BR</dc:language>
  <cp:lastModifiedBy/>
  <dcterms:modified xsi:type="dcterms:W3CDTF">2022-11-22T15:18:41Z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