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jpeg" ContentType="image/jpeg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itemProps2.xml" ContentType="application/vnd.openxmlformats-officedocument.customXml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Custo por trabalhador" sheetId="1" state="visible" r:id="rId2"/>
    <sheet name="Planilha de custo-44h" sheetId="2" state="visible" r:id="rId3"/>
    <sheet name="Planilha de custos 12x36h" sheetId="3" state="visible" r:id="rId4"/>
    <sheet name="Resumo de Itens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44" authorId="0">
      <text>
        <r>
          <rPr>
            <sz val="11"/>
            <color rgb="FF000000"/>
            <rFont val="Calibri"/>
            <family val="2"/>
            <charset val="1"/>
          </rPr>
          <t xml:space="preserve">Seges: </t>
        </r>
        <r>
          <rPr>
            <sz val="9"/>
            <color rgb="FF000000"/>
            <rFont val="Segoe UI"/>
            <family val="2"/>
            <charset val="1"/>
          </rPr>
          <t xml:space="preserve">Tabela resumo da totalização do Adicional noturno.
Automatizada, desde que não haja alterações de fórmulas ou estrutura da planilha.</t>
        </r>
      </text>
    </comment>
    <comment ref="A60" authorId="0">
      <text>
        <r>
          <rPr>
            <sz val="11"/>
            <color rgb="FF000000"/>
            <rFont val="Calibri"/>
            <family val="2"/>
            <charset val="1"/>
          </rPr>
          <t xml:space="preserve">Seges: </t>
        </r>
        <r>
          <rPr>
            <sz val="9"/>
            <color rgb="FF000000"/>
            <rFont val="Segoe UI"/>
            <family val="2"/>
            <charset val="1"/>
          </rPr>
          <t xml:space="preserve">Automatizada, desde que não haja alterações de fórmulas ou estrutura da planilha.
</t>
        </r>
      </text>
    </comment>
    <comment ref="A74" authorId="0">
      <text>
        <r>
          <rPr>
            <sz val="11"/>
            <color rgb="FF000000"/>
            <rFont val="Calibri"/>
            <family val="2"/>
            <charset val="1"/>
          </rPr>
          <t xml:space="preserve">Seges: </t>
        </r>
        <r>
          <rPr>
            <sz val="9"/>
            <color rgb="FF000000"/>
            <rFont val="Segoe UI"/>
            <family val="2"/>
            <charset val="1"/>
          </rPr>
          <t xml:space="preserve">Observações importantes: 
1ª - Levando em consideração a vigência contratual prevista no art. 57 da Lei nº 8.666, de 23 de junho de 1993, a referida rubrica tem como principal objetivo suprir a necessidade no final do contrato de 12 meses o pagamento ao direito às férias remuneradas, na forma prevista na Consolidação das Leis do Trabalho. Esta rubrica, quando da prorrogação contratual, torna-se objeto de custo não renovável. 
2ª - Deve ser ponderado pelo gestor no momento da composição de custos, a necessidade ou não da inclusão dessa rubrica, observada nesses casos sempre a duração do contrato. Caso seja firmado contrato com duração superior a 12 meses, sugere-se a exclusão dessa rubrica.
</t>
        </r>
      </text>
    </comment>
    <comment ref="A84" authorId="0">
      <text>
        <r>
          <rPr>
            <sz val="11"/>
            <color rgb="FF000000"/>
            <rFont val="Calibri"/>
            <family val="2"/>
            <charset val="1"/>
          </rPr>
          <t xml:space="preserve">Seges: </t>
        </r>
        <r>
          <rPr>
            <sz val="9"/>
            <color rgb="FF000000"/>
            <rFont val="Segoe UI"/>
            <family val="2"/>
            <charset val="1"/>
          </rPr>
          <t xml:space="preserve">apenas totaliza a previsão mensal de custos com 13° Salário, Férias e Adicional de Férias.
</t>
        </r>
      </text>
    </comment>
    <comment ref="A114" authorId="0">
      <text>
        <r>
          <rPr>
            <sz val="11"/>
            <color rgb="FF000000"/>
            <rFont val="Calibri"/>
            <family val="2"/>
            <charset val="1"/>
          </rPr>
          <t xml:space="preserve">Seges: </t>
        </r>
        <r>
          <rPr>
            <sz val="9"/>
            <color rgb="FF000000"/>
            <rFont val="Segoe UI"/>
            <family val="2"/>
            <charset val="1"/>
          </rPr>
          <t xml:space="preserve">Totalização dos Encargos. Automatizada, desde que não haja alteração nas fórmulas e estrutura da planilha.
</t>
        </r>
      </text>
    </comment>
    <comment ref="A179" authorId="0">
      <text>
        <r>
          <rPr>
            <sz val="11"/>
            <color rgb="FF000000"/>
            <rFont val="Calibri"/>
            <family val="2"/>
            <charset val="1"/>
          </rPr>
          <t xml:space="preserve">Seges: </t>
        </r>
        <r>
          <rPr>
            <sz val="9"/>
            <color rgb="FF000000"/>
            <rFont val="Segoe UI"/>
            <family val="2"/>
            <charset val="1"/>
          </rPr>
          <t xml:space="preserve">Apenas totaliza os custos efetivos com benefícios mensais do trabalhador.
Automatizada, desde que não haja alteração de fórmulas ou estrutura da planilha</t>
        </r>
      </text>
    </comment>
    <comment ref="A186" authorId="0">
      <text>
        <r>
          <rPr>
            <sz val="11"/>
            <color rgb="FF000000"/>
            <rFont val="Calibri"/>
            <family val="2"/>
            <charset val="1"/>
          </rPr>
          <t xml:space="preserve">Seges: </t>
        </r>
        <r>
          <rPr>
            <sz val="9"/>
            <color rgb="FF000000"/>
            <rFont val="Segoe UI"/>
            <family val="2"/>
            <charset val="1"/>
          </rPr>
          <t xml:space="preserve">Totaliza o módulo 2, com somatória de 13° salário, férias, adicional, encargos e benefícios.
</t>
        </r>
      </text>
    </comment>
    <comment ref="A254" authorId="0">
      <text>
        <r>
          <rPr>
            <sz val="11"/>
            <color rgb="FF000000"/>
            <rFont val="Calibri"/>
            <family val="2"/>
            <charset val="1"/>
          </rPr>
          <t xml:space="preserve">Seges:
</t>
        </r>
        <r>
          <rPr>
            <sz val="9"/>
            <color rgb="FF000000"/>
            <rFont val="Segoe UI"/>
            <family val="2"/>
            <charset val="1"/>
          </rPr>
          <t xml:space="preserve">Totaliza o custo estimado a ser provisionado mensalmente. Está automatizada, desde que não haja alteração de fórmulas e/ou estrutura da planilha.</t>
        </r>
      </text>
    </comment>
    <comment ref="A279" authorId="0">
      <text>
        <r>
          <rPr>
            <sz val="11"/>
            <color rgb="FF000000"/>
            <rFont val="Calibri"/>
            <family val="2"/>
            <charset val="1"/>
          </rPr>
          <t xml:space="preserve">Seges: </t>
        </r>
        <r>
          <rPr>
            <sz val="9"/>
            <color rgb="FF000000"/>
            <rFont val="Segoe UI"/>
            <family val="2"/>
            <charset val="1"/>
          </rPr>
          <t xml:space="preserve">Esta tabela apresenta o resumo dos dias prováveis de ausência, quando seria necessária a presença de um profissional repositor.
Seu cálculo está automatizado mediante preenchimento da tabela anterior.</t>
        </r>
      </text>
    </comment>
    <comment ref="A282" authorId="0">
      <text>
        <r>
          <rPr>
            <sz val="11"/>
            <color rgb="FF000000"/>
            <rFont val="Calibri"/>
            <family val="2"/>
            <charset val="1"/>
          </rPr>
          <t xml:space="preserve">Seges: </t>
        </r>
        <r>
          <rPr>
            <sz val="9"/>
            <color rgb="FF000000"/>
            <rFont val="Segoe UI"/>
            <family val="2"/>
            <charset val="1"/>
          </rPr>
          <t xml:space="preserve">este ítem destina-se ao cálculo do custo do empregado substituto que virá cobrir o período de férias do residente, portanto, não se confunde com o direito ao pagamento de férias daquele.
Desde que não haja alteração de fórmulas e/ou estrutura da planilha.
</t>
        </r>
      </text>
    </comment>
    <comment ref="A304" authorId="0">
      <text>
        <r>
          <rPr>
            <sz val="11"/>
            <color rgb="FF000000"/>
            <rFont val="Calibri"/>
            <family val="2"/>
            <charset val="1"/>
          </rPr>
          <t xml:space="preserve">Seges: </t>
        </r>
        <r>
          <rPr>
            <sz val="9"/>
            <color rgb="FF000000"/>
            <rFont val="Segoe UI"/>
            <family val="2"/>
            <charset val="1"/>
          </rPr>
          <t xml:space="preserve">Tabela automatizada para cálculo do custo mensal com reposição do profissional ausente, mediante preenchimento das anteriores. Desde que não haja alteração de fórmulas e/ou estrutura da planilha.
</t>
        </r>
      </text>
    </comment>
    <comment ref="A324" authorId="0">
      <text>
        <r>
          <rPr>
            <sz val="11"/>
            <color rgb="FF000000"/>
            <rFont val="Calibri"/>
            <family val="2"/>
            <charset val="1"/>
          </rPr>
          <t xml:space="preserve">Seges:</t>
        </r>
        <r>
          <rPr>
            <sz val="9"/>
            <color rgb="FF000000"/>
            <rFont val="Segoe UI"/>
            <family val="2"/>
            <charset val="1"/>
          </rPr>
          <t xml:space="preserve"> Esta tabela totaliza os custos com reposição de profissional ausente e está automatizada mediante preenchimento das anteriores. Desde que não haja alteração de fórmulas e/ou estrutura da planilha.</t>
        </r>
      </text>
    </comment>
    <comment ref="A371" authorId="0">
      <text>
        <r>
          <rPr>
            <sz val="11"/>
            <color rgb="FF000000"/>
            <rFont val="Calibri"/>
            <family val="2"/>
            <charset val="1"/>
          </rPr>
          <t xml:space="preserve">Seges: </t>
        </r>
        <r>
          <rPr>
            <sz val="9"/>
            <color rgb="FF000000"/>
            <rFont val="Segoe UI"/>
            <family val="2"/>
            <charset val="1"/>
          </rPr>
          <t xml:space="preserve">Nesta tabela poderão ser informados os percentuais previstos de Custos Indiretos, Tributos e Lucro separadamente para permitir o cálculo automático segundo metodologia Seges. Desde que não haja alteração de modelo da planilha e de fórmulas.
</t>
        </r>
      </text>
    </comment>
    <comment ref="A383" authorId="0">
      <text>
        <r>
          <rPr>
            <sz val="11"/>
            <color rgb="FF000000"/>
            <rFont val="Calibri"/>
            <family val="2"/>
            <charset val="1"/>
          </rPr>
          <t xml:space="preserve">Seges: </t>
        </r>
        <r>
          <rPr>
            <sz val="9"/>
            <color rgb="FF000000"/>
            <rFont val="Segoe UI"/>
            <family val="2"/>
            <charset val="1"/>
          </rPr>
          <t xml:space="preserve">Esta tabela totaliza o custo do trabalhador e está automatizada, desde que não haja alteração nas formulas e no modelo da presente planilha. Ajustes necessários são responsailidade do órgão contratante, por quem deverão ser conferidos.</t>
        </r>
      </text>
    </comment>
    <comment ref="B12" authorId="0">
      <text>
        <r>
          <rPr>
            <sz val="11"/>
            <color rgb="FF000000"/>
            <rFont val="Calibri"/>
            <family val="2"/>
            <charset val="1"/>
          </rPr>
          <t xml:space="preserve">Seges: </t>
        </r>
        <r>
          <rPr>
            <sz val="9"/>
            <color rgb="FF000000"/>
            <rFont val="Segoe UI"/>
            <family val="2"/>
            <charset val="1"/>
          </rPr>
          <t xml:space="preserve">Informar salário base conforme Convenção Coletiva de Trabalho vigente para a categoria e no município de prestação do serviço.
</t>
        </r>
      </text>
    </comment>
    <comment ref="B96" authorId="0">
      <text>
        <r>
          <rPr>
            <sz val="11"/>
            <color rgb="FF000000"/>
            <rFont val="Calibri"/>
            <family val="2"/>
            <charset val="1"/>
          </rPr>
          <t xml:space="preserve">Seges: </t>
        </r>
        <r>
          <rPr>
            <sz val="9"/>
            <color rgb="FF000000"/>
            <rFont val="Segoe UI"/>
            <family val="2"/>
            <charset val="1"/>
          </rPr>
          <t xml:space="preserve">Informar o percentual adequado à categoria profissional a ser contratada para a prestação do serviço.
</t>
        </r>
      </text>
    </comment>
    <comment ref="B125" authorId="0">
      <text>
        <r>
          <rPr>
            <sz val="11"/>
            <color rgb="FF000000"/>
            <rFont val="Calibri"/>
            <family val="2"/>
            <charset val="1"/>
          </rPr>
          <t xml:space="preserve">Seges: </t>
        </r>
        <r>
          <rPr>
            <sz val="9"/>
            <color rgb="FF000000"/>
            <rFont val="Segoe UI"/>
            <family val="2"/>
            <charset val="1"/>
          </rPr>
          <t xml:space="preserve">Valor da tarifa de transporte público praticada no município de prestação do serviço.
</t>
        </r>
      </text>
    </comment>
    <comment ref="B142" authorId="0">
      <text>
        <r>
          <rPr>
            <sz val="11"/>
            <color rgb="FF000000"/>
            <rFont val="Calibri"/>
            <family val="2"/>
            <charset val="1"/>
          </rPr>
          <t xml:space="preserve">Seges: </t>
        </r>
        <r>
          <rPr>
            <sz val="9"/>
            <color rgb="FF000000"/>
            <rFont val="Segoe UI"/>
            <family val="2"/>
            <charset val="1"/>
          </rPr>
          <t xml:space="preserve">Conforme estabelecido em Convenção Coletiva de Trabalho
</t>
        </r>
      </text>
    </comment>
    <comment ref="B197" authorId="0">
      <text>
        <r>
          <rPr>
            <sz val="11"/>
            <color rgb="FF000000"/>
            <rFont val="Calibri"/>
            <family val="2"/>
            <charset val="1"/>
          </rPr>
          <t xml:space="preserve">Seges: exemplificativo
</t>
        </r>
        <r>
          <rPr>
            <sz val="9"/>
            <color rgb="FF000000"/>
            <rFont val="Segoe UI"/>
            <family val="2"/>
            <charset val="1"/>
          </rPr>
          <t xml:space="preserve">Para o modelo utiliza-se probabilidade de 45% de API e 55% de APT. Observar fórmula.
O percentual de probabilidade de ocorrência deverá ser avaliado pelo órgão contratante, mediante histórico das contratações, ajustando a planilha ao caso em concreto.
</t>
        </r>
      </text>
    </comment>
    <comment ref="B264" authorId="0">
      <text>
        <r>
          <rPr>
            <sz val="11"/>
            <color rgb="FF000000"/>
            <rFont val="Calibri"/>
            <family val="2"/>
            <charset val="1"/>
          </rPr>
          <t xml:space="preserve">Seges: </t>
        </r>
        <r>
          <rPr>
            <sz val="9"/>
            <color rgb="FF000000"/>
            <rFont val="Segoe UI"/>
            <family val="2"/>
            <charset val="1"/>
          </rPr>
          <t xml:space="preserve">Probabilidade de ocorrência de ausência do profissional residente quando será necessária a presença de um repositor. O órgão deverá observar o histórico das contratações anteriores para estimar tais probabilidades.
</t>
        </r>
      </text>
    </comment>
    <comment ref="C20" authorId="0">
      <text>
        <r>
          <rPr>
            <sz val="11"/>
            <color rgb="FF000000"/>
            <rFont val="Calibri"/>
            <family val="2"/>
            <charset val="1"/>
          </rPr>
          <t xml:space="preserve">Seges: </t>
        </r>
        <r>
          <rPr>
            <sz val="9"/>
            <color rgb="FF000000"/>
            <rFont val="Segoe UI"/>
            <family val="2"/>
            <charset val="1"/>
          </rPr>
          <t xml:space="preserve">Percentual conforme definido em CCT, se houver gratificação de função.
</t>
        </r>
      </text>
    </comment>
    <comment ref="C37" authorId="0">
      <text>
        <r>
          <rPr>
            <sz val="11"/>
            <color rgb="FF000000"/>
            <rFont val="Calibri"/>
            <family val="2"/>
            <charset val="1"/>
          </rPr>
          <t xml:space="preserve">Seges: </t>
        </r>
        <r>
          <rPr>
            <sz val="9"/>
            <color rgb="FF000000"/>
            <rFont val="Segoe UI"/>
            <family val="2"/>
            <charset val="1"/>
          </rPr>
          <t xml:space="preserve">Considera hora noturna de 22h às 5h do dia segunte, portanto 7 horas noturnas de uma jornada de 12h. </t>
        </r>
      </text>
    </comment>
    <comment ref="C41" authorId="0">
      <text>
        <r>
          <rPr>
            <sz val="11"/>
            <color rgb="FF000000"/>
            <rFont val="Calibri"/>
            <family val="2"/>
            <charset val="1"/>
          </rPr>
          <t xml:space="preserve">Seges:
</t>
        </r>
        <r>
          <rPr>
            <sz val="9"/>
            <color rgb="FF000000"/>
            <rFont val="Segoe UI"/>
            <family val="2"/>
            <charset val="1"/>
          </rPr>
          <t xml:space="preserve">A título de pagamento adicional computa-se o pagamento de 7min e 30 s a cada hora noturna, por 7 horas, totalizando 52min e 30 s, que significa 1 hora da jornada de 12h.
</t>
        </r>
      </text>
    </comment>
    <comment ref="C70" authorId="0">
      <text>
        <r>
          <rPr>
            <sz val="11"/>
            <color rgb="FF000000"/>
            <rFont val="Calibri"/>
            <family val="2"/>
            <charset val="1"/>
          </rPr>
          <t xml:space="preserve">Seges: </t>
        </r>
        <r>
          <rPr>
            <sz val="9"/>
            <color rgb="FF000000"/>
            <rFont val="Segoe UI"/>
            <family val="2"/>
            <charset val="1"/>
          </rPr>
          <t xml:space="preserve">Por tratar-se de planilha mensal será contabilizado 1/12 avos do custo.</t>
        </r>
      </text>
    </comment>
    <comment ref="C130" authorId="0">
      <text>
        <r>
          <rPr>
            <sz val="11"/>
            <color rgb="FF000000"/>
            <rFont val="Calibri"/>
            <family val="2"/>
            <charset val="1"/>
          </rPr>
          <t xml:space="preserve">Seges: exemplificativo... </t>
        </r>
        <r>
          <rPr>
            <sz val="9"/>
            <color rgb="FF000000"/>
            <rFont val="Segoe UI"/>
            <family val="2"/>
            <charset val="1"/>
          </rPr>
          <t xml:space="preserve">O desconto poderá ser proporcional, conforme disposto no art. 10 do Decreto n° 95.247, de 1987.
O órgão contatante deverá apreciar o comportamento das empresas prestadoras de serviço e ajustar, conforme necessidade.
</t>
        </r>
      </text>
    </comment>
    <comment ref="C147" authorId="0">
      <text>
        <r>
          <rPr>
            <sz val="11"/>
            <color rgb="FF000000"/>
            <rFont val="Calibri"/>
            <family val="2"/>
            <charset val="1"/>
          </rPr>
          <t xml:space="preserve">Seges: </t>
        </r>
        <r>
          <rPr>
            <sz val="9"/>
            <color rgb="FF000000"/>
            <rFont val="Segoe UI"/>
            <family val="2"/>
            <charset val="1"/>
          </rPr>
          <t xml:space="preserve">Observar desconto informado em Convenção Coletiva.
</t>
        </r>
      </text>
    </comment>
    <comment ref="C264" authorId="0">
      <text>
        <r>
          <rPr>
            <sz val="11"/>
            <color rgb="FF000000"/>
            <rFont val="Calibri"/>
            <family val="2"/>
            <charset val="1"/>
          </rPr>
          <t xml:space="preserve">Segesl: </t>
        </r>
        <r>
          <rPr>
            <sz val="9"/>
            <color rgb="FF000000"/>
            <rFont val="Segoe UI"/>
            <family val="2"/>
            <charset val="1"/>
          </rPr>
          <t xml:space="preserve">Duração computada em dias, conforme previsão em legislação.
</t>
        </r>
      </text>
    </comment>
    <comment ref="D41" authorId="0">
      <text>
        <r>
          <rPr>
            <sz val="11"/>
            <color rgb="FF000000"/>
            <rFont val="Calibri"/>
            <family val="2"/>
            <charset val="1"/>
          </rPr>
          <t xml:space="preserve">Seges:</t>
        </r>
        <r>
          <rPr>
            <sz val="9"/>
            <color rgb="FF000000"/>
            <rFont val="Segoe UI"/>
            <family val="2"/>
            <charset val="1"/>
          </rPr>
          <t xml:space="preserve"> Por tratar-se de hora considerada a mais, calcula-se pagamento de 100% da hora, acrescida do respectivo adicional noturno.</t>
        </r>
      </text>
    </comment>
    <comment ref="D332" authorId="0">
      <text>
        <r>
          <rPr>
            <sz val="11"/>
            <color rgb="FF000000"/>
            <rFont val="Calibri"/>
            <family val="2"/>
            <charset val="1"/>
          </rPr>
          <t xml:space="preserve">Seges:</t>
        </r>
        <r>
          <rPr>
            <sz val="9"/>
            <color rgb="FF000000"/>
            <rFont val="Segoe UI"/>
            <family val="2"/>
            <charset val="1"/>
          </rPr>
          <t xml:space="preserve"> todos os itens relacionados a insumos deverão ser objeto de pesquisa de preços conforme diretrizes da Instrução Normativa específica (IN n° 3, de 20 de abril de 2017).
</t>
        </r>
      </text>
    </comment>
  </commentList>
</comments>
</file>

<file path=xl/sharedStrings.xml><?xml version="1.0" encoding="utf-8"?>
<sst xmlns="http://schemas.openxmlformats.org/spreadsheetml/2006/main" count="974" uniqueCount="357">
  <si>
    <t xml:space="preserve">PLANILHA DE CUSTOS E FORMAÇÃO DE PREÇOS</t>
  </si>
  <si>
    <t xml:space="preserve">MODELO DE FORMAÇÃO DE CUSTO MENSAL PARA UM EMPREGADO </t>
  </si>
  <si>
    <t xml:space="preserve">MÓDULO 1 - REMUNERAÇÃO</t>
  </si>
  <si>
    <t xml:space="preserve">SALÁRIO BASE</t>
  </si>
  <si>
    <t xml:space="preserve">Cargo A (12x36)</t>
  </si>
  <si>
    <t xml:space="preserve">CCT PB000205/2022</t>
  </si>
  <si>
    <t xml:space="preserve">Cargo B (44h)</t>
  </si>
  <si>
    <t xml:space="preserve">GRATIFICAÇÃO DE FUNÇÃO</t>
  </si>
  <si>
    <t xml:space="preserve">Categoria</t>
  </si>
  <si>
    <t xml:space="preserve">Base de cálculo</t>
  </si>
  <si>
    <t xml:space="preserve">Percentual</t>
  </si>
  <si>
    <t xml:space="preserve">Valor da Gratificação</t>
  </si>
  <si>
    <t xml:space="preserve">Cargo A</t>
  </si>
  <si>
    <t xml:space="preserve">Cargo B</t>
  </si>
  <si>
    <t xml:space="preserve">ADICIONAIS (periculosidade ou insalubridade, se houver)</t>
  </si>
  <si>
    <t xml:space="preserve">ADICIONAL DE PERICULOSIDADE</t>
  </si>
  <si>
    <t xml:space="preserve">Percentual Periculosidade</t>
  </si>
  <si>
    <t xml:space="preserve">Valor</t>
  </si>
  <si>
    <t xml:space="preserve">Cargo A (12x36 Noturno)</t>
  </si>
  <si>
    <t xml:space="preserve">Cargo B (44h semanais)</t>
  </si>
  <si>
    <t xml:space="preserve">ADICIONAL NOTURNO</t>
  </si>
  <si>
    <t xml:space="preserve">Base de Cálculo</t>
  </si>
  <si>
    <t xml:space="preserve">Proporção</t>
  </si>
  <si>
    <t xml:space="preserve">Considerados os percentuais indicados em “SEGES – Caderno Técnico – Vigilância – Paraíba (2019)”</t>
  </si>
  <si>
    <t xml:space="preserve">Cargo B (44h Diurnas)</t>
  </si>
  <si>
    <t xml:space="preserve">HORA NOTURNA REDUZIDA</t>
  </si>
  <si>
    <t xml:space="preserve">ADICIONAL POR TRABALHO NOTURNO</t>
  </si>
  <si>
    <t xml:space="preserve">Adicional Noturno</t>
  </si>
  <si>
    <t xml:space="preserve">Hora Noturna
Reduzida</t>
  </si>
  <si>
    <t xml:space="preserve">ADICIONAL XXX</t>
  </si>
  <si>
    <t xml:space="preserve">Salário Base</t>
  </si>
  <si>
    <t xml:space="preserve">Gratificação de função</t>
  </si>
  <si>
    <t xml:space="preserve">Adicional de Periculosidade ou Insalubridade</t>
  </si>
  <si>
    <t xml:space="preserve">Adicional XXX</t>
  </si>
  <si>
    <t xml:space="preserve">Total</t>
  </si>
  <si>
    <t xml:space="preserve">MÓDULO 2 - ENCARGOS E BENEFÍCIOS (ANUAIS, MENSAIS E DIÁRIOS)</t>
  </si>
  <si>
    <t xml:space="preserve">SUBMÓDULO 2.1 – 13° SALÁRIO, FÉRIAS E ADICIONAL DE FÉRIAS</t>
  </si>
  <si>
    <t xml:space="preserve">13° SALÁRIO
Previsto no Decreto 57.155, de 1965.</t>
  </si>
  <si>
    <t xml:space="preserve">Provisionamento Mensal</t>
  </si>
  <si>
    <t xml:space="preserve">FÉRIAS
Previsto no art. 7° da Constituição Federal</t>
  </si>
  <si>
    <t xml:space="preserve">ADICIONAL DE FÉRIAS - 1/3 CONSTITUCIONAL</t>
  </si>
  <si>
    <t xml:space="preserve">Alíquota Adicional</t>
  </si>
  <si>
    <t xml:space="preserve">13° Salário</t>
  </si>
  <si>
    <t xml:space="preserve">Férias </t>
  </si>
  <si>
    <t xml:space="preserve">1/3 Constitucional</t>
  </si>
  <si>
    <t xml:space="preserve">SUBMÓDULO 2.2 - ENCARGOS PREVIDENCIÁRIOS E FGTS</t>
  </si>
  <si>
    <t xml:space="preserve">COMPOSIÇÃO DO GPS E FGTS</t>
  </si>
  <si>
    <t xml:space="preserve">12x36 Noturno</t>
  </si>
  <si>
    <t xml:space="preserve">44h semanais</t>
  </si>
  <si>
    <t xml:space="preserve">Encargos</t>
  </si>
  <si>
    <t xml:space="preserve">INSS - empregador</t>
  </si>
  <si>
    <t xml:space="preserve">Salário-Educação</t>
  </si>
  <si>
    <t xml:space="preserve">SAT- GIL/RAT</t>
  </si>
  <si>
    <t xml:space="preserve">SESC</t>
  </si>
  <si>
    <t xml:space="preserve">SENAC</t>
  </si>
  <si>
    <t xml:space="preserve">SEBRAE</t>
  </si>
  <si>
    <t xml:space="preserve">INCRA</t>
  </si>
  <si>
    <t xml:space="preserve">FGTS</t>
  </si>
  <si>
    <t xml:space="preserve">TOTAL</t>
  </si>
  <si>
    <t xml:space="preserve">---</t>
  </si>
  <si>
    <t xml:space="preserve">GPS - GUIA DA PREVIDÊNCIA SOCIAL</t>
  </si>
  <si>
    <t xml:space="preserve">FGTS - FUNDO DE GARANTIA POR TEMPO DE SERVIÇO</t>
  </si>
  <si>
    <t xml:space="preserve">GPS</t>
  </si>
  <si>
    <t xml:space="preserve">SUBMÓDULO 2.3 - BENEFÍCIOS MENSAIS E DIÁRIOS</t>
  </si>
  <si>
    <t xml:space="preserve">VALE TRANSPORTE</t>
  </si>
  <si>
    <t xml:space="preserve">CUSTO DA PASSAGEM</t>
  </si>
  <si>
    <t xml:space="preserve">Vr. Unitário</t>
  </si>
  <si>
    <t xml:space="preserve">Vales por dia </t>
  </si>
  <si>
    <t xml:space="preserve">Dias efetivamente trabalhados</t>
  </si>
  <si>
    <t xml:space="preserve">Custo total</t>
  </si>
  <si>
    <t xml:space="preserve">DESCONTO DO VALE TRANSPORTE</t>
  </si>
  <si>
    <t xml:space="preserve">Proporcionalidade</t>
  </si>
  <si>
    <t xml:space="preserve">Desconto</t>
  </si>
  <si>
    <t xml:space="preserve">CUSTO EFETIVO DO VALE TRANSPORTE</t>
  </si>
  <si>
    <t xml:space="preserve">Valor do desconto</t>
  </si>
  <si>
    <t xml:space="preserve">Custo efetivo</t>
  </si>
  <si>
    <t xml:space="preserve">VALE ALIMENTAÇÃO/REFEIÇÃO</t>
  </si>
  <si>
    <t xml:space="preserve">Valor diário</t>
  </si>
  <si>
    <t xml:space="preserve">DESCONTO DO VALE ALIMENTAÇÃO/REFEIÇÃO</t>
  </si>
  <si>
    <t xml:space="preserve">CUSTO EFETIVO DO VALE ALIMENTAÇÃO/REFEIÇÃO</t>
  </si>
  <si>
    <t xml:space="preserve">BENEFÍCIO AUXILIO SAÚDE- PLANO ODONTOLÓGICO - CONFORME CLÁUSULA DÉCIMA TERCEIRA
</t>
  </si>
  <si>
    <t xml:space="preserve">BENEFÍCIO PLANO ODONTOLÓGICO </t>
  </si>
  <si>
    <t xml:space="preserve">BENEFÍCIO 
</t>
  </si>
  <si>
    <t xml:space="preserve">BENEFÍCIO DIA DO VIGILANTE
Utilizar este campo em caso de outros benefícios previstos em Convenção Coletiva, sempre especificando o tipo, finalidade e previsão legal do mesmo.</t>
  </si>
  <si>
    <t xml:space="preserve">Valor mensal</t>
  </si>
  <si>
    <t xml:space="preserve">BENEFÍCIO
</t>
  </si>
  <si>
    <t xml:space="preserve">SEGURO DE VIDA
Utilizar este campo em caso de outros benefícios previstos em Convenção Coletiva, sempre especificando o tipo, finalidade e previsão legal do mesmo.</t>
  </si>
  <si>
    <t xml:space="preserve">Vale Transporte</t>
  </si>
  <si>
    <t xml:space="preserve">Vale Refeição</t>
  </si>
  <si>
    <t xml:space="preserve">Benefício Odontológico</t>
  </si>
  <si>
    <t xml:space="preserve">Dia do vigilante</t>
  </si>
  <si>
    <t xml:space="preserve">Seguro de Vida</t>
  </si>
  <si>
    <t xml:space="preserve">Submódulo 2.1</t>
  </si>
  <si>
    <t xml:space="preserve">Submódulo 2.2</t>
  </si>
  <si>
    <t xml:space="preserve">Submódulo 2.3</t>
  </si>
  <si>
    <t xml:space="preserve">MÓDULO 3 - PROVISÃO PARA RESCISÃO</t>
  </si>
  <si>
    <t xml:space="preserve">* Este módulo destina-se a calcular o custo de possível desligamento de um empregado vinculado ao contrato de prestação de seviços. 
* Na metodologia Seges calcula-se uma probabilidade de ocorrência, por tipos de desligamentos, como fator de ponderação do custo total.</t>
  </si>
  <si>
    <t xml:space="preserve">PERCENTUAIS POR TIPO DE
 DESLIGAMENTO</t>
  </si>
  <si>
    <t xml:space="preserve">Tipos</t>
  </si>
  <si>
    <t xml:space="preserve">Demissão 
SEM  justa Causa</t>
  </si>
  <si>
    <t xml:space="preserve">SEM justa Causa
AP INDENIZADO</t>
  </si>
  <si>
    <t xml:space="preserve">SEM justa Causa 
AP TRABALHADO</t>
  </si>
  <si>
    <t xml:space="preserve">Demissão
 COM  justa Causa</t>
  </si>
  <si>
    <t xml:space="preserve">Desligamentos 
OUTROS TIPOS</t>
  </si>
  <si>
    <t xml:space="preserve">SUBMÓDULO 3.1 - AVISO PRÉVIO INDENIZADO</t>
  </si>
  <si>
    <t xml:space="preserve">* Quando ocorrer a demissão de uma trabalhador e a empresa não conceder prazo de aviso prévio, o trabalhador terá direito a receber o salário referente ao mês completo, conforme dispõe o art. 487 § 1º da CLT.
* A metodologia utilizada pela Seges computa todos os direitos do trabalhador, aplicando a proporcionalidade estimada de ocorrência de aviso prévio indenizado, relizando provisionamento mensal do custo.
* Estes custos deverão ser apreciados atentamente nos casos de prorrogaçao contratual para verificar a necessidade de sua renovação ou não.
* Deverão, ainda, ser obsrvados os ditames da Lei nº 12.506, de 2011 e seus impactos no custo quando das prorrogações contratuais.</t>
  </si>
  <si>
    <t xml:space="preserve">AVISO PRÉVIO INDENIZADO</t>
  </si>
  <si>
    <t xml:space="preserve">MULTA DO FGTS E CONTRIBUIÇÃO SOCIAL SOBRE O AVISO PRÉVIO INDENIZADO</t>
  </si>
  <si>
    <t xml:space="preserve">A partir de 1º de janeiro de 2020: Com a extinção dos 10% de contribuição social sobre o FGTS (Art. 12 da Lei nº 13.932, de 11 de dezembro de 2019), o valor mensal a ser provisionado, passa a ser apenas de 40% sobre o valor mensal do FGTS (vide fls. 259 a 263)</t>
  </si>
  <si>
    <t xml:space="preserve">Percentual da 
Multa</t>
  </si>
  <si>
    <t xml:space="preserve">SUBMÓDULO 3.1 - CUSTO DO AVISO PRÉVIO INDENIZADO</t>
  </si>
  <si>
    <t xml:space="preserve">SUBMÓDULO 3.2 - AVISO PRÉVIO TRABALHADO</t>
  </si>
  <si>
    <t xml:space="preserve">* Quando ocorrer a demissão de um trabalhador com aviso prévio, o trabalhador cumprirá os dias em atividade, e terá direito a receber o salário referente ao mês completo, conforme dispõe o art. 487 § 1º da CLT.
* A metodologia utilizada pela Seges computa todos os direitos do trabalhador, aplicando a proporcionalidade estimada de ocorrência de aviso prévio trabalhado, relizando provisionamento mensal do custo.
* Estes custos deverão ser apreciados atentamente nos casos de prorrogaçao contratual para verificar a necessidade de sua renovação ou não.
* Deverão, ainda, ser observados os ditames da Lei nº 12.506, de 2011, e seus impactos no custo quando das prorrogações contratuais.</t>
  </si>
  <si>
    <t xml:space="preserve">AVISO PRÉVIO TRABALHADO</t>
  </si>
  <si>
    <t xml:space="preserve">MULTA DO FGTS E CONTRIBUIÇÃO SOCIAL SOBRE O AVISO PRÉVIO TRABALHADO</t>
  </si>
  <si>
    <t xml:space="preserve">SUBMÓDULO 3.2 - CUSTO DO AVISO PRÉVIO TRABALHADO</t>
  </si>
  <si>
    <t xml:space="preserve">SUBMÓDULO 3.3 - DEMISSÃO POR JUSTA CAUSA</t>
  </si>
  <si>
    <t xml:space="preserve">BASE DE CÁLCULO PARA DEMISSÃO POR JUSTA CAUSA</t>
  </si>
  <si>
    <t xml:space="preserve">Valor provisionado do 13º Salário</t>
  </si>
  <si>
    <t xml:space="preserve">Valor provisionado das Férias</t>
  </si>
  <si>
    <t xml:space="preserve">Valor provisionado do Adicional de Férias</t>
  </si>
  <si>
    <t xml:space="preserve">SUBMÓDULO 3.3 - CUSTO DA DEMISSÃO COM JUSTA CAUSA</t>
  </si>
  <si>
    <t xml:space="preserve">Submódulo 3.1</t>
  </si>
  <si>
    <t xml:space="preserve">Submódulo 3.2</t>
  </si>
  <si>
    <t xml:space="preserve">Submódulo 3.3</t>
  </si>
  <si>
    <t xml:space="preserve">MÓDULO 4 - CUSTO DE REPOSIÇÃO DO PROFISSIONAL AUSENTE</t>
  </si>
  <si>
    <t xml:space="preserve">Porobabilidade de ocorrência de ausências legais, conforme previsão do art. 473 da Consolidação das Leis do Trabalho.</t>
  </si>
  <si>
    <t xml:space="preserve">Memória de Cálculo - número de dias de reposição do profissional ausente para cada evento </t>
  </si>
  <si>
    <t xml:space="preserve">Incidencia anual</t>
  </si>
  <si>
    <t xml:space="preserve">Duração Legal  
da Ausência</t>
  </si>
  <si>
    <t xml:space="preserve">12x36</t>
  </si>
  <si>
    <t xml:space="preserve">44h</t>
  </si>
  <si>
    <t xml:space="preserve">Proporção dias afetados</t>
  </si>
  <si>
    <t xml:space="preserve">Dias de reposição</t>
  </si>
  <si>
    <t xml:space="preserve">Férias</t>
  </si>
  <si>
    <t xml:space="preserve">Ausência justificada</t>
  </si>
  <si>
    <t xml:space="preserve">Acidente trabalho</t>
  </si>
  <si>
    <t xml:space="preserve">Afastamento por doença</t>
  </si>
  <si>
    <t xml:space="preserve">Consulta médica filho</t>
  </si>
  <si>
    <t xml:space="preserve">Óbitos na família</t>
  </si>
  <si>
    <t xml:space="preserve">Casamento</t>
  </si>
  <si>
    <t xml:space="preserve">Doação de sangue</t>
  </si>
  <si>
    <t xml:space="preserve">Testemunho</t>
  </si>
  <si>
    <t xml:space="preserve">Paternidade</t>
  </si>
  <si>
    <t xml:space="preserve">Maternidade</t>
  </si>
  <si>
    <t xml:space="preserve">Consulta pré-natal</t>
  </si>
  <si>
    <t xml:space="preserve">ESTIMATIVA DA NECESSIDADE DE REPOSIÇÃO DE PROFISSIONAL</t>
  </si>
  <si>
    <t xml:space="preserve">Composição</t>
  </si>
  <si>
    <t xml:space="preserve">ESCALAS -  Cargo A</t>
  </si>
  <si>
    <t xml:space="preserve"> 12 x 36 D</t>
  </si>
  <si>
    <t xml:space="preserve">12 x 36 N</t>
  </si>
  <si>
    <t xml:space="preserve">44 SEM</t>
  </si>
  <si>
    <t xml:space="preserve">Total Para reposição</t>
  </si>
  <si>
    <t xml:space="preserve">SUBMÓDULO 4.1 - AUSÊNCIAS LEGAIS</t>
  </si>
  <si>
    <t xml:space="preserve">CUSTO DIÁRIO PARA O REPOSITOR</t>
  </si>
  <si>
    <t xml:space="preserve">Divisor do dia</t>
  </si>
  <si>
    <t xml:space="preserve">Custo diário</t>
  </si>
  <si>
    <t xml:space="preserve">Necessidade de Reposição</t>
  </si>
  <si>
    <t xml:space="preserve">Custo anual</t>
  </si>
  <si>
    <t xml:space="preserve">Custo mensal</t>
  </si>
  <si>
    <t xml:space="preserve">SUBMÓDULO 4.2 - INTRAJORNADA</t>
  </si>
  <si>
    <t xml:space="preserve">CUSTO POR HORA DO REPOSITOR</t>
  </si>
  <si>
    <t xml:space="preserve">divisor de hora</t>
  </si>
  <si>
    <t xml:space="preserve">Cargo A (44h semanais)</t>
  </si>
  <si>
    <t xml:space="preserve">Valor da hora</t>
  </si>
  <si>
    <t xml:space="preserve">Necessidade de Reposição (horas)</t>
  </si>
  <si>
    <t xml:space="preserve">Submódulo 4.1</t>
  </si>
  <si>
    <t xml:space="preserve">Submódulo 4.2</t>
  </si>
  <si>
    <t xml:space="preserve">MÓDULO 5 - INSUMOS DE MÃO DE OBRA</t>
  </si>
  <si>
    <t xml:space="preserve">UNIFORMES - COMPOSIÇÃO - VALOR ANUAL </t>
  </si>
  <si>
    <t xml:space="preserve">Item</t>
  </si>
  <si>
    <t xml:space="preserve">qte</t>
  </si>
  <si>
    <t xml:space="preserve">Vr. Unitario</t>
  </si>
  <si>
    <t xml:space="preserve">Calça Social</t>
  </si>
  <si>
    <t xml:space="preserve">Camisa Social</t>
  </si>
  <si>
    <t xml:space="preserve">Cintos</t>
  </si>
  <si>
    <t xml:space="preserve">Sapato/ Coturno em couro</t>
  </si>
  <si>
    <t xml:space="preserve">Pares de meias</t>
  </si>
  <si>
    <t xml:space="preserve">Quepes boné com emblema</t>
  </si>
  <si>
    <t xml:space="preserve">Capas de chuva</t>
  </si>
  <si>
    <t xml:space="preserve">Crachás de identificação</t>
  </si>
  <si>
    <t xml:space="preserve">Custo anual por Pessoa  </t>
  </si>
  <si>
    <t xml:space="preserve">UNIFORMES</t>
  </si>
  <si>
    <t xml:space="preserve">Custo mensal </t>
  </si>
  <si>
    <t xml:space="preserve">Equipamentos  </t>
  </si>
  <si>
    <t xml:space="preserve">Descrição</t>
  </si>
  <si>
    <t xml:space="preserve">Cotação</t>
  </si>
  <si>
    <t xml:space="preserve">Duração dos itens 
(vida útil)- meses</t>
  </si>
  <si>
    <t xml:space="preserve">12x36 h</t>
  </si>
  <si>
    <t xml:space="preserve">44 horas</t>
  </si>
  <si>
    <t xml:space="preserve">Revólver calibre 38 com carga completa</t>
  </si>
  <si>
    <t xml:space="preserve">Munições sobressalentes para revólver calibre 38 (pac. com 12 unid.)</t>
  </si>
  <si>
    <t xml:space="preserve">Cinto com coldre e baleiro</t>
  </si>
  <si>
    <t xml:space="preserve">Livro de Ocorrência</t>
  </si>
  <si>
    <t xml:space="preserve">Porta Cassetete nylon 40 - 90 cm  e Cassetete de borracha, 90 cm resistência 180 KGF</t>
  </si>
  <si>
    <t xml:space="preserve">Lanterna com pilhas recarregáveis ( com pilhas reserva)</t>
  </si>
  <si>
    <t xml:space="preserve">Colete balístico  completo com proteção para perfuração de projeteis de armas de fogo nível III A</t>
  </si>
  <si>
    <t xml:space="preserve">Valor total  anual - primeiros 12 meses</t>
  </si>
  <si>
    <t xml:space="preserve">CUSTO MENSAL DOS EQUIPAMENTOS</t>
  </si>
  <si>
    <t xml:space="preserve">Valor por empregado</t>
  </si>
  <si>
    <t xml:space="preserve">Considerando 04(quatro) vigilantes ao todo</t>
  </si>
  <si>
    <t xml:space="preserve">Custo com Uniformes</t>
  </si>
  <si>
    <t xml:space="preserve">Custo com Equipamentos</t>
  </si>
  <si>
    <t xml:space="preserve">MÓDULO 6 - CUSTOS INDIRETOS, TRIBUTOS E LUCRO</t>
  </si>
  <si>
    <t xml:space="preserve">INFORMAÇÃO DE PERCENTUAIS ESTIMADOS DE CITL</t>
  </si>
  <si>
    <t xml:space="preserve">Custos Indiretos</t>
  </si>
  <si>
    <t xml:space="preserve">Tributos</t>
  </si>
  <si>
    <t xml:space="preserve">Considerados os percentuais indicados em “SEGES – Caderno Técnico – Vigilância – Paraíba (2019)” *** </t>
  </si>
  <si>
    <t xml:space="preserve">Lucro</t>
  </si>
  <si>
    <t xml:space="preserve">*** PIS (0,65%); COFINS (3%); ISS (5%)</t>
  </si>
  <si>
    <t xml:space="preserve">CUSTO TOTAL POR TRABALHADOR</t>
  </si>
  <si>
    <t xml:space="preserve">Módulo</t>
  </si>
  <si>
    <t xml:space="preserve">44h Semanais</t>
  </si>
  <si>
    <t xml:space="preserve">Remuneração</t>
  </si>
  <si>
    <t xml:space="preserve">Encargos e Benefícios</t>
  </si>
  <si>
    <t xml:space="preserve">Rescisão</t>
  </si>
  <si>
    <t xml:space="preserve">Reposição do Profissional Ausente</t>
  </si>
  <si>
    <t xml:space="preserve">Insumos Diversos</t>
  </si>
  <si>
    <t xml:space="preserve">Custos Indiretos, Tributos e Lucro</t>
  </si>
  <si>
    <t xml:space="preserve">Valor por Empregado</t>
  </si>
  <si>
    <t xml:space="preserve">Valor por Posto</t>
  </si>
  <si>
    <t xml:space="preserve">MODELO PARA A CONSOLIDAÇÃO E APRESENTAÇÃO DE PROPOSTAS</t>
  </si>
  <si>
    <t xml:space="preserve">Com ajustes após publicação da Lei n° 13.467, de 2017.</t>
  </si>
  <si>
    <t xml:space="preserve">ITEM 1</t>
  </si>
  <si>
    <r>
      <rPr>
        <b val="true"/>
        <u val="single"/>
        <sz val="13"/>
        <color rgb="FF000000"/>
        <rFont val="Times New Roman"/>
        <family val="1"/>
        <charset val="1"/>
      </rPr>
      <t xml:space="preserve">Prestação de serviço de vigilância orgânica -</t>
    </r>
    <r>
      <rPr>
        <b val="true"/>
        <sz val="13"/>
        <color rgb="FF000000"/>
        <rFont val="Times New Roman"/>
        <family val="1"/>
        <charset val="1"/>
      </rPr>
      <t xml:space="preserve"> 44 horas diurnas, segunda a sexta feira (CATSERV 23507)</t>
    </r>
  </si>
  <si>
    <t xml:space="preserve">Processo : 19615.720379/2022-91</t>
  </si>
  <si>
    <t xml:space="preserve">Licitação Nº:</t>
  </si>
  <si>
    <t xml:space="preserve">Data:</t>
  </si>
  <si>
    <t xml:space="preserve">DISCRIMINAÇÃO DOS SERVIÇOS (DADOS REFERENTES À CONTRATAÇÃO)</t>
  </si>
  <si>
    <t xml:space="preserve">A</t>
  </si>
  <si>
    <t xml:space="preserve">Data de apresentação da proposta (dia/mês/ano):</t>
  </si>
  <si>
    <t xml:space="preserve">B</t>
  </si>
  <si>
    <t xml:space="preserve">Município/UF:</t>
  </si>
  <si>
    <t xml:space="preserve">Cabedelo</t>
  </si>
  <si>
    <t xml:space="preserve">C</t>
  </si>
  <si>
    <t xml:space="preserve">Ano do Acordo, Convenção ou Dissídio Coletivo:</t>
  </si>
  <si>
    <t xml:space="preserve">PB000205/2022</t>
  </si>
  <si>
    <t xml:space="preserve">D</t>
  </si>
  <si>
    <t xml:space="preserve">Número de meses de execução contratual:</t>
  </si>
  <si>
    <t xml:space="preserve">12  meses</t>
  </si>
  <si>
    <t xml:space="preserve">E</t>
  </si>
  <si>
    <t xml:space="preserve">Tipo de Serviço</t>
  </si>
  <si>
    <t xml:space="preserve">Vigilância Armada</t>
  </si>
  <si>
    <t xml:space="preserve">F</t>
  </si>
  <si>
    <t xml:space="preserve">Unidade de Medida</t>
  </si>
  <si>
    <t xml:space="preserve">Posto</t>
  </si>
  <si>
    <t xml:space="preserve">G</t>
  </si>
  <si>
    <t xml:space="preserve">Quantidade total a contratar (Em função da unidade de medida)</t>
  </si>
  <si>
    <t xml:space="preserve">H</t>
  </si>
  <si>
    <t xml:space="preserve">Classificação Brasileira de Ocupações (CBO)</t>
  </si>
  <si>
    <t xml:space="preserve">5173-30 (Vigilante)</t>
  </si>
  <si>
    <t xml:space="preserve">I</t>
  </si>
  <si>
    <t xml:space="preserve">Data-Base da Categoria</t>
  </si>
  <si>
    <t xml:space="preserve">01 de março</t>
  </si>
  <si>
    <t xml:space="preserve">Módulo 1 - Composição da Remuneração</t>
  </si>
  <si>
    <t xml:space="preserve">Composição da Remuneração</t>
  </si>
  <si>
    <t xml:space="preserve">Valor (R$)</t>
  </si>
  <si>
    <t xml:space="preserve">Salário-Base</t>
  </si>
  <si>
    <t xml:space="preserve">Adicional de Periculosidade</t>
  </si>
  <si>
    <t xml:space="preserve">Adicional de Insalubridade</t>
  </si>
  <si>
    <t xml:space="preserve">Adicional de Hora Noturna Reduzida</t>
  </si>
  <si>
    <t xml:space="preserve">Outros (especificar)</t>
  </si>
  <si>
    <t xml:space="preserve">Módulo 2 - Encargos e Benefícios Anuais, Mensais e Diários</t>
  </si>
  <si>
    <t xml:space="preserve">Submódulo 2.1 - 13º (décimo terceiro) Salário, Férias e Adicional de Férias</t>
  </si>
  <si>
    <t xml:space="preserve">2.1</t>
  </si>
  <si>
    <t xml:space="preserve">13º (décimo terceiro) Salário, Férias e Adicional de Férias</t>
  </si>
  <si>
    <t xml:space="preserve">13º (décimo terceiro) Salário</t>
  </si>
  <si>
    <t xml:space="preserve">Férias e Adicional de Férias</t>
  </si>
  <si>
    <t xml:space="preserve">Submódulo 2.2 - Encargos Previdenciários (GPS), Fundo de Garantia por Tempo de Serviço (FGTS) e outras contribuições.</t>
  </si>
  <si>
    <t xml:space="preserve">2.2</t>
  </si>
  <si>
    <t xml:space="preserve">GPS, FGTS e outras contribuições</t>
  </si>
  <si>
    <t xml:space="preserve">Percentual (%)</t>
  </si>
  <si>
    <t xml:space="preserve">INSS</t>
  </si>
  <si>
    <t xml:space="preserve">Salário Educação</t>
  </si>
  <si>
    <t xml:space="preserve">SAT</t>
  </si>
  <si>
    <t xml:space="preserve">SESC ou SESI</t>
  </si>
  <si>
    <t xml:space="preserve">SENAI - SENAC</t>
  </si>
  <si>
    <t xml:space="preserve">Total </t>
  </si>
  <si>
    <t xml:space="preserve">Submódulo 2.3 - Benefícios Mensais e Diários.</t>
  </si>
  <si>
    <t xml:space="preserve">2.3</t>
  </si>
  <si>
    <t xml:space="preserve">Benefícios Mensais e Diários</t>
  </si>
  <si>
    <t xml:space="preserve">Transporte</t>
  </si>
  <si>
    <t xml:space="preserve">Auxílio-Refeição/Alimentação</t>
  </si>
  <si>
    <t xml:space="preserve">Benefício Plano Odontológico</t>
  </si>
  <si>
    <r>
      <rPr>
        <sz val="12"/>
        <color rgb="FF000000"/>
        <rFont val="Times New Roman"/>
        <family val="1"/>
        <charset val="1"/>
      </rPr>
      <t xml:space="preserve">Outros </t>
    </r>
    <r>
      <rPr>
        <sz val="12"/>
        <color rgb="FFFF0000"/>
        <rFont val="Times New Roman"/>
        <family val="1"/>
        <charset val="1"/>
      </rPr>
      <t xml:space="preserve">(especificar)</t>
    </r>
  </si>
  <si>
    <t xml:space="preserve">Quadro-Resumo do Módulo 2 - Encargos e Benefícios anuais, mensais e diários</t>
  </si>
  <si>
    <t xml:space="preserve">Encargos e Benefícios Anuais, Mensais e Diários</t>
  </si>
  <si>
    <t xml:space="preserve">Módulo 3 - Provisão para Rescisão</t>
  </si>
  <si>
    <t xml:space="preserve">Provisão para Rescisão</t>
  </si>
  <si>
    <t xml:space="preserve">Aviso Prévio Indenizado</t>
  </si>
  <si>
    <t xml:space="preserve">Incidência do FGTS sobre o Aviso Prévio Indenizado</t>
  </si>
  <si>
    <t xml:space="preserve">Multa do FGTS e contribuição social sobre o Aviso Prévio Indenizado</t>
  </si>
  <si>
    <t xml:space="preserve">Aviso Prévio Trabalhado</t>
  </si>
  <si>
    <t xml:space="preserve">Incidência dos encargos do submódulo 2.2 sobre o Aviso Prévio Trabalhado</t>
  </si>
  <si>
    <t xml:space="preserve">Multa do FGTS e contribuição social sobre o Aviso Prévio Trabalhado</t>
  </si>
  <si>
    <t xml:space="preserve">Obs.: 1) Total conforme planilha “FORMAÇÃO DE CUSTO MENSAL PARA UM EMPREGADO – CABEDELO/PB”; </t>
  </si>
  <si>
    <t xml:space="preserve">         2) As licitantes devem preencher as alíneas “A” a “F” deste módulo</t>
  </si>
  <si>
    <t xml:space="preserve">Módulo 4 - Custo de Reposição do Profissional Ausente</t>
  </si>
  <si>
    <t xml:space="preserve">Submódulo 4.1 - Ausências Legais</t>
  </si>
  <si>
    <t xml:space="preserve">4.1</t>
  </si>
  <si>
    <t xml:space="preserve">Ausências Legais</t>
  </si>
  <si>
    <t xml:space="preserve">Licença-Paternidade</t>
  </si>
  <si>
    <t xml:space="preserve">Ausência por acidente de trabalho</t>
  </si>
  <si>
    <t xml:space="preserve">Afastamento Maternidade</t>
  </si>
  <si>
    <t xml:space="preserve">Submódulo 4.2 - Intrajornada</t>
  </si>
  <si>
    <t xml:space="preserve">4.2</t>
  </si>
  <si>
    <t xml:space="preserve">Intrajornada</t>
  </si>
  <si>
    <t xml:space="preserve">Intervalo para repouso e alimentação</t>
  </si>
  <si>
    <t xml:space="preserve">Quadro-Resumo do Módulo 4 - Custo de Reposição do Profissional Ausente</t>
  </si>
  <si>
    <t xml:space="preserve">Custo de Reposição do Profissional Ausente</t>
  </si>
  <si>
    <t xml:space="preserve">Módulo 5 - Insumos Diversos</t>
  </si>
  <si>
    <t xml:space="preserve">Uniformes</t>
  </si>
  <si>
    <t xml:space="preserve">Materiais</t>
  </si>
  <si>
    <t xml:space="preserve">Equipamentos</t>
  </si>
  <si>
    <t xml:space="preserve">Módulo 6 - Custos Indiretos, Tributos e Lucro</t>
  </si>
  <si>
    <t xml:space="preserve">C.1. Tributos Federais (especificar)</t>
  </si>
  <si>
    <t xml:space="preserve">C.2. Tributos Estaduais (especificar)</t>
  </si>
  <si>
    <t xml:space="preserve">C.3. Tributos Municipais (especificar)</t>
  </si>
  <si>
    <t xml:space="preserve">         2) As licitantes devem preencher as alíneas “A” a “C” deste módulo</t>
  </si>
  <si>
    <t xml:space="preserve">2. QUADRO-RESUMO DO CUSTO POR EMPREGADO</t>
  </si>
  <si>
    <t xml:space="preserve">Mão de obra vinculada à execução contratual (valor por empregado)</t>
  </si>
  <si>
    <t xml:space="preserve">Subtotal (A + B +C+ D+E)</t>
  </si>
  <si>
    <t xml:space="preserve">Módulo 6 – Custos Indiretos, Tributos e Lucro</t>
  </si>
  <si>
    <t xml:space="preserve">Valor Total por Empregado </t>
  </si>
  <si>
    <t xml:space="preserve">3. QUADRO-RESUMO DO CUSTO </t>
  </si>
  <si>
    <t xml:space="preserve">Vigilância armada</t>
  </si>
  <si>
    <t xml:space="preserve">Valor Proposto por Empregado</t>
  </si>
  <si>
    <t xml:space="preserve">Qtde. De Empregados por Posto</t>
  </si>
  <si>
    <t xml:space="preserve">Valor Proposto por Posto</t>
  </si>
  <si>
    <t xml:space="preserve">Qtde. De Postos</t>
  </si>
  <si>
    <t xml:space="preserve">Valor Total do Serviço</t>
  </si>
  <si>
    <t xml:space="preserve">4. QUADRO DEMONSTRATIVO DO VALOR GLOBAL DA PROPOSTA</t>
  </si>
  <si>
    <t xml:space="preserve">Valor proposto por unidade de medida </t>
  </si>
  <si>
    <t xml:space="preserve">Valor mensal do serviço</t>
  </si>
  <si>
    <t xml:space="preserve">Valor global da proposta (Valor mensal do serviço multiplicado pelo número de meses do contrato)</t>
  </si>
  <si>
    <t xml:space="preserve">5. COMPLEMENTO DOS SERVIÇOS DE VIGILÂNCIA VALOR MENSAL DOS SERVIÇOS</t>
  </si>
  <si>
    <t xml:space="preserve">ESCALA DE TRABALHO</t>
  </si>
  <si>
    <t xml:space="preserve">44 (quarenta e quatro) horas diurnas, de segunda-feira a sexta feira.</t>
  </si>
  <si>
    <t xml:space="preserve">PREÇO MENSAL DO POSTO</t>
  </si>
  <si>
    <t xml:space="preserve">NÚMERO DE POSTOS</t>
  </si>
  <si>
    <t xml:space="preserve">SUBTOTAL (R$)</t>
  </si>
  <si>
    <r>
      <rPr>
        <b val="true"/>
        <u val="single"/>
        <sz val="13"/>
        <color rgb="FF000000"/>
        <rFont val="Times New Roman"/>
        <family val="1"/>
        <charset val="1"/>
      </rPr>
      <t xml:space="preserve">Prestação de serviço de vigilância orgânica -</t>
    </r>
    <r>
      <rPr>
        <b val="true"/>
        <sz val="13"/>
        <color rgb="FF000000"/>
        <rFont val="Times New Roman"/>
        <family val="1"/>
        <charset val="1"/>
      </rPr>
      <t xml:space="preserve"> 12x36  horas notuno, segunda a domingo (CATSERV 23957)</t>
    </r>
  </si>
  <si>
    <t xml:space="preserve">01º de março</t>
  </si>
  <si>
    <t xml:space="preserve">12x36 horas notunas, de segunda-feira a domigo.</t>
  </si>
  <si>
    <t xml:space="preserve">Grupo</t>
  </si>
  <si>
    <t xml:space="preserve">Nº Item</t>
  </si>
  <si>
    <t xml:space="preserve">Unidade</t>
  </si>
  <si>
    <t xml:space="preserve">QTD</t>
  </si>
  <si>
    <t xml:space="preserve">Local de Prestação do Serviço</t>
  </si>
  <si>
    <t xml:space="preserve">Preço Unitário</t>
  </si>
  <si>
    <t xml:space="preserve">Qtde Adaptada¹</t>
  </si>
  <si>
    <t xml:space="preserve">Preço Total</t>
  </si>
  <si>
    <t xml:space="preserve">23957 – Prestação de serviço de vigilância e segurança - orgânica – 12h noturnas - 2ª a domingo</t>
  </si>
  <si>
    <t xml:space="preserve">AGÊNCIA DA RECEITA FEDERAL DO BRASIL EM CABEDELO – ARF/CAB- na Rua Presidente João Pessoa, 655, Centro, Cabedelo/PB</t>
  </si>
  <si>
    <t xml:space="preserve">23507 – Prestação de serviço de vigilância e segurança - orgânica – 44 horas semanais diurnas</t>
  </si>
  <si>
    <t xml:space="preserve">Estimativas do valor da contratação – Grupo I – Agência da Receita Federal do Brasil em Cabedelo</t>
  </si>
  <si>
    <t xml:space="preserve">¹ A quantidade adaptada, para efeito de cadastro do item no Comprasnet, é igual à quantidade de postos multiplicada pelo número de meses de execução (inicial) contratual, no caso, 12 (doze) meses.</t>
  </si>
</sst>
</file>

<file path=xl/styles.xml><?xml version="1.0" encoding="utf-8"?>
<styleSheet xmlns="http://schemas.openxmlformats.org/spreadsheetml/2006/main">
  <numFmts count="17">
    <numFmt numFmtId="164" formatCode="General"/>
    <numFmt numFmtId="165" formatCode="#,##0.00;[RED]#,##0.00"/>
    <numFmt numFmtId="166" formatCode="0%"/>
    <numFmt numFmtId="167" formatCode="0.00%"/>
    <numFmt numFmtId="168" formatCode="0.00"/>
    <numFmt numFmtId="169" formatCode="&quot;R$ &quot;#,##0.00;[RED]&quot;R$ &quot;#,##0.00"/>
    <numFmt numFmtId="170" formatCode="#,##0.00"/>
    <numFmt numFmtId="171" formatCode="General"/>
    <numFmt numFmtId="172" formatCode="0"/>
    <numFmt numFmtId="173" formatCode="#,##0.00_);[RED]\(#,##0.00\)"/>
    <numFmt numFmtId="174" formatCode="0.0000"/>
    <numFmt numFmtId="175" formatCode="_-* #,##0.00_-;\-* #,##0.00_-;_-* \-??_-;_-@_-"/>
    <numFmt numFmtId="176" formatCode="#,##0.0000_ ;\-#,##0.0000\ "/>
    <numFmt numFmtId="177" formatCode="_(* #,##0.00_);_(* \(#,##0.00\);_(* \-??_);_(@_)"/>
    <numFmt numFmtId="178" formatCode="#,##0"/>
    <numFmt numFmtId="179" formatCode="&quot;R$ &quot;#,##0.00"/>
    <numFmt numFmtId="180" formatCode="#,##0.00_);\(#,##0.00\)"/>
  </numFmts>
  <fonts count="2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Times New Roman"/>
      <family val="1"/>
      <charset val="1"/>
    </font>
    <font>
      <sz val="18"/>
      <color rgb="FFFFFFFF"/>
      <name val="Times New Roman"/>
      <family val="1"/>
      <charset val="1"/>
    </font>
    <font>
      <sz val="12"/>
      <color rgb="FFFF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 val="true"/>
      <sz val="12"/>
      <color rgb="FFFF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20"/>
      <color rgb="FFFF0000"/>
      <name val="Times New Roman"/>
      <family val="1"/>
      <charset val="1"/>
    </font>
    <font>
      <b val="true"/>
      <sz val="10"/>
      <name val="Calibri"/>
      <family val="2"/>
      <charset val="1"/>
    </font>
    <font>
      <b val="true"/>
      <sz val="12"/>
      <color rgb="FF00B050"/>
      <name val="Times New Roman"/>
      <family val="1"/>
      <charset val="1"/>
    </font>
    <font>
      <sz val="9"/>
      <color rgb="FF000000"/>
      <name val="Segoe UI"/>
      <family val="2"/>
      <charset val="1"/>
    </font>
    <font>
      <b val="true"/>
      <sz val="13"/>
      <color rgb="FF000000"/>
      <name val="Times New Roman"/>
      <family val="1"/>
      <charset val="1"/>
    </font>
    <font>
      <b val="true"/>
      <u val="single"/>
      <sz val="13"/>
      <color rgb="FF000000"/>
      <name val="Times New Roman"/>
      <family val="1"/>
      <charset val="1"/>
    </font>
    <font>
      <b val="true"/>
      <u val="single"/>
      <sz val="11"/>
      <color rgb="FF000000"/>
      <name val="Calibri"/>
      <family val="2"/>
      <charset val="1"/>
    </font>
    <font>
      <sz val="10"/>
      <color rgb="FF000000"/>
      <name val="Times New Roman"/>
      <family val="1"/>
      <charset val="1"/>
    </font>
    <font>
      <b val="true"/>
      <sz val="8"/>
      <color rgb="FF000000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b val="true"/>
      <i val="true"/>
      <sz val="8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2E75B6"/>
        <bgColor rgb="FF0066CC"/>
      </patternFill>
    </fill>
    <fill>
      <patternFill patternType="solid">
        <fgColor rgb="FF9DC3E6"/>
        <bgColor rgb="FFBDD7EE"/>
      </patternFill>
    </fill>
    <fill>
      <patternFill patternType="solid">
        <fgColor rgb="FFFFFFFF"/>
        <bgColor rgb="FFFFFFD7"/>
      </patternFill>
    </fill>
    <fill>
      <patternFill patternType="solid">
        <fgColor rgb="FFF8CBAD"/>
        <bgColor rgb="FFF4B183"/>
      </patternFill>
    </fill>
    <fill>
      <patternFill patternType="solid">
        <fgColor rgb="FFBDD7EE"/>
        <bgColor rgb="FF9DC3E6"/>
      </patternFill>
    </fill>
    <fill>
      <patternFill patternType="solid">
        <fgColor rgb="FFF4B183"/>
        <bgColor rgb="FFF8CBAD"/>
      </patternFill>
    </fill>
    <fill>
      <patternFill patternType="solid">
        <fgColor rgb="FFA9D18E"/>
        <bgColor rgb="FF9DC3E6"/>
      </patternFill>
    </fill>
    <fill>
      <patternFill patternType="solid">
        <fgColor rgb="FFDEEBF7"/>
        <bgColor rgb="FFCCFFFF"/>
      </patternFill>
    </fill>
    <fill>
      <patternFill patternType="solid">
        <fgColor rgb="FFFFFFD7"/>
        <bgColor rgb="FFFFFFFF"/>
      </patternFill>
    </fill>
  </fills>
  <borders count="49">
    <border diagonalUp="false" diagonalDown="false">
      <left/>
      <right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thin"/>
      <right/>
      <top style="medium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7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9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5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" fillId="0" borderId="1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5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2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5" borderId="1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0" borderId="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6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6" borderId="27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6" borderId="27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7" fillId="6" borderId="27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4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7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7" borderId="1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33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3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" fillId="3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3" fontId="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7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3" fontId="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3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3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4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7" fillId="0" borderId="1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7" fillId="0" borderId="38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0" borderId="1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4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7" fillId="0" borderId="3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0" borderId="1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7" fillId="0" borderId="16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7" fillId="0" borderId="4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4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5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7" fillId="0" borderId="6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7" fillId="0" borderId="4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0" borderId="5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4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4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4" fillId="0" borderId="4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4" fillId="0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7" fillId="3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7" fillId="3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4" fontId="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7" fontId="10" fillId="3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4" fillId="0" borderId="4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4" fillId="0" borderId="4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8" fillId="0" borderId="4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4" fillId="0" borderId="1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4" fillId="0" borderId="1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0" fillId="3" borderId="4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" fillId="0" borderId="1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1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6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4" fillId="0" borderId="4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" fillId="0" borderId="4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" fillId="0" borderId="4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" fillId="0" borderId="1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" fillId="0" borderId="1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4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0" fillId="3" borderId="4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7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0" fillId="3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" fillId="0" borderId="1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3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8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8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4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1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4" fillId="0" borderId="1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4" fillId="0" borderId="1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4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4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3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3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4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9" fontId="4" fillId="0" borderId="4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9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" fillId="0" borderId="4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7" fillId="0" borderId="4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9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4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4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0" borderId="4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0" borderId="4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0" borderId="4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3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46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4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7" fillId="0" borderId="4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9" fontId="4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9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5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70" fontId="4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3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70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1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1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0" fontId="21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1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9" fillId="1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justify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9D18E"/>
      <rgbColor rgb="FF808080"/>
      <rgbColor rgb="FF9999FF"/>
      <rgbColor rgb="FF993366"/>
      <rgbColor rgb="FFFFFFD7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4B183"/>
      <rgbColor rgb="FFCC99FF"/>
      <rgbColor rgb="FFF8CBAD"/>
      <rgbColor rgb="FF2E75B6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2.xml"/><Relationship Id="rId7" Type="http://schemas.openxmlformats.org/officeDocument/2006/relationships/customXml" Target="../customXml/item3.xml"/><Relationship Id="rId2" Type="http://schemas.openxmlformats.org/officeDocument/2006/relationships/worksheet" Target="worksheets/sheet1.xml"/><Relationship Id="rId1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0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1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2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3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4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5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6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7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8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9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10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11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12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13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14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15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16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17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18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19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20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21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22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23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24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25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26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27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28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29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30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31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32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33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34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7</xdr:col>
      <xdr:colOff>704160</xdr:colOff>
      <xdr:row>22</xdr:row>
      <xdr:rowOff>75600</xdr:rowOff>
    </xdr:to>
    <xdr:sp>
      <xdr:nvSpPr>
        <xdr:cNvPr id="35" name="shapetype_202" hidden="1"/>
        <xdr:cNvSpPr/>
      </xdr:nvSpPr>
      <xdr:spPr>
        <a:xfrm>
          <a:off x="0" y="0"/>
          <a:ext cx="16702920" cy="9524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392"/>
  <sheetViews>
    <sheetView showFormulas="false" showGridLines="false" showRowColHeaders="true" showZeros="true" rightToLeft="false" tabSelected="false" showOutlineSymbols="true" defaultGridColor="true" view="normal" topLeftCell="A379" colorId="64" zoomScale="70" zoomScaleNormal="70" zoomScalePageLayoutView="100" workbookViewId="0">
      <selection pane="topLeft" activeCell="B394" activeCellId="0" sqref="B394"/>
    </sheetView>
  </sheetViews>
  <sheetFormatPr defaultColWidth="9.1484375" defaultRowHeight="15.75" zeroHeight="false" outlineLevelRow="0" outlineLevelCol="0"/>
  <cols>
    <col collapsed="false" customWidth="true" hidden="false" outlineLevel="0" max="1" min="1" style="1" width="94.29"/>
    <col collapsed="false" customWidth="true" hidden="false" outlineLevel="0" max="2" min="2" style="1" width="19.3"/>
    <col collapsed="false" customWidth="true" hidden="false" outlineLevel="0" max="3" min="3" style="1" width="31.28"/>
    <col collapsed="false" customWidth="true" hidden="false" outlineLevel="0" max="4" min="4" style="1" width="27"/>
    <col collapsed="false" customWidth="true" hidden="false" outlineLevel="0" max="6" min="5" style="1" width="18.58"/>
    <col collapsed="false" customWidth="true" hidden="false" outlineLevel="0" max="7" min="7" style="1" width="17.71"/>
    <col collapsed="false" customWidth="true" hidden="false" outlineLevel="0" max="8" min="8" style="1" width="15.87"/>
    <col collapsed="false" customWidth="false" hidden="false" outlineLevel="0" max="1024" min="9" style="1" width="9.13"/>
  </cols>
  <sheetData>
    <row r="1" customFormat="false" ht="24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4" hidden="false" customHeight="tru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Format="false" ht="177" hidden="false" customHeight="true" outlineLevel="0" collapsed="false">
      <c r="A3" s="3"/>
      <c r="B3" s="3"/>
      <c r="C3" s="3"/>
      <c r="D3" s="3"/>
      <c r="E3" s="3"/>
      <c r="F3" s="3"/>
      <c r="G3" s="3"/>
      <c r="H3" s="3"/>
      <c r="I3" s="3"/>
    </row>
    <row r="4" customFormat="false" ht="24" hidden="false" customHeight="true" outlineLevel="0" collapsed="false">
      <c r="A4" s="4"/>
      <c r="B4" s="4"/>
      <c r="C4" s="4"/>
      <c r="D4" s="4"/>
      <c r="E4" s="4"/>
      <c r="F4" s="4"/>
      <c r="G4" s="4"/>
      <c r="H4" s="5"/>
      <c r="I4" s="5"/>
    </row>
    <row r="5" customFormat="false" ht="24" hidden="false" customHeight="true" outlineLevel="0" collapsed="false">
      <c r="A5" s="6" t="s">
        <v>2</v>
      </c>
      <c r="B5" s="6"/>
      <c r="C5" s="6"/>
      <c r="D5" s="6"/>
      <c r="E5" s="6"/>
      <c r="F5" s="6"/>
      <c r="G5" s="6"/>
      <c r="H5" s="6"/>
      <c r="I5" s="6"/>
    </row>
    <row r="6" customFormat="false" ht="40.5" hidden="false" customHeight="true" outlineLevel="0" collapsed="false">
      <c r="A6" s="3"/>
      <c r="B6" s="3"/>
      <c r="C6" s="3"/>
      <c r="D6" s="3"/>
      <c r="E6" s="3"/>
      <c r="F6" s="3"/>
      <c r="G6" s="3"/>
      <c r="H6" s="3"/>
      <c r="I6" s="3"/>
    </row>
    <row r="7" customFormat="false" ht="24" hidden="false" customHeight="true" outlineLevel="0" collapsed="false">
      <c r="A7" s="4"/>
      <c r="B7" s="4"/>
      <c r="C7" s="4"/>
      <c r="D7" s="4"/>
      <c r="E7" s="4"/>
      <c r="F7" s="4"/>
      <c r="G7" s="4"/>
      <c r="H7" s="5"/>
      <c r="I7" s="5"/>
    </row>
    <row r="8" customFormat="false" ht="24" hidden="false" customHeight="true" outlineLevel="0" collapsed="false">
      <c r="A8" s="7" t="s">
        <v>3</v>
      </c>
      <c r="B8" s="7"/>
      <c r="C8" s="7"/>
      <c r="D8" s="7"/>
      <c r="E8" s="7"/>
      <c r="F8" s="7"/>
      <c r="G8" s="7"/>
      <c r="H8" s="7"/>
      <c r="I8" s="7"/>
    </row>
    <row r="9" customFormat="false" ht="33.7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</row>
    <row r="11" customFormat="false" ht="24" hidden="false" customHeight="true" outlineLevel="0" collapsed="false">
      <c r="A11" s="8" t="s">
        <v>3</v>
      </c>
      <c r="B11" s="8"/>
    </row>
    <row r="12" customFormat="false" ht="24" hidden="false" customHeight="true" outlineLevel="0" collapsed="false">
      <c r="A12" s="9" t="s">
        <v>4</v>
      </c>
      <c r="B12" s="10" t="n">
        <v>1262</v>
      </c>
      <c r="C12" s="11" t="s">
        <v>5</v>
      </c>
    </row>
    <row r="13" customFormat="false" ht="24" hidden="false" customHeight="true" outlineLevel="0" collapsed="false">
      <c r="A13" s="12" t="s">
        <v>6</v>
      </c>
      <c r="B13" s="13" t="n">
        <v>1262</v>
      </c>
      <c r="C13" s="11" t="s">
        <v>5</v>
      </c>
    </row>
    <row r="15" customFormat="false" ht="24" hidden="false" customHeight="true" outlineLevel="0" collapsed="false">
      <c r="A15" s="7" t="s">
        <v>7</v>
      </c>
      <c r="B15" s="7"/>
      <c r="C15" s="7"/>
      <c r="D15" s="7"/>
      <c r="E15" s="7"/>
      <c r="F15" s="7"/>
      <c r="G15" s="7"/>
      <c r="H15" s="7"/>
      <c r="I15" s="7"/>
    </row>
    <row r="16" customFormat="false" ht="85.5" hidden="false" customHeight="true" outlineLevel="0" collapsed="false">
      <c r="A16" s="3"/>
      <c r="B16" s="3"/>
      <c r="C16" s="3"/>
      <c r="D16" s="3"/>
      <c r="E16" s="3"/>
      <c r="F16" s="3"/>
      <c r="G16" s="3"/>
      <c r="H16" s="3"/>
      <c r="I16" s="3"/>
    </row>
    <row r="17" customFormat="false" ht="24" hidden="false" customHeight="true" outlineLevel="0" collapsed="false">
      <c r="A17" s="4"/>
      <c r="B17" s="4"/>
      <c r="C17" s="4"/>
      <c r="D17" s="4"/>
      <c r="E17" s="4"/>
      <c r="F17" s="4"/>
      <c r="G17" s="4"/>
    </row>
    <row r="18" customFormat="false" ht="24" hidden="false" customHeight="true" outlineLevel="0" collapsed="false">
      <c r="A18" s="8" t="s">
        <v>7</v>
      </c>
      <c r="B18" s="8"/>
      <c r="C18" s="8"/>
      <c r="D18" s="8"/>
    </row>
    <row r="19" customFormat="false" ht="24" hidden="false" customHeight="true" outlineLevel="0" collapsed="false">
      <c r="A19" s="14" t="s">
        <v>8</v>
      </c>
      <c r="B19" s="15" t="s">
        <v>9</v>
      </c>
      <c r="C19" s="15" t="s">
        <v>10</v>
      </c>
      <c r="D19" s="16" t="s">
        <v>11</v>
      </c>
    </row>
    <row r="20" customFormat="false" ht="24" hidden="false" customHeight="true" outlineLevel="0" collapsed="false">
      <c r="A20" s="17" t="s">
        <v>12</v>
      </c>
      <c r="B20" s="18" t="n">
        <f aca="false">B12</f>
        <v>1262</v>
      </c>
      <c r="C20" s="19"/>
      <c r="D20" s="20" t="n">
        <f aca="false">B20*C20</f>
        <v>0</v>
      </c>
      <c r="E20" s="5"/>
      <c r="F20" s="5"/>
      <c r="H20" s="5"/>
      <c r="I20" s="5"/>
    </row>
    <row r="21" customFormat="false" ht="24" hidden="false" customHeight="true" outlineLevel="0" collapsed="false">
      <c r="A21" s="12" t="s">
        <v>13</v>
      </c>
      <c r="B21" s="21" t="n">
        <f aca="false">B13</f>
        <v>1262</v>
      </c>
      <c r="C21" s="22"/>
      <c r="D21" s="23" t="n">
        <f aca="false">B21*C21</f>
        <v>0</v>
      </c>
      <c r="E21" s="5"/>
      <c r="F21" s="5"/>
      <c r="H21" s="5"/>
      <c r="I21" s="5"/>
    </row>
    <row r="23" customFormat="false" ht="24" hidden="false" customHeight="true" outlineLevel="0" collapsed="false">
      <c r="A23" s="7" t="s">
        <v>14</v>
      </c>
      <c r="B23" s="7"/>
      <c r="C23" s="7"/>
      <c r="D23" s="7"/>
      <c r="E23" s="7"/>
      <c r="F23" s="7"/>
      <c r="G23" s="7"/>
      <c r="H23" s="7"/>
      <c r="I23" s="7"/>
    </row>
    <row r="24" customFormat="false" ht="72" hidden="false" customHeight="true" outlineLevel="0" collapsed="false">
      <c r="A24" s="3"/>
      <c r="B24" s="3"/>
      <c r="C24" s="3"/>
      <c r="D24" s="3"/>
      <c r="E24" s="3"/>
      <c r="F24" s="3"/>
      <c r="G24" s="3"/>
      <c r="H24" s="3"/>
      <c r="I24" s="3"/>
    </row>
    <row r="25" customFormat="false" ht="24" hidden="false" customHeight="true" outlineLevel="0" collapsed="false">
      <c r="A25" s="5"/>
      <c r="B25" s="5"/>
      <c r="C25" s="5"/>
      <c r="D25" s="5"/>
      <c r="G25" s="5"/>
    </row>
    <row r="26" customFormat="false" ht="24" hidden="false" customHeight="true" outlineLevel="0" collapsed="false">
      <c r="A26" s="8" t="s">
        <v>15</v>
      </c>
      <c r="B26" s="8"/>
      <c r="C26" s="8"/>
      <c r="D26" s="8"/>
    </row>
    <row r="27" customFormat="false" ht="24" hidden="false" customHeight="true" outlineLevel="0" collapsed="false">
      <c r="A27" s="14" t="s">
        <v>8</v>
      </c>
      <c r="B27" s="15" t="s">
        <v>9</v>
      </c>
      <c r="C27" s="15" t="s">
        <v>16</v>
      </c>
      <c r="D27" s="16" t="s">
        <v>17</v>
      </c>
    </row>
    <row r="28" customFormat="false" ht="24" hidden="false" customHeight="true" outlineLevel="0" collapsed="false">
      <c r="A28" s="24" t="s">
        <v>18</v>
      </c>
      <c r="B28" s="25" t="n">
        <v>1262</v>
      </c>
      <c r="C28" s="26" t="n">
        <v>0.3</v>
      </c>
      <c r="D28" s="27" t="n">
        <f aca="false">ROUND(B28*C28,2)</f>
        <v>378.6</v>
      </c>
      <c r="E28" s="11" t="s">
        <v>5</v>
      </c>
      <c r="F28" s="11"/>
    </row>
    <row r="29" customFormat="false" ht="24" hidden="false" customHeight="true" outlineLevel="0" collapsed="false">
      <c r="A29" s="12" t="s">
        <v>19</v>
      </c>
      <c r="B29" s="21" t="n">
        <v>1262</v>
      </c>
      <c r="C29" s="26" t="n">
        <v>0.3</v>
      </c>
      <c r="D29" s="13" t="n">
        <f aca="false">ROUND(B29*C29,2)</f>
        <v>378.6</v>
      </c>
      <c r="E29" s="11" t="s">
        <v>5</v>
      </c>
      <c r="F29" s="11"/>
      <c r="H29" s="5"/>
      <c r="I29" s="5"/>
    </row>
    <row r="32" customFormat="false" ht="24" hidden="false" customHeight="true" outlineLevel="0" collapsed="false">
      <c r="A32" s="7" t="s">
        <v>20</v>
      </c>
      <c r="B32" s="7"/>
      <c r="C32" s="7"/>
      <c r="D32" s="7"/>
      <c r="E32" s="7"/>
      <c r="F32" s="7"/>
      <c r="G32" s="7"/>
      <c r="H32" s="7"/>
      <c r="I32" s="7"/>
    </row>
    <row r="33" customFormat="false" ht="69.75" hidden="false" customHeight="true" outlineLevel="0" collapsed="false">
      <c r="A33" s="3"/>
      <c r="B33" s="3"/>
      <c r="C33" s="3"/>
      <c r="D33" s="3"/>
      <c r="E33" s="3"/>
      <c r="F33" s="3"/>
      <c r="G33" s="3"/>
      <c r="H33" s="3"/>
      <c r="I33" s="3"/>
    </row>
    <row r="35" customFormat="false" ht="24" hidden="false" customHeight="true" outlineLevel="0" collapsed="false">
      <c r="A35" s="8" t="s">
        <v>20</v>
      </c>
      <c r="B35" s="8"/>
      <c r="C35" s="8"/>
      <c r="D35" s="8"/>
      <c r="E35" s="8"/>
      <c r="F35" s="28"/>
    </row>
    <row r="36" customFormat="false" ht="24" hidden="false" customHeight="true" outlineLevel="0" collapsed="false">
      <c r="A36" s="14" t="s">
        <v>8</v>
      </c>
      <c r="B36" s="15" t="s">
        <v>21</v>
      </c>
      <c r="C36" s="15" t="s">
        <v>22</v>
      </c>
      <c r="D36" s="15" t="s">
        <v>10</v>
      </c>
      <c r="E36" s="16" t="s">
        <v>17</v>
      </c>
      <c r="F36" s="28"/>
    </row>
    <row r="37" customFormat="false" ht="24" hidden="false" customHeight="true" outlineLevel="0" collapsed="false">
      <c r="A37" s="17" t="s">
        <v>18</v>
      </c>
      <c r="B37" s="18" t="n">
        <f aca="false">B12+D28</f>
        <v>1640.6</v>
      </c>
      <c r="C37" s="19" t="n">
        <f aca="false">ROUND(7/12,4)</f>
        <v>0.5833</v>
      </c>
      <c r="D37" s="29" t="n">
        <v>0.2</v>
      </c>
      <c r="E37" s="30" t="n">
        <f aca="false">ROUND(B37*C37*D37,2)</f>
        <v>191.39</v>
      </c>
      <c r="F37" s="31"/>
      <c r="G37" s="32" t="s">
        <v>23</v>
      </c>
      <c r="H37" s="11"/>
      <c r="J37" s="33"/>
    </row>
    <row r="38" customFormat="false" ht="24" hidden="false" customHeight="true" outlineLevel="0" collapsed="false">
      <c r="A38" s="12" t="s">
        <v>24</v>
      </c>
      <c r="B38" s="18" t="n">
        <f aca="false">B13+D29</f>
        <v>1640.6</v>
      </c>
      <c r="C38" s="22" t="n">
        <f aca="false">ROUND(7/12,4)</f>
        <v>0.5833</v>
      </c>
      <c r="D38" s="34"/>
      <c r="E38" s="13" t="n">
        <f aca="false">B38*C38*D38</f>
        <v>0</v>
      </c>
      <c r="F38" s="31"/>
    </row>
    <row r="39" customFormat="false" ht="24" hidden="false" customHeight="true" outlineLevel="0" collapsed="false">
      <c r="A39" s="8" t="s">
        <v>25</v>
      </c>
      <c r="B39" s="8"/>
      <c r="C39" s="8"/>
      <c r="D39" s="8"/>
      <c r="E39" s="8"/>
      <c r="F39" s="28"/>
    </row>
    <row r="40" customFormat="false" ht="24" hidden="false" customHeight="true" outlineLevel="0" collapsed="false">
      <c r="A40" s="14" t="s">
        <v>8</v>
      </c>
      <c r="B40" s="15" t="s">
        <v>21</v>
      </c>
      <c r="C40" s="15" t="s">
        <v>22</v>
      </c>
      <c r="D40" s="15" t="s">
        <v>10</v>
      </c>
      <c r="E40" s="16" t="s">
        <v>17</v>
      </c>
      <c r="F40" s="28"/>
    </row>
    <row r="41" customFormat="false" ht="24" hidden="false" customHeight="true" outlineLevel="0" collapsed="false">
      <c r="A41" s="17" t="s">
        <v>18</v>
      </c>
      <c r="B41" s="18" t="n">
        <f aca="false">B12+D28</f>
        <v>1640.6</v>
      </c>
      <c r="C41" s="19" t="n">
        <f aca="false">ROUND(1/12,4)</f>
        <v>0.0833</v>
      </c>
      <c r="D41" s="35" t="n">
        <v>1.2</v>
      </c>
      <c r="E41" s="30" t="n">
        <f aca="false">ROUND(B41*C41*D41,2)</f>
        <v>163.99</v>
      </c>
      <c r="F41" s="36"/>
      <c r="G41" s="32" t="s">
        <v>23</v>
      </c>
    </row>
    <row r="42" customFormat="false" ht="24" hidden="false" customHeight="true" outlineLevel="0" collapsed="false">
      <c r="A42" s="12" t="s">
        <v>24</v>
      </c>
      <c r="B42" s="18" t="n">
        <f aca="false">B13+D29</f>
        <v>1640.6</v>
      </c>
      <c r="C42" s="37" t="n">
        <f aca="false">ROUND(1/12,4)</f>
        <v>0.0833</v>
      </c>
      <c r="D42" s="34"/>
      <c r="E42" s="38" t="n">
        <f aca="false">ROUND(B42*C42*D42,2)</f>
        <v>0</v>
      </c>
      <c r="F42" s="39"/>
    </row>
    <row r="43" customFormat="false" ht="33.75" hidden="false" customHeight="true" outlineLevel="0" collapsed="false"/>
    <row r="44" customFormat="false" ht="24" hidden="false" customHeight="true" outlineLevel="0" collapsed="false">
      <c r="A44" s="8" t="s">
        <v>26</v>
      </c>
      <c r="B44" s="8"/>
      <c r="C44" s="8"/>
      <c r="D44" s="8"/>
    </row>
    <row r="45" customFormat="false" ht="30.75" hidden="false" customHeight="true" outlineLevel="0" collapsed="false">
      <c r="A45" s="14" t="s">
        <v>8</v>
      </c>
      <c r="B45" s="15" t="s">
        <v>27</v>
      </c>
      <c r="C45" s="40" t="s">
        <v>28</v>
      </c>
      <c r="D45" s="16" t="s">
        <v>17</v>
      </c>
    </row>
    <row r="46" customFormat="false" ht="24" hidden="false" customHeight="true" outlineLevel="0" collapsed="false">
      <c r="A46" s="17" t="s">
        <v>18</v>
      </c>
      <c r="B46" s="18" t="n">
        <f aca="false">E37</f>
        <v>191.39</v>
      </c>
      <c r="C46" s="18" t="n">
        <f aca="false">E41</f>
        <v>163.99</v>
      </c>
      <c r="D46" s="30" t="n">
        <f aca="false">SUM(B46:C46)</f>
        <v>355.38</v>
      </c>
    </row>
    <row r="47" customFormat="false" ht="24" hidden="false" customHeight="true" outlineLevel="0" collapsed="false">
      <c r="A47" s="12" t="s">
        <v>24</v>
      </c>
      <c r="B47" s="41" t="n">
        <f aca="false">E38</f>
        <v>0</v>
      </c>
      <c r="C47" s="21"/>
      <c r="D47" s="13"/>
      <c r="H47" s="5"/>
      <c r="I47" s="5"/>
    </row>
    <row r="49" customFormat="false" ht="24" hidden="false" customHeight="true" outlineLevel="0" collapsed="false">
      <c r="A49" s="42" t="s">
        <v>29</v>
      </c>
      <c r="B49" s="42"/>
      <c r="C49" s="42"/>
      <c r="D49" s="42"/>
      <c r="E49" s="5"/>
      <c r="F49" s="5"/>
      <c r="G49" s="5"/>
    </row>
    <row r="50" customFormat="false" ht="48" hidden="false" customHeight="true" outlineLevel="0" collapsed="false">
      <c r="A50" s="3"/>
      <c r="B50" s="3"/>
      <c r="C50" s="3"/>
      <c r="D50" s="3"/>
      <c r="E50" s="3"/>
      <c r="F50" s="3"/>
      <c r="G50" s="3"/>
    </row>
    <row r="52" customFormat="false" ht="24" hidden="false" customHeight="true" outlineLevel="0" collapsed="false">
      <c r="A52" s="8" t="s">
        <v>29</v>
      </c>
      <c r="B52" s="8"/>
      <c r="C52" s="8"/>
      <c r="D52" s="8"/>
    </row>
    <row r="53" customFormat="false" ht="24" hidden="false" customHeight="true" outlineLevel="0" collapsed="false">
      <c r="A53" s="14" t="s">
        <v>8</v>
      </c>
      <c r="B53" s="15" t="s">
        <v>9</v>
      </c>
      <c r="C53" s="15" t="s">
        <v>10</v>
      </c>
      <c r="D53" s="16" t="s">
        <v>17</v>
      </c>
    </row>
    <row r="54" customFormat="false" ht="24" hidden="false" customHeight="true" outlineLevel="0" collapsed="false">
      <c r="A54" s="24" t="s">
        <v>18</v>
      </c>
      <c r="B54" s="43"/>
      <c r="C54" s="44"/>
      <c r="D54" s="45"/>
    </row>
    <row r="55" customFormat="false" ht="24" hidden="false" customHeight="true" outlineLevel="0" collapsed="false">
      <c r="A55" s="12" t="s">
        <v>19</v>
      </c>
      <c r="B55" s="43"/>
      <c r="C55" s="44"/>
      <c r="D55" s="45"/>
      <c r="I55" s="5"/>
    </row>
    <row r="57" customFormat="false" ht="24" hidden="false" customHeight="true" outlineLevel="0" collapsed="false">
      <c r="A57" s="6" t="s">
        <v>2</v>
      </c>
      <c r="B57" s="6"/>
      <c r="C57" s="6"/>
      <c r="D57" s="6"/>
      <c r="E57" s="6"/>
      <c r="F57" s="6"/>
      <c r="G57" s="6"/>
      <c r="H57" s="6"/>
      <c r="I57" s="6"/>
    </row>
    <row r="58" customFormat="false" ht="42" hidden="false" customHeight="true" outlineLevel="0" collapsed="false">
      <c r="A58" s="46"/>
      <c r="B58" s="46"/>
      <c r="C58" s="46"/>
      <c r="D58" s="46"/>
      <c r="E58" s="46"/>
      <c r="F58" s="46"/>
      <c r="G58" s="46"/>
      <c r="H58" s="46"/>
      <c r="I58" s="46"/>
    </row>
    <row r="59" customFormat="false" ht="30.75" hidden="false" customHeight="true" outlineLevel="0" collapsed="false"/>
    <row r="60" customFormat="false" ht="24" hidden="false" customHeight="true" outlineLevel="0" collapsed="false">
      <c r="A60" s="47" t="s">
        <v>2</v>
      </c>
      <c r="B60" s="47"/>
      <c r="C60" s="47"/>
      <c r="D60" s="47"/>
      <c r="E60" s="47"/>
      <c r="F60" s="47"/>
      <c r="G60" s="47"/>
      <c r="H60" s="48"/>
    </row>
    <row r="61" customFormat="false" ht="48" hidden="false" customHeight="false" outlineLevel="0" collapsed="false">
      <c r="A61" s="49" t="s">
        <v>8</v>
      </c>
      <c r="B61" s="50" t="s">
        <v>30</v>
      </c>
      <c r="C61" s="51" t="s">
        <v>31</v>
      </c>
      <c r="D61" s="51" t="s">
        <v>32</v>
      </c>
      <c r="E61" s="50" t="s">
        <v>27</v>
      </c>
      <c r="F61" s="52" t="s">
        <v>33</v>
      </c>
      <c r="G61" s="53" t="s">
        <v>34</v>
      </c>
      <c r="H61" s="5"/>
    </row>
    <row r="62" customFormat="false" ht="24" hidden="false" customHeight="true" outlineLevel="0" collapsed="false">
      <c r="A62" s="24" t="s">
        <v>18</v>
      </c>
      <c r="B62" s="25" t="n">
        <f aca="false">B12</f>
        <v>1262</v>
      </c>
      <c r="C62" s="25" t="n">
        <f aca="false">D20</f>
        <v>0</v>
      </c>
      <c r="D62" s="25" t="n">
        <f aca="false">D28</f>
        <v>378.6</v>
      </c>
      <c r="E62" s="25" t="n">
        <f aca="false">D46</f>
        <v>355.38</v>
      </c>
      <c r="F62" s="54"/>
      <c r="G62" s="27" t="n">
        <f aca="false">SUM(B62:E62)</f>
        <v>1995.98</v>
      </c>
      <c r="H62" s="36"/>
    </row>
    <row r="63" customFormat="false" ht="24" hidden="false" customHeight="true" outlineLevel="0" collapsed="false">
      <c r="A63" s="12" t="s">
        <v>19</v>
      </c>
      <c r="B63" s="21" t="n">
        <f aca="false">B13</f>
        <v>1262</v>
      </c>
      <c r="C63" s="21" t="n">
        <f aca="false">D21</f>
        <v>0</v>
      </c>
      <c r="D63" s="21" t="n">
        <f aca="false">D29</f>
        <v>378.6</v>
      </c>
      <c r="E63" s="55"/>
      <c r="F63" s="56"/>
      <c r="G63" s="13" t="n">
        <f aca="false">SUM(B63:E63)</f>
        <v>1640.6</v>
      </c>
      <c r="H63" s="36"/>
      <c r="I63" s="5"/>
    </row>
    <row r="65" customFormat="false" ht="24" hidden="false" customHeight="true" outlineLevel="0" collapsed="false">
      <c r="A65" s="6" t="s">
        <v>35</v>
      </c>
      <c r="B65" s="6"/>
      <c r="C65" s="6"/>
      <c r="D65" s="6"/>
      <c r="E65" s="6"/>
      <c r="F65" s="6"/>
      <c r="G65" s="6"/>
      <c r="H65" s="6"/>
      <c r="I65" s="6"/>
    </row>
    <row r="67" customFormat="false" ht="24" hidden="false" customHeight="true" outlineLevel="0" collapsed="false">
      <c r="A67" s="7" t="s">
        <v>36</v>
      </c>
      <c r="B67" s="7"/>
      <c r="C67" s="7"/>
      <c r="D67" s="7"/>
      <c r="E67" s="7"/>
      <c r="F67" s="7"/>
      <c r="G67" s="7"/>
      <c r="H67" s="7"/>
      <c r="I67" s="7"/>
    </row>
    <row r="69" customFormat="false" ht="31.5" hidden="false" customHeight="true" outlineLevel="0" collapsed="false">
      <c r="A69" s="57" t="s">
        <v>37</v>
      </c>
      <c r="B69" s="57"/>
      <c r="C69" s="57"/>
      <c r="D69" s="57"/>
      <c r="E69" s="33"/>
      <c r="F69" s="33"/>
    </row>
    <row r="70" customFormat="false" ht="15.75" hidden="false" customHeight="false" outlineLevel="0" collapsed="false">
      <c r="A70" s="58" t="s">
        <v>8</v>
      </c>
      <c r="B70" s="59" t="s">
        <v>9</v>
      </c>
      <c r="C70" s="60" t="s">
        <v>38</v>
      </c>
      <c r="D70" s="61" t="s">
        <v>17</v>
      </c>
    </row>
    <row r="71" customFormat="false" ht="24" hidden="false" customHeight="true" outlineLevel="0" collapsed="false">
      <c r="A71" s="24" t="s">
        <v>18</v>
      </c>
      <c r="B71" s="25" t="n">
        <f aca="false">G62</f>
        <v>1995.98</v>
      </c>
      <c r="C71" s="62" t="n">
        <f aca="false">ROUND(1/12,4)</f>
        <v>0.0833</v>
      </c>
      <c r="D71" s="27" t="n">
        <f aca="false">ROUND(B71*C71,2)</f>
        <v>166.27</v>
      </c>
    </row>
    <row r="72" customFormat="false" ht="24" hidden="false" customHeight="true" outlineLevel="0" collapsed="false">
      <c r="A72" s="12" t="s">
        <v>19</v>
      </c>
      <c r="B72" s="25" t="n">
        <f aca="false">G63</f>
        <v>1640.6</v>
      </c>
      <c r="C72" s="63" t="n">
        <f aca="false">ROUND(1/12,4)</f>
        <v>0.0833</v>
      </c>
      <c r="D72" s="13" t="n">
        <f aca="false">ROUND(B72*C72,2)</f>
        <v>136.66</v>
      </c>
    </row>
    <row r="74" customFormat="false" ht="36.75" hidden="false" customHeight="true" outlineLevel="0" collapsed="false">
      <c r="A74" s="57" t="s">
        <v>39</v>
      </c>
      <c r="B74" s="57"/>
      <c r="C74" s="57"/>
      <c r="D74" s="57"/>
    </row>
    <row r="75" customFormat="false" ht="30.75" hidden="false" customHeight="true" outlineLevel="0" collapsed="false">
      <c r="A75" s="58" t="s">
        <v>8</v>
      </c>
      <c r="B75" s="59" t="s">
        <v>9</v>
      </c>
      <c r="C75" s="60" t="s">
        <v>38</v>
      </c>
      <c r="D75" s="61" t="s">
        <v>17</v>
      </c>
    </row>
    <row r="76" customFormat="false" ht="24" hidden="false" customHeight="true" outlineLevel="0" collapsed="false">
      <c r="A76" s="24" t="s">
        <v>18</v>
      </c>
      <c r="B76" s="25" t="n">
        <f aca="false">G62</f>
        <v>1995.98</v>
      </c>
      <c r="C76" s="62" t="n">
        <f aca="false">ROUND(1/12,4)</f>
        <v>0.0833</v>
      </c>
      <c r="D76" s="27" t="n">
        <f aca="false">ROUND(B76*C76,2)</f>
        <v>166.27</v>
      </c>
    </row>
    <row r="77" customFormat="false" ht="24" hidden="false" customHeight="true" outlineLevel="0" collapsed="false">
      <c r="A77" s="12" t="s">
        <v>19</v>
      </c>
      <c r="B77" s="21" t="n">
        <f aca="false">G63</f>
        <v>1640.6</v>
      </c>
      <c r="C77" s="63" t="n">
        <f aca="false">ROUND(1/12,4)</f>
        <v>0.0833</v>
      </c>
      <c r="D77" s="13" t="n">
        <f aca="false">ROUND(B77*C77,2)</f>
        <v>136.66</v>
      </c>
    </row>
    <row r="78" customFormat="false" ht="38.25" hidden="false" customHeight="true" outlineLevel="0" collapsed="false"/>
    <row r="79" customFormat="false" ht="24" hidden="false" customHeight="true" outlineLevel="0" collapsed="false">
      <c r="A79" s="57" t="s">
        <v>40</v>
      </c>
      <c r="B79" s="57"/>
      <c r="C79" s="57"/>
      <c r="D79" s="57"/>
      <c r="E79" s="57"/>
      <c r="F79" s="64"/>
    </row>
    <row r="80" customFormat="false" ht="30" hidden="false" customHeight="true" outlineLevel="0" collapsed="false">
      <c r="A80" s="58" t="s">
        <v>8</v>
      </c>
      <c r="B80" s="59" t="s">
        <v>9</v>
      </c>
      <c r="C80" s="60" t="s">
        <v>41</v>
      </c>
      <c r="D80" s="60" t="s">
        <v>38</v>
      </c>
      <c r="E80" s="61" t="s">
        <v>17</v>
      </c>
      <c r="F80" s="28"/>
    </row>
    <row r="81" customFormat="false" ht="24" hidden="false" customHeight="true" outlineLevel="0" collapsed="false">
      <c r="A81" s="24" t="s">
        <v>18</v>
      </c>
      <c r="B81" s="25" t="n">
        <f aca="false">G62</f>
        <v>1995.98</v>
      </c>
      <c r="C81" s="65" t="n">
        <f aca="false">ROUND(1/3,4)</f>
        <v>0.3333</v>
      </c>
      <c r="D81" s="62" t="n">
        <f aca="false">ROUND(1/12,4)</f>
        <v>0.0833</v>
      </c>
      <c r="E81" s="27" t="n">
        <f aca="false">ROUND(B81*C81*D81,2)</f>
        <v>55.42</v>
      </c>
      <c r="F81" s="31"/>
    </row>
    <row r="82" customFormat="false" ht="24" hidden="false" customHeight="true" outlineLevel="0" collapsed="false">
      <c r="A82" s="12" t="s">
        <v>19</v>
      </c>
      <c r="B82" s="21" t="n">
        <f aca="false">G63</f>
        <v>1640.6</v>
      </c>
      <c r="C82" s="22" t="n">
        <f aca="false">ROUND(1/3,4)</f>
        <v>0.3333</v>
      </c>
      <c r="D82" s="63" t="n">
        <f aca="false">ROUND(1/12,4)</f>
        <v>0.0833</v>
      </c>
      <c r="E82" s="13" t="n">
        <f aca="false">ROUND(B82*C82*D82,2)</f>
        <v>45.55</v>
      </c>
      <c r="F82" s="31"/>
    </row>
    <row r="83" customFormat="false" ht="15.75" hidden="false" customHeight="false" outlineLevel="0" collapsed="false">
      <c r="F83" s="66"/>
    </row>
    <row r="84" customFormat="false" ht="24" hidden="false" customHeight="true" outlineLevel="0" collapsed="false">
      <c r="A84" s="8" t="s">
        <v>36</v>
      </c>
      <c r="B84" s="8"/>
      <c r="C84" s="8"/>
      <c r="D84" s="8"/>
      <c r="E84" s="8"/>
      <c r="F84" s="28"/>
    </row>
    <row r="85" customFormat="false" ht="24" hidden="false" customHeight="true" outlineLevel="0" collapsed="false">
      <c r="A85" s="58" t="s">
        <v>8</v>
      </c>
      <c r="B85" s="59" t="s">
        <v>42</v>
      </c>
      <c r="C85" s="59" t="s">
        <v>43</v>
      </c>
      <c r="D85" s="59" t="s">
        <v>44</v>
      </c>
      <c r="E85" s="61" t="s">
        <v>34</v>
      </c>
      <c r="F85" s="28"/>
    </row>
    <row r="86" customFormat="false" ht="24" hidden="false" customHeight="true" outlineLevel="0" collapsed="false">
      <c r="A86" s="24" t="s">
        <v>18</v>
      </c>
      <c r="B86" s="25" t="n">
        <f aca="false">D71</f>
        <v>166.27</v>
      </c>
      <c r="C86" s="25" t="n">
        <f aca="false">D76</f>
        <v>166.27</v>
      </c>
      <c r="D86" s="25" t="n">
        <f aca="false">E81</f>
        <v>55.42</v>
      </c>
      <c r="E86" s="27" t="n">
        <f aca="false">SUM(B86:D86)</f>
        <v>387.96</v>
      </c>
      <c r="F86" s="36"/>
    </row>
    <row r="87" customFormat="false" ht="24" hidden="false" customHeight="true" outlineLevel="0" collapsed="false">
      <c r="A87" s="12" t="s">
        <v>19</v>
      </c>
      <c r="B87" s="21" t="n">
        <f aca="false">D72</f>
        <v>136.66</v>
      </c>
      <c r="C87" s="21" t="n">
        <f aca="false">D77</f>
        <v>136.66</v>
      </c>
      <c r="D87" s="21" t="n">
        <f aca="false">E82</f>
        <v>45.55</v>
      </c>
      <c r="E87" s="13" t="n">
        <f aca="false">SUM(B87:D87)</f>
        <v>318.87</v>
      </c>
      <c r="F87" s="36"/>
      <c r="I87" s="5"/>
    </row>
    <row r="89" customFormat="false" ht="24" hidden="false" customHeight="true" outlineLevel="0" collapsed="false">
      <c r="A89" s="7" t="s">
        <v>45</v>
      </c>
      <c r="B89" s="7"/>
      <c r="C89" s="7"/>
      <c r="D89" s="7"/>
      <c r="E89" s="7"/>
      <c r="F89" s="7"/>
      <c r="G89" s="7"/>
      <c r="H89" s="7"/>
      <c r="I89" s="7"/>
    </row>
    <row r="90" customFormat="false" ht="51.75" hidden="false" customHeight="true" outlineLevel="0" collapsed="false">
      <c r="A90" s="3"/>
      <c r="B90" s="3"/>
      <c r="C90" s="3"/>
      <c r="D90" s="3"/>
      <c r="E90" s="3"/>
      <c r="F90" s="3"/>
      <c r="G90" s="3"/>
      <c r="H90" s="3"/>
      <c r="I90" s="3"/>
    </row>
    <row r="92" customFormat="false" ht="24" hidden="false" customHeight="true" outlineLevel="0" collapsed="false">
      <c r="A92" s="8" t="s">
        <v>46</v>
      </c>
      <c r="B92" s="8"/>
      <c r="C92" s="8" t="s">
        <v>47</v>
      </c>
      <c r="D92" s="8"/>
      <c r="E92" s="8" t="s">
        <v>48</v>
      </c>
      <c r="F92" s="8"/>
    </row>
    <row r="93" customFormat="false" ht="24" hidden="false" customHeight="true" outlineLevel="0" collapsed="false">
      <c r="A93" s="58" t="s">
        <v>49</v>
      </c>
      <c r="B93" s="61" t="s">
        <v>10</v>
      </c>
      <c r="C93" s="61" t="s">
        <v>21</v>
      </c>
      <c r="D93" s="61" t="s">
        <v>17</v>
      </c>
      <c r="E93" s="61" t="s">
        <v>21</v>
      </c>
      <c r="F93" s="61" t="s">
        <v>17</v>
      </c>
    </row>
    <row r="94" customFormat="false" ht="24" hidden="false" customHeight="true" outlineLevel="0" collapsed="false">
      <c r="A94" s="17" t="s">
        <v>50</v>
      </c>
      <c r="B94" s="67" t="n">
        <v>0.2</v>
      </c>
      <c r="C94" s="68" t="n">
        <f aca="false">$G$62+$E$86</f>
        <v>2383.94</v>
      </c>
      <c r="D94" s="69" t="n">
        <f aca="false">ROUND(B94*C94,2)</f>
        <v>476.79</v>
      </c>
      <c r="E94" s="68" t="n">
        <f aca="false">$G$63+$E$87</f>
        <v>1959.47</v>
      </c>
      <c r="F94" s="69" t="n">
        <f aca="false">ROUND(B94*E94,2)</f>
        <v>391.89</v>
      </c>
    </row>
    <row r="95" customFormat="false" ht="24" hidden="false" customHeight="true" outlineLevel="0" collapsed="false">
      <c r="A95" s="24" t="s">
        <v>51</v>
      </c>
      <c r="B95" s="70" t="n">
        <v>0.025</v>
      </c>
      <c r="C95" s="68" t="n">
        <f aca="false">$G$62+$E$86</f>
        <v>2383.94</v>
      </c>
      <c r="D95" s="69" t="n">
        <f aca="false">ROUND(B95*C95,2)</f>
        <v>59.6</v>
      </c>
      <c r="E95" s="68" t="n">
        <f aca="false">$G$63+$E$87</f>
        <v>1959.47</v>
      </c>
      <c r="F95" s="69" t="n">
        <f aca="false">ROUND(B95*E95,2)</f>
        <v>48.99</v>
      </c>
    </row>
    <row r="96" customFormat="false" ht="24" hidden="false" customHeight="true" outlineLevel="0" collapsed="false">
      <c r="A96" s="24" t="s">
        <v>52</v>
      </c>
      <c r="B96" s="71" t="n">
        <v>0.03</v>
      </c>
      <c r="C96" s="68" t="n">
        <f aca="false">$G$62+$E$86</f>
        <v>2383.94</v>
      </c>
      <c r="D96" s="69" t="n">
        <f aca="false">ROUND(B96*C96,2)</f>
        <v>71.52</v>
      </c>
      <c r="E96" s="68" t="n">
        <f aca="false">$G$63+$E$87</f>
        <v>1959.47</v>
      </c>
      <c r="F96" s="69" t="n">
        <f aca="false">ROUND(B96*E96,2)</f>
        <v>58.78</v>
      </c>
    </row>
    <row r="97" customFormat="false" ht="24" hidden="false" customHeight="true" outlineLevel="0" collapsed="false">
      <c r="A97" s="24" t="s">
        <v>53</v>
      </c>
      <c r="B97" s="70" t="n">
        <v>0.015</v>
      </c>
      <c r="C97" s="68" t="n">
        <f aca="false">$G$62+$E$86</f>
        <v>2383.94</v>
      </c>
      <c r="D97" s="69" t="n">
        <f aca="false">ROUND(B97*C97,2)</f>
        <v>35.76</v>
      </c>
      <c r="E97" s="68" t="n">
        <f aca="false">$G$63+$E$87</f>
        <v>1959.47</v>
      </c>
      <c r="F97" s="69" t="n">
        <f aca="false">ROUND(B97*E97,2)</f>
        <v>29.39</v>
      </c>
    </row>
    <row r="98" customFormat="false" ht="24" hidden="false" customHeight="true" outlineLevel="0" collapsed="false">
      <c r="A98" s="24" t="s">
        <v>54</v>
      </c>
      <c r="B98" s="70" t="n">
        <v>0.01</v>
      </c>
      <c r="C98" s="68" t="n">
        <f aca="false">$G$62+$E$86</f>
        <v>2383.94</v>
      </c>
      <c r="D98" s="69" t="n">
        <f aca="false">ROUND(B98*C98,2)</f>
        <v>23.84</v>
      </c>
      <c r="E98" s="68" t="n">
        <f aca="false">$G$63+$E$87</f>
        <v>1959.47</v>
      </c>
      <c r="F98" s="69" t="n">
        <f aca="false">ROUND(B98*E98,2)</f>
        <v>19.59</v>
      </c>
    </row>
    <row r="99" customFormat="false" ht="24" hidden="false" customHeight="true" outlineLevel="0" collapsed="false">
      <c r="A99" s="24" t="s">
        <v>55</v>
      </c>
      <c r="B99" s="70" t="n">
        <v>0.006</v>
      </c>
      <c r="C99" s="68" t="n">
        <f aca="false">$G$62+$E$86</f>
        <v>2383.94</v>
      </c>
      <c r="D99" s="69" t="n">
        <f aca="false">ROUND(B99*C99,2)</f>
        <v>14.3</v>
      </c>
      <c r="E99" s="68" t="n">
        <f aca="false">$G$63+$E$87</f>
        <v>1959.47</v>
      </c>
      <c r="F99" s="69" t="n">
        <f aca="false">ROUND(B99*E99,2)</f>
        <v>11.76</v>
      </c>
    </row>
    <row r="100" customFormat="false" ht="24" hidden="false" customHeight="true" outlineLevel="0" collapsed="false">
      <c r="A100" s="24" t="s">
        <v>56</v>
      </c>
      <c r="B100" s="70" t="n">
        <v>0.002</v>
      </c>
      <c r="C100" s="68" t="n">
        <f aca="false">$G$62+$E$86</f>
        <v>2383.94</v>
      </c>
      <c r="D100" s="69" t="n">
        <f aca="false">ROUND(B100*C100,2)</f>
        <v>4.77</v>
      </c>
      <c r="E100" s="68" t="n">
        <f aca="false">$G$63+$E$87</f>
        <v>1959.47</v>
      </c>
      <c r="F100" s="69" t="n">
        <f aca="false">ROUND(B100*E100,2)</f>
        <v>3.92</v>
      </c>
    </row>
    <row r="101" customFormat="false" ht="24" hidden="false" customHeight="true" outlineLevel="0" collapsed="false">
      <c r="A101" s="12" t="s">
        <v>57</v>
      </c>
      <c r="B101" s="72" t="n">
        <v>0.08</v>
      </c>
      <c r="C101" s="68" t="n">
        <f aca="false">$G$62+$E$86</f>
        <v>2383.94</v>
      </c>
      <c r="D101" s="69" t="n">
        <f aca="false">ROUND(B101*C101,2)</f>
        <v>190.72</v>
      </c>
      <c r="E101" s="68" t="n">
        <f aca="false">$G$63+$E$87</f>
        <v>1959.47</v>
      </c>
      <c r="F101" s="69" t="n">
        <f aca="false">ROUND(B101*E101,2)</f>
        <v>156.76</v>
      </c>
    </row>
    <row r="102" customFormat="false" ht="24" hidden="false" customHeight="true" outlineLevel="0" collapsed="false">
      <c r="A102" s="73" t="s">
        <v>58</v>
      </c>
      <c r="B102" s="74" t="n">
        <f aca="false">SUM(B94:B101)</f>
        <v>0.368</v>
      </c>
      <c r="C102" s="75" t="s">
        <v>59</v>
      </c>
      <c r="D102" s="76" t="n">
        <f aca="false">ROUND(SUM(D94:D101),2)</f>
        <v>877.3</v>
      </c>
      <c r="E102" s="77" t="s">
        <v>59</v>
      </c>
      <c r="F102" s="77" t="n">
        <f aca="false">ROUND(SUM(F94:F101),2)</f>
        <v>721.08</v>
      </c>
    </row>
    <row r="103" customFormat="false" ht="15.75" hidden="false" customHeight="false" outlineLevel="0" collapsed="false">
      <c r="A103" s="11" t="s">
        <v>23</v>
      </c>
    </row>
    <row r="104" customFormat="false" ht="24" hidden="false" customHeight="true" outlineLevel="0" collapsed="false">
      <c r="A104" s="8" t="s">
        <v>60</v>
      </c>
      <c r="B104" s="8"/>
      <c r="C104" s="8"/>
      <c r="D104" s="8"/>
    </row>
    <row r="105" customFormat="false" ht="24" hidden="false" customHeight="true" outlineLevel="0" collapsed="false">
      <c r="A105" s="58" t="s">
        <v>8</v>
      </c>
      <c r="B105" s="59"/>
      <c r="C105" s="59"/>
      <c r="D105" s="61" t="s">
        <v>17</v>
      </c>
    </row>
    <row r="106" customFormat="false" ht="24" hidden="false" customHeight="true" outlineLevel="0" collapsed="false">
      <c r="A106" s="24" t="s">
        <v>18</v>
      </c>
      <c r="B106" s="78"/>
      <c r="C106" s="79"/>
      <c r="D106" s="27" t="n">
        <f aca="false">ROUND(SUM(D94:D100),2)</f>
        <v>686.58</v>
      </c>
    </row>
    <row r="107" customFormat="false" ht="24" hidden="false" customHeight="true" outlineLevel="0" collapsed="false">
      <c r="A107" s="12" t="s">
        <v>19</v>
      </c>
      <c r="B107" s="80"/>
      <c r="C107" s="81"/>
      <c r="D107" s="13" t="n">
        <f aca="false">ROUND(SUM(F94:F100),2)</f>
        <v>564.32</v>
      </c>
    </row>
    <row r="109" customFormat="false" ht="24" hidden="false" customHeight="true" outlineLevel="0" collapsed="false">
      <c r="A109" s="8" t="s">
        <v>61</v>
      </c>
      <c r="B109" s="8"/>
      <c r="C109" s="8"/>
      <c r="D109" s="8"/>
    </row>
    <row r="110" customFormat="false" ht="24" hidden="false" customHeight="true" outlineLevel="0" collapsed="false">
      <c r="A110" s="58" t="s">
        <v>8</v>
      </c>
      <c r="B110" s="59"/>
      <c r="C110" s="59"/>
      <c r="D110" s="61" t="s">
        <v>17</v>
      </c>
    </row>
    <row r="111" customFormat="false" ht="24" hidden="false" customHeight="true" outlineLevel="0" collapsed="false">
      <c r="A111" s="24" t="s">
        <v>18</v>
      </c>
      <c r="B111" s="25"/>
      <c r="C111" s="62"/>
      <c r="D111" s="27" t="n">
        <f aca="false">D101</f>
        <v>190.72</v>
      </c>
    </row>
    <row r="112" customFormat="false" ht="24" hidden="false" customHeight="true" outlineLevel="0" collapsed="false">
      <c r="A112" s="12" t="s">
        <v>19</v>
      </c>
      <c r="B112" s="21"/>
      <c r="C112" s="63"/>
      <c r="D112" s="13" t="n">
        <f aca="false">F101</f>
        <v>156.76</v>
      </c>
    </row>
    <row r="114" customFormat="false" ht="24" hidden="false" customHeight="true" outlineLevel="0" collapsed="false">
      <c r="A114" s="8" t="s">
        <v>45</v>
      </c>
      <c r="B114" s="8"/>
      <c r="C114" s="8"/>
      <c r="D114" s="8"/>
    </row>
    <row r="115" customFormat="false" ht="24" hidden="false" customHeight="true" outlineLevel="0" collapsed="false">
      <c r="A115" s="58" t="s">
        <v>8</v>
      </c>
      <c r="B115" s="59" t="s">
        <v>62</v>
      </c>
      <c r="C115" s="59" t="s">
        <v>57</v>
      </c>
      <c r="D115" s="61" t="s">
        <v>34</v>
      </c>
    </row>
    <row r="116" customFormat="false" ht="24" hidden="false" customHeight="true" outlineLevel="0" collapsed="false">
      <c r="A116" s="24" t="s">
        <v>18</v>
      </c>
      <c r="B116" s="25" t="n">
        <f aca="false">D106</f>
        <v>686.58</v>
      </c>
      <c r="C116" s="25" t="n">
        <f aca="false">D111</f>
        <v>190.72</v>
      </c>
      <c r="D116" s="27" t="n">
        <f aca="false">B116+C116</f>
        <v>877.3</v>
      </c>
    </row>
    <row r="117" customFormat="false" ht="24" hidden="false" customHeight="true" outlineLevel="0" collapsed="false">
      <c r="A117" s="12" t="s">
        <v>19</v>
      </c>
      <c r="B117" s="21" t="n">
        <f aca="false">D107</f>
        <v>564.32</v>
      </c>
      <c r="C117" s="21" t="n">
        <f aca="false">D112</f>
        <v>156.76</v>
      </c>
      <c r="D117" s="13" t="n">
        <f aca="false">B117+C117</f>
        <v>721.08</v>
      </c>
      <c r="I117" s="5"/>
    </row>
    <row r="119" customFormat="false" ht="24" hidden="false" customHeight="true" outlineLevel="0" collapsed="false">
      <c r="A119" s="7" t="s">
        <v>63</v>
      </c>
      <c r="B119" s="7"/>
      <c r="C119" s="7"/>
      <c r="D119" s="7"/>
      <c r="E119" s="7"/>
      <c r="F119" s="7"/>
      <c r="G119" s="7"/>
      <c r="H119" s="7"/>
      <c r="I119" s="7"/>
    </row>
    <row r="120" customFormat="false" ht="72.75" hidden="false" customHeight="true" outlineLevel="0" collapsed="false">
      <c r="A120" s="3"/>
      <c r="B120" s="3"/>
      <c r="C120" s="3"/>
      <c r="D120" s="3"/>
      <c r="E120" s="3"/>
      <c r="F120" s="3"/>
      <c r="G120" s="3"/>
      <c r="H120" s="3"/>
      <c r="I120" s="3"/>
    </row>
    <row r="122" customFormat="false" ht="24" hidden="false" customHeight="true" outlineLevel="0" collapsed="false">
      <c r="A122" s="42" t="s">
        <v>64</v>
      </c>
      <c r="B122" s="42"/>
      <c r="C122" s="42"/>
      <c r="D122" s="42"/>
      <c r="E122" s="42"/>
      <c r="F122" s="42"/>
      <c r="G122" s="42"/>
      <c r="H122" s="5"/>
    </row>
    <row r="123" customFormat="false" ht="36" hidden="false" customHeight="true" outlineLevel="0" collapsed="false"/>
    <row r="124" customFormat="false" ht="24" hidden="false" customHeight="true" outlineLevel="0" collapsed="false">
      <c r="A124" s="8" t="s">
        <v>65</v>
      </c>
      <c r="B124" s="8"/>
      <c r="C124" s="8"/>
      <c r="D124" s="8"/>
      <c r="E124" s="8"/>
      <c r="F124" s="5"/>
    </row>
    <row r="125" customFormat="false" ht="31.5" hidden="false" customHeight="false" outlineLevel="0" collapsed="false">
      <c r="A125" s="58" t="s">
        <v>8</v>
      </c>
      <c r="B125" s="59" t="s">
        <v>66</v>
      </c>
      <c r="C125" s="59" t="s">
        <v>67</v>
      </c>
      <c r="D125" s="60" t="s">
        <v>68</v>
      </c>
      <c r="E125" s="61" t="s">
        <v>69</v>
      </c>
      <c r="F125" s="5"/>
    </row>
    <row r="126" customFormat="false" ht="24" hidden="false" customHeight="true" outlineLevel="0" collapsed="false">
      <c r="A126" s="24" t="s">
        <v>18</v>
      </c>
      <c r="B126" s="25" t="n">
        <v>4.4</v>
      </c>
      <c r="C126" s="82" t="n">
        <v>2</v>
      </c>
      <c r="D126" s="82" t="n">
        <v>15</v>
      </c>
      <c r="E126" s="27" t="n">
        <f aca="false">ROUND(B126*C126*D126,2)</f>
        <v>132</v>
      </c>
      <c r="F126" s="36"/>
    </row>
    <row r="127" customFormat="false" ht="24" hidden="false" customHeight="true" outlineLevel="0" collapsed="false">
      <c r="A127" s="12" t="s">
        <v>19</v>
      </c>
      <c r="B127" s="21" t="n">
        <v>4.4</v>
      </c>
      <c r="C127" s="83" t="n">
        <v>2</v>
      </c>
      <c r="D127" s="83" t="n">
        <v>22</v>
      </c>
      <c r="E127" s="13" t="n">
        <f aca="false">ROUND(B127*C127*D127,2)</f>
        <v>193.6</v>
      </c>
      <c r="F127" s="36"/>
    </row>
    <row r="128" customFormat="false" ht="16.5" hidden="false" customHeight="false" outlineLevel="0" collapsed="false"/>
    <row r="129" customFormat="false" ht="24" hidden="false" customHeight="true" outlineLevel="0" collapsed="false">
      <c r="A129" s="8" t="s">
        <v>70</v>
      </c>
      <c r="B129" s="8"/>
      <c r="C129" s="8"/>
      <c r="D129" s="8"/>
      <c r="E129" s="8"/>
      <c r="F129" s="5"/>
    </row>
    <row r="130" customFormat="false" ht="24" hidden="false" customHeight="true" outlineLevel="0" collapsed="false">
      <c r="A130" s="58" t="s">
        <v>8</v>
      </c>
      <c r="B130" s="59" t="s">
        <v>9</v>
      </c>
      <c r="C130" s="59" t="s">
        <v>71</v>
      </c>
      <c r="D130" s="59" t="s">
        <v>10</v>
      </c>
      <c r="E130" s="61" t="s">
        <v>72</v>
      </c>
      <c r="F130" s="5"/>
    </row>
    <row r="131" customFormat="false" ht="24" hidden="false" customHeight="true" outlineLevel="0" collapsed="false">
      <c r="A131" s="24" t="s">
        <v>18</v>
      </c>
      <c r="B131" s="25" t="n">
        <f aca="false">B12</f>
        <v>1262</v>
      </c>
      <c r="C131" s="26" t="n">
        <v>0.5</v>
      </c>
      <c r="D131" s="26" t="n">
        <v>0.06</v>
      </c>
      <c r="E131" s="27" t="n">
        <f aca="false">ROUND(B131*C131*D131,2)</f>
        <v>37.86</v>
      </c>
      <c r="F131" s="11" t="s">
        <v>23</v>
      </c>
    </row>
    <row r="132" customFormat="false" ht="24" hidden="false" customHeight="true" outlineLevel="0" collapsed="false">
      <c r="A132" s="12" t="s">
        <v>19</v>
      </c>
      <c r="B132" s="21" t="n">
        <f aca="false">B13</f>
        <v>1262</v>
      </c>
      <c r="C132" s="84" t="n">
        <v>1</v>
      </c>
      <c r="D132" s="84" t="n">
        <v>0.06</v>
      </c>
      <c r="E132" s="13" t="n">
        <f aca="false">ROUND(B132*C132*D132,2)</f>
        <v>75.72</v>
      </c>
      <c r="F132" s="36"/>
    </row>
    <row r="134" customFormat="false" ht="24" hidden="false" customHeight="true" outlineLevel="0" collapsed="false">
      <c r="A134" s="8" t="s">
        <v>73</v>
      </c>
      <c r="B134" s="8"/>
      <c r="C134" s="8"/>
      <c r="D134" s="8"/>
    </row>
    <row r="135" customFormat="false" ht="24" hidden="false" customHeight="true" outlineLevel="0" collapsed="false">
      <c r="A135" s="58" t="s">
        <v>8</v>
      </c>
      <c r="B135" s="59" t="s">
        <v>69</v>
      </c>
      <c r="C135" s="59" t="s">
        <v>74</v>
      </c>
      <c r="D135" s="61" t="s">
        <v>75</v>
      </c>
    </row>
    <row r="136" customFormat="false" ht="24" hidden="false" customHeight="true" outlineLevel="0" collapsed="false">
      <c r="A136" s="24" t="s">
        <v>18</v>
      </c>
      <c r="B136" s="25" t="n">
        <f aca="false">E126</f>
        <v>132</v>
      </c>
      <c r="C136" s="25" t="n">
        <f aca="false">E131</f>
        <v>37.86</v>
      </c>
      <c r="D136" s="27" t="n">
        <f aca="false">B136-C136</f>
        <v>94.14</v>
      </c>
    </row>
    <row r="137" customFormat="false" ht="24" hidden="false" customHeight="true" outlineLevel="0" collapsed="false">
      <c r="A137" s="12" t="s">
        <v>19</v>
      </c>
      <c r="B137" s="21" t="n">
        <f aca="false">E127</f>
        <v>193.6</v>
      </c>
      <c r="C137" s="21" t="n">
        <f aca="false">E132</f>
        <v>75.72</v>
      </c>
      <c r="D137" s="13" t="n">
        <f aca="false">B137-C137</f>
        <v>117.88</v>
      </c>
      <c r="I137" s="5"/>
    </row>
    <row r="139" customFormat="false" ht="24" hidden="false" customHeight="true" outlineLevel="0" collapsed="false">
      <c r="A139" s="42" t="s">
        <v>76</v>
      </c>
      <c r="B139" s="42"/>
      <c r="C139" s="42"/>
      <c r="D139" s="42"/>
      <c r="E139" s="42"/>
      <c r="F139" s="42"/>
      <c r="G139" s="42"/>
      <c r="H139" s="5"/>
    </row>
    <row r="140" customFormat="false" ht="31.5" hidden="false" customHeight="true" outlineLevel="0" collapsed="false"/>
    <row r="141" customFormat="false" ht="24" hidden="false" customHeight="true" outlineLevel="0" collapsed="false">
      <c r="A141" s="8" t="s">
        <v>76</v>
      </c>
      <c r="B141" s="8"/>
      <c r="C141" s="8"/>
      <c r="D141" s="8"/>
    </row>
    <row r="142" customFormat="false" ht="27" hidden="false" customHeight="true" outlineLevel="0" collapsed="false">
      <c r="A142" s="14" t="s">
        <v>8</v>
      </c>
      <c r="B142" s="15" t="s">
        <v>77</v>
      </c>
      <c r="C142" s="40" t="s">
        <v>68</v>
      </c>
      <c r="D142" s="16" t="s">
        <v>17</v>
      </c>
    </row>
    <row r="143" customFormat="false" ht="24" hidden="false" customHeight="true" outlineLevel="0" collapsed="false">
      <c r="A143" s="24" t="s">
        <v>18</v>
      </c>
      <c r="B143" s="25" t="n">
        <v>20</v>
      </c>
      <c r="C143" s="82" t="n">
        <f aca="false">D126</f>
        <v>15</v>
      </c>
      <c r="D143" s="27" t="n">
        <f aca="false">ROUND(B143*C143,2)</f>
        <v>300</v>
      </c>
    </row>
    <row r="144" customFormat="false" ht="24" hidden="false" customHeight="true" outlineLevel="0" collapsed="false">
      <c r="A144" s="12" t="s">
        <v>19</v>
      </c>
      <c r="B144" s="21" t="n">
        <v>20</v>
      </c>
      <c r="C144" s="83" t="n">
        <f aca="false">D127</f>
        <v>22</v>
      </c>
      <c r="D144" s="13" t="n">
        <f aca="false">ROUND(B144*C144,2)</f>
        <v>440</v>
      </c>
    </row>
    <row r="146" customFormat="false" ht="24" hidden="false" customHeight="true" outlineLevel="0" collapsed="false">
      <c r="A146" s="8" t="s">
        <v>78</v>
      </c>
      <c r="B146" s="8"/>
      <c r="C146" s="8"/>
      <c r="D146" s="8"/>
    </row>
    <row r="147" customFormat="false" ht="24" hidden="false" customHeight="true" outlineLevel="0" collapsed="false">
      <c r="A147" s="58" t="s">
        <v>8</v>
      </c>
      <c r="B147" s="59" t="s">
        <v>9</v>
      </c>
      <c r="C147" s="59" t="s">
        <v>10</v>
      </c>
      <c r="D147" s="61" t="s">
        <v>72</v>
      </c>
    </row>
    <row r="148" customFormat="false" ht="24" hidden="false" customHeight="true" outlineLevel="0" collapsed="false">
      <c r="A148" s="24" t="s">
        <v>18</v>
      </c>
      <c r="B148" s="25" t="n">
        <f aca="false">D143</f>
        <v>300</v>
      </c>
      <c r="C148" s="26" t="n">
        <v>0.2</v>
      </c>
      <c r="D148" s="27" t="n">
        <f aca="false">ROUND(B148*C148,2)</f>
        <v>60</v>
      </c>
      <c r="E148" s="11" t="s">
        <v>5</v>
      </c>
      <c r="F148" s="11"/>
    </row>
    <row r="149" customFormat="false" ht="24" hidden="false" customHeight="true" outlineLevel="0" collapsed="false">
      <c r="A149" s="12" t="s">
        <v>19</v>
      </c>
      <c r="B149" s="21" t="n">
        <f aca="false">D144</f>
        <v>440</v>
      </c>
      <c r="C149" s="84" t="n">
        <v>0.2</v>
      </c>
      <c r="D149" s="13" t="n">
        <f aca="false">ROUND(B149*C149,2)</f>
        <v>88</v>
      </c>
    </row>
    <row r="151" customFormat="false" ht="24" hidden="false" customHeight="true" outlineLevel="0" collapsed="false">
      <c r="A151" s="8" t="s">
        <v>79</v>
      </c>
      <c r="B151" s="8"/>
      <c r="C151" s="8"/>
      <c r="D151" s="8"/>
    </row>
    <row r="152" customFormat="false" ht="24" hidden="false" customHeight="true" outlineLevel="0" collapsed="false">
      <c r="A152" s="58" t="s">
        <v>8</v>
      </c>
      <c r="B152" s="59" t="s">
        <v>69</v>
      </c>
      <c r="C152" s="59" t="s">
        <v>72</v>
      </c>
      <c r="D152" s="61" t="s">
        <v>75</v>
      </c>
    </row>
    <row r="153" customFormat="false" ht="24" hidden="false" customHeight="true" outlineLevel="0" collapsed="false">
      <c r="A153" s="24" t="s">
        <v>18</v>
      </c>
      <c r="B153" s="25" t="n">
        <f aca="false">D143</f>
        <v>300</v>
      </c>
      <c r="C153" s="25" t="n">
        <f aca="false">D148</f>
        <v>60</v>
      </c>
      <c r="D153" s="27" t="n">
        <f aca="false">B153-C153</f>
        <v>240</v>
      </c>
    </row>
    <row r="154" customFormat="false" ht="24" hidden="false" customHeight="true" outlineLevel="0" collapsed="false">
      <c r="A154" s="12" t="s">
        <v>19</v>
      </c>
      <c r="B154" s="21" t="n">
        <f aca="false">D144</f>
        <v>440</v>
      </c>
      <c r="C154" s="21" t="n">
        <f aca="false">D149</f>
        <v>88</v>
      </c>
      <c r="D154" s="13" t="n">
        <f aca="false">B154-C154</f>
        <v>352</v>
      </c>
      <c r="I154" s="5"/>
    </row>
    <row r="156" customFormat="false" ht="51.75" hidden="false" customHeight="true" outlineLevel="0" collapsed="false">
      <c r="A156" s="85" t="s">
        <v>80</v>
      </c>
      <c r="B156" s="85"/>
      <c r="C156" s="85"/>
      <c r="D156" s="85"/>
      <c r="E156" s="85"/>
      <c r="F156" s="85"/>
      <c r="G156" s="85"/>
      <c r="H156" s="85"/>
      <c r="I156" s="85"/>
    </row>
    <row r="158" customFormat="false" ht="24" hidden="false" customHeight="true" outlineLevel="0" collapsed="false">
      <c r="A158" s="8" t="s">
        <v>81</v>
      </c>
      <c r="B158" s="8"/>
      <c r="C158" s="8"/>
      <c r="D158" s="8"/>
    </row>
    <row r="159" customFormat="false" ht="24" hidden="false" customHeight="true" outlineLevel="0" collapsed="false">
      <c r="A159" s="58" t="s">
        <v>8</v>
      </c>
      <c r="B159" s="59" t="s">
        <v>69</v>
      </c>
      <c r="C159" s="59"/>
      <c r="D159" s="61" t="s">
        <v>75</v>
      </c>
    </row>
    <row r="160" customFormat="false" ht="24" hidden="false" customHeight="true" outlineLevel="0" collapsed="false">
      <c r="A160" s="24" t="s">
        <v>18</v>
      </c>
      <c r="B160" s="25" t="n">
        <v>20</v>
      </c>
      <c r="C160" s="25"/>
      <c r="D160" s="27" t="n">
        <v>20</v>
      </c>
    </row>
    <row r="161" customFormat="false" ht="24" hidden="false" customHeight="true" outlineLevel="0" collapsed="false">
      <c r="A161" s="12" t="s">
        <v>19</v>
      </c>
      <c r="B161" s="21" t="n">
        <v>20</v>
      </c>
      <c r="C161" s="21"/>
      <c r="D161" s="13" t="n">
        <v>20</v>
      </c>
      <c r="I161" s="5"/>
    </row>
    <row r="163" customFormat="false" ht="46.5" hidden="false" customHeight="true" outlineLevel="0" collapsed="false">
      <c r="A163" s="85" t="s">
        <v>82</v>
      </c>
      <c r="B163" s="85"/>
      <c r="C163" s="85"/>
      <c r="D163" s="85"/>
      <c r="E163" s="85"/>
      <c r="F163" s="85"/>
      <c r="G163" s="85"/>
      <c r="H163" s="85"/>
      <c r="I163" s="85"/>
    </row>
    <row r="164" customFormat="false" ht="16.5" hidden="false" customHeight="false" outlineLevel="0" collapsed="false">
      <c r="D164" s="33"/>
      <c r="E164" s="33"/>
      <c r="F164" s="33"/>
      <c r="G164" s="33"/>
      <c r="H164" s="11"/>
    </row>
    <row r="165" customFormat="false" ht="34.5" hidden="false" customHeight="true" outlineLevel="0" collapsed="false">
      <c r="A165" s="86" t="s">
        <v>83</v>
      </c>
      <c r="B165" s="86"/>
      <c r="C165" s="86"/>
      <c r="D165" s="86"/>
      <c r="E165" s="87"/>
    </row>
    <row r="166" customFormat="false" ht="24" hidden="false" customHeight="true" outlineLevel="0" collapsed="false">
      <c r="A166" s="88" t="s">
        <v>8</v>
      </c>
      <c r="B166" s="77"/>
      <c r="C166" s="77"/>
      <c r="D166" s="77"/>
      <c r="E166" s="89" t="s">
        <v>84</v>
      </c>
    </row>
    <row r="167" customFormat="false" ht="24" hidden="false" customHeight="true" outlineLevel="0" collapsed="false">
      <c r="A167" s="24" t="s">
        <v>18</v>
      </c>
      <c r="B167" s="90" t="n">
        <f aca="false">ROUND((G62)/30,2)</f>
        <v>66.53</v>
      </c>
      <c r="C167" s="44" t="n">
        <v>1</v>
      </c>
      <c r="D167" s="90" t="n">
        <f aca="false">ROUND((B167*C167)+B167,2)</f>
        <v>133.06</v>
      </c>
      <c r="E167" s="45" t="n">
        <f aca="false">ROUND(D167/12,2)</f>
        <v>11.09</v>
      </c>
      <c r="F167" s="91"/>
    </row>
    <row r="168" customFormat="false" ht="24" hidden="false" customHeight="true" outlineLevel="0" collapsed="false">
      <c r="A168" s="12" t="s">
        <v>19</v>
      </c>
      <c r="B168" s="92" t="n">
        <f aca="false">ROUND((G63)/30,2)</f>
        <v>54.69</v>
      </c>
      <c r="C168" s="93" t="n">
        <v>1</v>
      </c>
      <c r="D168" s="92" t="n">
        <f aca="false">ROUND((B168*C168)+B168,2)</f>
        <v>109.38</v>
      </c>
      <c r="E168" s="94" t="n">
        <f aca="false">ROUND(D168/12,2)</f>
        <v>9.12</v>
      </c>
      <c r="F168" s="91"/>
      <c r="I168" s="95"/>
    </row>
    <row r="169" customFormat="false" ht="24" hidden="false" customHeight="true" outlineLevel="0" collapsed="false">
      <c r="B169" s="91"/>
      <c r="C169" s="96"/>
      <c r="D169" s="91"/>
      <c r="I169" s="95"/>
    </row>
    <row r="170" customFormat="false" ht="39" hidden="false" customHeight="true" outlineLevel="0" collapsed="false">
      <c r="A170" s="85" t="s">
        <v>85</v>
      </c>
      <c r="B170" s="85"/>
      <c r="C170" s="85"/>
      <c r="D170" s="85"/>
      <c r="E170" s="85"/>
      <c r="F170" s="85"/>
      <c r="G170" s="85"/>
      <c r="H170" s="85"/>
      <c r="I170" s="85"/>
    </row>
    <row r="171" customFormat="false" ht="24" hidden="false" customHeight="true" outlineLevel="0" collapsed="false">
      <c r="D171" s="33"/>
      <c r="E171" s="33"/>
      <c r="F171" s="33"/>
      <c r="G171" s="33"/>
      <c r="H171" s="11"/>
    </row>
    <row r="172" customFormat="false" ht="42" hidden="false" customHeight="true" outlineLevel="0" collapsed="false">
      <c r="A172" s="57" t="s">
        <v>86</v>
      </c>
      <c r="B172" s="57"/>
      <c r="C172" s="57"/>
      <c r="D172" s="57"/>
    </row>
    <row r="173" customFormat="false" ht="24" hidden="false" customHeight="true" outlineLevel="0" collapsed="false">
      <c r="A173" s="58" t="s">
        <v>8</v>
      </c>
      <c r="B173" s="59"/>
      <c r="C173" s="59"/>
      <c r="D173" s="61"/>
    </row>
    <row r="174" customFormat="false" ht="24" hidden="false" customHeight="true" outlineLevel="0" collapsed="false">
      <c r="A174" s="24" t="s">
        <v>18</v>
      </c>
      <c r="B174" s="43" t="n">
        <v>6.98</v>
      </c>
      <c r="C174" s="44"/>
      <c r="D174" s="45"/>
      <c r="E174" s="91"/>
      <c r="F174" s="91"/>
    </row>
    <row r="175" customFormat="false" ht="16.5" hidden="false" customHeight="false" outlineLevel="0" collapsed="false">
      <c r="A175" s="12" t="s">
        <v>19</v>
      </c>
      <c r="B175" s="97" t="n">
        <v>6.98</v>
      </c>
      <c r="C175" s="93"/>
      <c r="D175" s="94"/>
      <c r="I175" s="95"/>
    </row>
    <row r="176" customFormat="false" ht="15.75" hidden="false" customHeight="false" outlineLevel="0" collapsed="false">
      <c r="B176" s="91"/>
      <c r="C176" s="96"/>
      <c r="D176" s="91"/>
      <c r="I176" s="95"/>
    </row>
    <row r="177" customFormat="false" ht="15.75" hidden="false" customHeight="false" outlineLevel="0" collapsed="false">
      <c r="B177" s="91"/>
      <c r="C177" s="96"/>
      <c r="I177" s="95"/>
    </row>
    <row r="178" customFormat="false" ht="16.5" hidden="false" customHeight="false" outlineLevel="0" collapsed="false">
      <c r="A178" s="98"/>
      <c r="B178" s="91"/>
      <c r="C178" s="96"/>
      <c r="D178" s="99"/>
      <c r="I178" s="95"/>
    </row>
    <row r="179" customFormat="false" ht="24" hidden="false" customHeight="true" outlineLevel="0" collapsed="false">
      <c r="A179" s="8" t="s">
        <v>63</v>
      </c>
      <c r="B179" s="8"/>
      <c r="C179" s="8"/>
      <c r="D179" s="8"/>
      <c r="E179" s="8"/>
      <c r="F179" s="8"/>
      <c r="G179" s="8"/>
      <c r="H179" s="95"/>
    </row>
    <row r="180" customFormat="false" ht="24" hidden="false" customHeight="true" outlineLevel="0" collapsed="false">
      <c r="A180" s="58" t="s">
        <v>8</v>
      </c>
      <c r="B180" s="59" t="s">
        <v>87</v>
      </c>
      <c r="C180" s="59" t="s">
        <v>88</v>
      </c>
      <c r="D180" s="59" t="s">
        <v>89</v>
      </c>
      <c r="E180" s="59" t="s">
        <v>90</v>
      </c>
      <c r="F180" s="100" t="s">
        <v>91</v>
      </c>
      <c r="G180" s="61" t="s">
        <v>34</v>
      </c>
    </row>
    <row r="181" customFormat="false" ht="24" hidden="false" customHeight="true" outlineLevel="0" collapsed="false">
      <c r="A181" s="24" t="s">
        <v>18</v>
      </c>
      <c r="B181" s="25" t="n">
        <f aca="false">D136</f>
        <v>94.14</v>
      </c>
      <c r="C181" s="25" t="n">
        <f aca="false">D153</f>
        <v>240</v>
      </c>
      <c r="D181" s="25" t="n">
        <f aca="false">D160</f>
        <v>20</v>
      </c>
      <c r="E181" s="25" t="n">
        <f aca="false">E167</f>
        <v>11.09</v>
      </c>
      <c r="F181" s="54" t="n">
        <f aca="false">B174</f>
        <v>6.98</v>
      </c>
      <c r="G181" s="27" t="n">
        <f aca="false">SUM(B181:F181)</f>
        <v>372.21</v>
      </c>
    </row>
    <row r="182" customFormat="false" ht="24" hidden="false" customHeight="true" outlineLevel="0" collapsed="false">
      <c r="A182" s="12" t="s">
        <v>19</v>
      </c>
      <c r="B182" s="21" t="n">
        <f aca="false">D137</f>
        <v>117.88</v>
      </c>
      <c r="C182" s="21" t="n">
        <f aca="false">D154</f>
        <v>352</v>
      </c>
      <c r="D182" s="21" t="n">
        <f aca="false">D161</f>
        <v>20</v>
      </c>
      <c r="E182" s="21" t="n">
        <f aca="false">E168</f>
        <v>9.12</v>
      </c>
      <c r="F182" s="101" t="n">
        <f aca="false">B175</f>
        <v>6.98</v>
      </c>
      <c r="G182" s="27" t="n">
        <f aca="false">SUM(B182:F182)</f>
        <v>505.98</v>
      </c>
      <c r="I182" s="5"/>
    </row>
    <row r="184" customFormat="false" ht="24" hidden="false" customHeight="true" outlineLevel="0" collapsed="false">
      <c r="A184" s="6" t="s">
        <v>35</v>
      </c>
      <c r="B184" s="6"/>
      <c r="C184" s="6"/>
      <c r="D184" s="6"/>
      <c r="E184" s="6"/>
      <c r="F184" s="6"/>
      <c r="G184" s="6"/>
      <c r="H184" s="6"/>
      <c r="I184" s="6"/>
    </row>
    <row r="186" customFormat="false" ht="24" hidden="false" customHeight="true" outlineLevel="0" collapsed="false">
      <c r="A186" s="8" t="s">
        <v>35</v>
      </c>
      <c r="B186" s="8"/>
      <c r="C186" s="8"/>
      <c r="D186" s="8"/>
      <c r="E186" s="8"/>
      <c r="F186" s="28"/>
    </row>
    <row r="187" customFormat="false" ht="24" hidden="false" customHeight="true" outlineLevel="0" collapsed="false">
      <c r="A187" s="58" t="s">
        <v>8</v>
      </c>
      <c r="B187" s="59" t="s">
        <v>92</v>
      </c>
      <c r="C187" s="59" t="s">
        <v>93</v>
      </c>
      <c r="D187" s="59" t="s">
        <v>94</v>
      </c>
      <c r="E187" s="61" t="s">
        <v>34</v>
      </c>
      <c r="F187" s="28"/>
    </row>
    <row r="188" customFormat="false" ht="24" hidden="false" customHeight="true" outlineLevel="0" collapsed="false">
      <c r="A188" s="24" t="s">
        <v>18</v>
      </c>
      <c r="B188" s="25" t="n">
        <f aca="false">E86</f>
        <v>387.96</v>
      </c>
      <c r="C188" s="25" t="n">
        <f aca="false">D116</f>
        <v>877.3</v>
      </c>
      <c r="D188" s="25" t="n">
        <f aca="false">G181</f>
        <v>372.21</v>
      </c>
      <c r="E188" s="27" t="n">
        <f aca="false">SUM(B188:D188)</f>
        <v>1637.47</v>
      </c>
      <c r="F188" s="36"/>
    </row>
    <row r="189" customFormat="false" ht="24" hidden="false" customHeight="true" outlineLevel="0" collapsed="false">
      <c r="A189" s="12" t="s">
        <v>19</v>
      </c>
      <c r="B189" s="21" t="n">
        <f aca="false">E87</f>
        <v>318.87</v>
      </c>
      <c r="C189" s="21" t="n">
        <f aca="false">D117</f>
        <v>721.08</v>
      </c>
      <c r="D189" s="21" t="n">
        <f aca="false">G182</f>
        <v>505.98</v>
      </c>
      <c r="E189" s="13" t="n">
        <f aca="false">SUM(B189:D189)</f>
        <v>1545.93</v>
      </c>
      <c r="F189" s="36"/>
      <c r="I189" s="5"/>
    </row>
    <row r="191" customFormat="false" ht="24" hidden="false" customHeight="true" outlineLevel="0" collapsed="false">
      <c r="A191" s="6" t="s">
        <v>95</v>
      </c>
      <c r="B191" s="6"/>
      <c r="C191" s="6"/>
      <c r="D191" s="6"/>
      <c r="E191" s="6"/>
      <c r="F191" s="6"/>
      <c r="G191" s="6"/>
      <c r="H191" s="6"/>
      <c r="I191" s="6"/>
    </row>
    <row r="192" customFormat="false" ht="53.25" hidden="false" customHeight="true" outlineLevel="0" collapsed="false">
      <c r="A192" s="3" t="s">
        <v>96</v>
      </c>
      <c r="B192" s="3"/>
      <c r="C192" s="3"/>
      <c r="D192" s="3"/>
      <c r="E192" s="3"/>
      <c r="F192" s="3"/>
      <c r="G192" s="3"/>
      <c r="H192" s="3"/>
      <c r="I192" s="3"/>
    </row>
    <row r="194" customFormat="false" ht="16.5" hidden="false" customHeight="true" outlineLevel="0" collapsed="false">
      <c r="A194" s="102" t="s">
        <v>97</v>
      </c>
      <c r="B194" s="102"/>
    </row>
    <row r="195" customFormat="false" ht="16.5" hidden="false" customHeight="false" outlineLevel="0" collapsed="false">
      <c r="A195" s="49" t="s">
        <v>98</v>
      </c>
      <c r="B195" s="53" t="s">
        <v>10</v>
      </c>
    </row>
    <row r="196" customFormat="false" ht="31.5" hidden="false" customHeight="true" outlineLevel="0" collapsed="false">
      <c r="A196" s="103" t="s">
        <v>99</v>
      </c>
      <c r="B196" s="104" t="n">
        <v>0.6389</v>
      </c>
      <c r="C196" s="105" t="s">
        <v>23</v>
      </c>
      <c r="D196" s="105"/>
      <c r="E196" s="105"/>
      <c r="F196" s="105"/>
      <c r="G196" s="105"/>
    </row>
    <row r="197" customFormat="false" ht="31.5" hidden="false" customHeight="false" outlineLevel="0" collapsed="false">
      <c r="A197" s="106" t="s">
        <v>100</v>
      </c>
      <c r="B197" s="107" t="n">
        <v>0.575</v>
      </c>
      <c r="D197" s="108"/>
    </row>
    <row r="198" customFormat="false" ht="31.5" hidden="false" customHeight="false" outlineLevel="0" collapsed="false">
      <c r="A198" s="106" t="s">
        <v>101</v>
      </c>
      <c r="B198" s="107" t="n">
        <v>0.0639</v>
      </c>
    </row>
    <row r="199" customFormat="false" ht="32.25" hidden="false" customHeight="true" outlineLevel="0" collapsed="false">
      <c r="A199" s="109" t="s">
        <v>102</v>
      </c>
      <c r="B199" s="70" t="n">
        <v>0.0094</v>
      </c>
    </row>
    <row r="200" customFormat="false" ht="30" hidden="false" customHeight="true" outlineLevel="0" collapsed="false">
      <c r="A200" s="110" t="s">
        <v>103</v>
      </c>
      <c r="B200" s="111" t="n">
        <v>0.3517</v>
      </c>
    </row>
    <row r="201" customFormat="false" ht="24" hidden="false" customHeight="true" outlineLevel="0" collapsed="false">
      <c r="A201" s="49" t="s">
        <v>58</v>
      </c>
      <c r="B201" s="112" t="n">
        <f aca="false">SUM(B197:B200)</f>
        <v>1</v>
      </c>
      <c r="I201" s="5"/>
    </row>
    <row r="203" customFormat="false" ht="24" hidden="false" customHeight="true" outlineLevel="0" collapsed="false">
      <c r="A203" s="7" t="s">
        <v>104</v>
      </c>
      <c r="B203" s="7"/>
      <c r="C203" s="7"/>
      <c r="D203" s="7"/>
      <c r="E203" s="7"/>
      <c r="F203" s="7"/>
      <c r="G203" s="7"/>
      <c r="H203" s="7"/>
      <c r="I203" s="7"/>
    </row>
    <row r="204" customFormat="false" ht="106.5" hidden="false" customHeight="true" outlineLevel="0" collapsed="false">
      <c r="A204" s="3" t="s">
        <v>105</v>
      </c>
      <c r="B204" s="3"/>
      <c r="C204" s="3"/>
      <c r="D204" s="3"/>
      <c r="E204" s="3"/>
      <c r="F204" s="3"/>
      <c r="G204" s="3"/>
      <c r="H204" s="3"/>
      <c r="I204" s="3"/>
    </row>
    <row r="206" customFormat="false" ht="24" hidden="false" customHeight="true" outlineLevel="0" collapsed="false">
      <c r="A206" s="8" t="s">
        <v>106</v>
      </c>
      <c r="B206" s="8"/>
      <c r="C206" s="8"/>
      <c r="D206" s="8"/>
    </row>
    <row r="207" customFormat="false" ht="30" hidden="false" customHeight="true" outlineLevel="0" collapsed="false">
      <c r="A207" s="58" t="s">
        <v>8</v>
      </c>
      <c r="B207" s="59" t="s">
        <v>9</v>
      </c>
      <c r="C207" s="60" t="s">
        <v>38</v>
      </c>
      <c r="D207" s="61" t="s">
        <v>17</v>
      </c>
    </row>
    <row r="208" customFormat="false" ht="24" hidden="false" customHeight="true" outlineLevel="0" collapsed="false">
      <c r="A208" s="24" t="s">
        <v>18</v>
      </c>
      <c r="B208" s="25" t="n">
        <f aca="false">G62+(E188-D106)</f>
        <v>2946.87</v>
      </c>
      <c r="C208" s="113" t="n">
        <v>12</v>
      </c>
      <c r="D208" s="27" t="n">
        <f aca="false">ROUND(B208/C208,2)</f>
        <v>245.57</v>
      </c>
    </row>
    <row r="209" customFormat="false" ht="33" hidden="false" customHeight="true" outlineLevel="0" collapsed="false">
      <c r="A209" s="12" t="s">
        <v>19</v>
      </c>
      <c r="B209" s="21" t="n">
        <f aca="false">G63+(E189-D107)</f>
        <v>2622.21</v>
      </c>
      <c r="C209" s="55" t="n">
        <v>12</v>
      </c>
      <c r="D209" s="13" t="n">
        <f aca="false">ROUND(B209/C209,2)</f>
        <v>218.52</v>
      </c>
    </row>
    <row r="211" customFormat="false" ht="25.5" hidden="false" customHeight="true" outlineLevel="0" collapsed="false">
      <c r="A211" s="57" t="s">
        <v>107</v>
      </c>
      <c r="B211" s="57"/>
      <c r="C211" s="57"/>
      <c r="D211" s="57"/>
      <c r="E211" s="114" t="s">
        <v>108</v>
      </c>
      <c r="F211" s="114"/>
      <c r="G211" s="114"/>
    </row>
    <row r="212" customFormat="false" ht="28.5" hidden="false" customHeight="true" outlineLevel="0" collapsed="false">
      <c r="A212" s="58" t="s">
        <v>8</v>
      </c>
      <c r="B212" s="59" t="s">
        <v>9</v>
      </c>
      <c r="C212" s="115" t="s">
        <v>109</v>
      </c>
      <c r="D212" s="61" t="s">
        <v>17</v>
      </c>
      <c r="E212" s="114"/>
      <c r="F212" s="114"/>
      <c r="G212" s="114"/>
    </row>
    <row r="213" customFormat="false" ht="24" hidden="false" customHeight="true" outlineLevel="0" collapsed="false">
      <c r="A213" s="24" t="s">
        <v>18</v>
      </c>
      <c r="B213" s="25" t="n">
        <f aca="false">D111</f>
        <v>190.72</v>
      </c>
      <c r="C213" s="26" t="n">
        <v>0.4</v>
      </c>
      <c r="D213" s="27" t="n">
        <f aca="false">ROUND(B213*C213,2)</f>
        <v>76.29</v>
      </c>
      <c r="E213" s="114"/>
      <c r="F213" s="114"/>
      <c r="G213" s="114"/>
    </row>
    <row r="214" customFormat="false" ht="24" hidden="false" customHeight="true" outlineLevel="0" collapsed="false">
      <c r="A214" s="12" t="s">
        <v>19</v>
      </c>
      <c r="B214" s="21" t="n">
        <f aca="false">D112</f>
        <v>156.76</v>
      </c>
      <c r="C214" s="84" t="n">
        <v>0.4</v>
      </c>
      <c r="D214" s="13" t="n">
        <f aca="false">ROUND(B214*C214,2)</f>
        <v>62.7</v>
      </c>
      <c r="E214" s="114"/>
      <c r="F214" s="114"/>
      <c r="G214" s="114"/>
    </row>
    <row r="215" customFormat="false" ht="16.5" hidden="false" customHeight="false" outlineLevel="0" collapsed="false">
      <c r="E215" s="114"/>
      <c r="F215" s="114"/>
      <c r="G215" s="114"/>
    </row>
    <row r="216" customFormat="false" ht="24" hidden="false" customHeight="true" outlineLevel="0" collapsed="false">
      <c r="A216" s="8" t="s">
        <v>110</v>
      </c>
      <c r="B216" s="8"/>
      <c r="C216" s="8"/>
      <c r="D216" s="8"/>
    </row>
    <row r="217" customFormat="false" ht="24" hidden="false" customHeight="true" outlineLevel="0" collapsed="false">
      <c r="A217" s="58" t="s">
        <v>8</v>
      </c>
      <c r="B217" s="59" t="s">
        <v>9</v>
      </c>
      <c r="C217" s="59" t="s">
        <v>10</v>
      </c>
      <c r="D217" s="61" t="s">
        <v>17</v>
      </c>
    </row>
    <row r="218" customFormat="false" ht="24" hidden="false" customHeight="true" outlineLevel="0" collapsed="false">
      <c r="A218" s="24" t="s">
        <v>18</v>
      </c>
      <c r="B218" s="25" t="n">
        <f aca="false">D208+D213</f>
        <v>321.86</v>
      </c>
      <c r="C218" s="62" t="n">
        <f aca="false">$B$197</f>
        <v>0.575</v>
      </c>
      <c r="D218" s="27" t="n">
        <f aca="false">ROUND(B218*C218,2)</f>
        <v>185.07</v>
      </c>
    </row>
    <row r="219" customFormat="false" ht="24" hidden="false" customHeight="true" outlineLevel="0" collapsed="false">
      <c r="A219" s="12" t="s">
        <v>19</v>
      </c>
      <c r="B219" s="21" t="n">
        <f aca="false">D209+D214</f>
        <v>281.22</v>
      </c>
      <c r="C219" s="63" t="n">
        <f aca="false">$B$197</f>
        <v>0.575</v>
      </c>
      <c r="D219" s="13" t="n">
        <f aca="false">ROUND(B219*C219,2)</f>
        <v>161.7</v>
      </c>
      <c r="I219" s="5"/>
    </row>
    <row r="221" customFormat="false" ht="24" hidden="false" customHeight="true" outlineLevel="0" collapsed="false">
      <c r="A221" s="7" t="s">
        <v>111</v>
      </c>
      <c r="B221" s="7"/>
      <c r="C221" s="7"/>
      <c r="D221" s="7"/>
      <c r="E221" s="7"/>
      <c r="F221" s="7"/>
      <c r="G221" s="7"/>
      <c r="H221" s="7"/>
      <c r="I221" s="7"/>
    </row>
    <row r="222" customFormat="false" ht="101.25" hidden="false" customHeight="true" outlineLevel="0" collapsed="false">
      <c r="A222" s="3" t="s">
        <v>112</v>
      </c>
      <c r="B222" s="3"/>
      <c r="C222" s="3"/>
      <c r="D222" s="3"/>
      <c r="E222" s="3"/>
      <c r="F222" s="3"/>
      <c r="G222" s="3"/>
      <c r="H222" s="3"/>
      <c r="I222" s="3"/>
    </row>
    <row r="224" customFormat="false" ht="24" hidden="false" customHeight="true" outlineLevel="0" collapsed="false">
      <c r="A224" s="8" t="s">
        <v>113</v>
      </c>
      <c r="B224" s="8"/>
      <c r="C224" s="8"/>
      <c r="D224" s="8"/>
    </row>
    <row r="225" customFormat="false" ht="33" hidden="false" customHeight="true" outlineLevel="0" collapsed="false">
      <c r="A225" s="58" t="s">
        <v>8</v>
      </c>
      <c r="B225" s="59" t="s">
        <v>9</v>
      </c>
      <c r="C225" s="60" t="s">
        <v>38</v>
      </c>
      <c r="D225" s="61" t="s">
        <v>17</v>
      </c>
    </row>
    <row r="226" customFormat="false" ht="24" hidden="false" customHeight="true" outlineLevel="0" collapsed="false">
      <c r="A226" s="24" t="s">
        <v>18</v>
      </c>
      <c r="B226" s="25" t="n">
        <f aca="false">H62+E188</f>
        <v>1637.47</v>
      </c>
      <c r="C226" s="113" t="n">
        <v>12</v>
      </c>
      <c r="D226" s="27" t="n">
        <f aca="false">ROUND(B226/C226,2)</f>
        <v>136.46</v>
      </c>
    </row>
    <row r="227" customFormat="false" ht="36.75" hidden="false" customHeight="true" outlineLevel="0" collapsed="false">
      <c r="A227" s="12" t="s">
        <v>19</v>
      </c>
      <c r="B227" s="21" t="n">
        <f aca="false">H63+E189</f>
        <v>1545.93</v>
      </c>
      <c r="C227" s="55" t="n">
        <v>12</v>
      </c>
      <c r="D227" s="13" t="n">
        <f aca="false">ROUND(B227/C227,2)</f>
        <v>128.83</v>
      </c>
    </row>
    <row r="228" customFormat="false" ht="16.5" hidden="false" customHeight="false" outlineLevel="0" collapsed="false"/>
    <row r="229" customFormat="false" ht="31.5" hidden="false" customHeight="true" outlineLevel="0" collapsed="false">
      <c r="A229" s="57" t="s">
        <v>114</v>
      </c>
      <c r="B229" s="57"/>
      <c r="C229" s="57"/>
      <c r="D229" s="57"/>
      <c r="E229" s="114" t="s">
        <v>108</v>
      </c>
      <c r="F229" s="114"/>
      <c r="G229" s="114"/>
    </row>
    <row r="230" customFormat="false" ht="34.5" hidden="false" customHeight="true" outlineLevel="0" collapsed="false">
      <c r="A230" s="58" t="s">
        <v>8</v>
      </c>
      <c r="B230" s="59" t="s">
        <v>9</v>
      </c>
      <c r="C230" s="115" t="s">
        <v>109</v>
      </c>
      <c r="D230" s="61" t="s">
        <v>17</v>
      </c>
      <c r="E230" s="114"/>
      <c r="F230" s="114"/>
      <c r="G230" s="114"/>
    </row>
    <row r="231" customFormat="false" ht="24" hidden="false" customHeight="true" outlineLevel="0" collapsed="false">
      <c r="A231" s="24" t="s">
        <v>18</v>
      </c>
      <c r="B231" s="25" t="n">
        <f aca="false">D111</f>
        <v>190.72</v>
      </c>
      <c r="C231" s="26" t="n">
        <v>0.4</v>
      </c>
      <c r="D231" s="27" t="n">
        <f aca="false">ROUND(B231*C231,2)</f>
        <v>76.29</v>
      </c>
      <c r="E231" s="114"/>
      <c r="F231" s="114"/>
      <c r="G231" s="114"/>
    </row>
    <row r="232" customFormat="false" ht="24" hidden="false" customHeight="true" outlineLevel="0" collapsed="false">
      <c r="A232" s="12" t="s">
        <v>19</v>
      </c>
      <c r="B232" s="21" t="n">
        <f aca="false">D112</f>
        <v>156.76</v>
      </c>
      <c r="C232" s="84" t="n">
        <v>0.4</v>
      </c>
      <c r="D232" s="13" t="n">
        <f aca="false">ROUND(B232*C232,2)</f>
        <v>62.7</v>
      </c>
      <c r="E232" s="114"/>
      <c r="F232" s="114"/>
      <c r="G232" s="114"/>
    </row>
    <row r="233" customFormat="false" ht="16.5" hidden="false" customHeight="false" outlineLevel="0" collapsed="false">
      <c r="E233" s="114"/>
      <c r="F233" s="114"/>
      <c r="G233" s="114"/>
    </row>
    <row r="234" customFormat="false" ht="24" hidden="false" customHeight="true" outlineLevel="0" collapsed="false">
      <c r="A234" s="8" t="s">
        <v>115</v>
      </c>
      <c r="B234" s="8"/>
      <c r="C234" s="8"/>
      <c r="D234" s="8"/>
    </row>
    <row r="235" customFormat="false" ht="24" hidden="false" customHeight="true" outlineLevel="0" collapsed="false">
      <c r="A235" s="58" t="s">
        <v>8</v>
      </c>
      <c r="B235" s="59" t="s">
        <v>9</v>
      </c>
      <c r="C235" s="59" t="s">
        <v>10</v>
      </c>
      <c r="D235" s="61" t="s">
        <v>17</v>
      </c>
    </row>
    <row r="236" customFormat="false" ht="24" hidden="false" customHeight="true" outlineLevel="0" collapsed="false">
      <c r="A236" s="24" t="s">
        <v>18</v>
      </c>
      <c r="B236" s="25" t="n">
        <f aca="false">D226+D231</f>
        <v>212.75</v>
      </c>
      <c r="C236" s="62" t="n">
        <f aca="false">$B$198</f>
        <v>0.0639</v>
      </c>
      <c r="D236" s="27" t="n">
        <f aca="false">ROUND(B236*C236,2)</f>
        <v>13.59</v>
      </c>
      <c r="E236" s="108"/>
      <c r="F236" s="108"/>
    </row>
    <row r="237" customFormat="false" ht="24" hidden="false" customHeight="true" outlineLevel="0" collapsed="false">
      <c r="A237" s="12" t="s">
        <v>19</v>
      </c>
      <c r="B237" s="21" t="n">
        <f aca="false">D227+D232</f>
        <v>191.53</v>
      </c>
      <c r="C237" s="63" t="n">
        <f aca="false">$B$198</f>
        <v>0.0639</v>
      </c>
      <c r="D237" s="13" t="n">
        <f aca="false">ROUND(B237*C237,2)</f>
        <v>12.24</v>
      </c>
      <c r="I237" s="5"/>
    </row>
    <row r="239" customFormat="false" ht="24" hidden="false" customHeight="true" outlineLevel="0" collapsed="false">
      <c r="A239" s="7" t="s">
        <v>116</v>
      </c>
      <c r="B239" s="7"/>
      <c r="C239" s="7"/>
      <c r="D239" s="7"/>
      <c r="E239" s="7"/>
      <c r="F239" s="7"/>
      <c r="G239" s="7"/>
      <c r="H239" s="7"/>
      <c r="I239" s="7"/>
    </row>
    <row r="240" customFormat="false" ht="75" hidden="false" customHeight="true" outlineLevel="0" collapsed="false">
      <c r="A240" s="116"/>
      <c r="B240" s="116"/>
      <c r="C240" s="116"/>
      <c r="D240" s="116"/>
      <c r="E240" s="116"/>
      <c r="F240" s="116"/>
      <c r="G240" s="116"/>
      <c r="H240" s="116"/>
      <c r="I240" s="116"/>
    </row>
    <row r="241" customFormat="false" ht="20.25" hidden="false" customHeight="true" outlineLevel="0" collapsed="false"/>
    <row r="242" customFormat="false" ht="24" hidden="false" customHeight="true" outlineLevel="0" collapsed="false">
      <c r="A242" s="8" t="s">
        <v>117</v>
      </c>
      <c r="B242" s="8"/>
      <c r="C242" s="8"/>
      <c r="D242" s="8"/>
      <c r="E242" s="8"/>
      <c r="F242" s="117"/>
    </row>
    <row r="243" customFormat="false" ht="46.5" hidden="false" customHeight="true" outlineLevel="0" collapsed="false">
      <c r="A243" s="58" t="s">
        <v>8</v>
      </c>
      <c r="B243" s="60" t="s">
        <v>118</v>
      </c>
      <c r="C243" s="60" t="s">
        <v>119</v>
      </c>
      <c r="D243" s="60" t="s">
        <v>120</v>
      </c>
      <c r="E243" s="61" t="s">
        <v>17</v>
      </c>
      <c r="F243" s="117"/>
    </row>
    <row r="244" customFormat="false" ht="24" hidden="false" customHeight="true" outlineLevel="0" collapsed="false">
      <c r="A244" s="24" t="s">
        <v>18</v>
      </c>
      <c r="B244" s="118" t="n">
        <f aca="false">-D71</f>
        <v>-166.27</v>
      </c>
      <c r="C244" s="118" t="n">
        <f aca="false">-D76</f>
        <v>-166.27</v>
      </c>
      <c r="D244" s="118" t="n">
        <f aca="false">-E81</f>
        <v>-55.42</v>
      </c>
      <c r="E244" s="119" t="n">
        <f aca="false">SUM(B244:D244)</f>
        <v>-387.96</v>
      </c>
      <c r="F244" s="120"/>
    </row>
    <row r="245" customFormat="false" ht="24" hidden="false" customHeight="true" outlineLevel="0" collapsed="false">
      <c r="A245" s="12" t="s">
        <v>19</v>
      </c>
      <c r="B245" s="121" t="n">
        <f aca="false">-D72</f>
        <v>-136.66</v>
      </c>
      <c r="C245" s="121" t="n">
        <f aca="false">-D77</f>
        <v>-136.66</v>
      </c>
      <c r="D245" s="121" t="n">
        <f aca="false">-E82</f>
        <v>-45.55</v>
      </c>
      <c r="E245" s="122" t="n">
        <f aca="false">SUM(B245:D245)</f>
        <v>-318.87</v>
      </c>
      <c r="F245" s="120"/>
    </row>
    <row r="247" customFormat="false" ht="24" hidden="false" customHeight="true" outlineLevel="0" collapsed="false">
      <c r="A247" s="8" t="s">
        <v>121</v>
      </c>
      <c r="B247" s="8"/>
      <c r="C247" s="8"/>
      <c r="D247" s="8"/>
    </row>
    <row r="248" customFormat="false" ht="24" hidden="false" customHeight="true" outlineLevel="0" collapsed="false">
      <c r="A248" s="58" t="s">
        <v>8</v>
      </c>
      <c r="B248" s="59" t="s">
        <v>21</v>
      </c>
      <c r="C248" s="59" t="s">
        <v>10</v>
      </c>
      <c r="D248" s="61" t="s">
        <v>17</v>
      </c>
      <c r="H248" s="108"/>
    </row>
    <row r="249" customFormat="false" ht="24" hidden="false" customHeight="true" outlineLevel="0" collapsed="false">
      <c r="A249" s="24" t="s">
        <v>18</v>
      </c>
      <c r="B249" s="118" t="n">
        <f aca="false">E244</f>
        <v>-387.96</v>
      </c>
      <c r="C249" s="62" t="n">
        <f aca="false">$B$199</f>
        <v>0.0094</v>
      </c>
      <c r="D249" s="119" t="n">
        <f aca="false">ROUND(B249*C249,2)</f>
        <v>-3.65</v>
      </c>
    </row>
    <row r="250" customFormat="false" ht="24" hidden="false" customHeight="true" outlineLevel="0" collapsed="false">
      <c r="A250" s="12" t="s">
        <v>19</v>
      </c>
      <c r="B250" s="121" t="n">
        <f aca="false">E245</f>
        <v>-318.87</v>
      </c>
      <c r="C250" s="63" t="n">
        <f aca="false">$B$199</f>
        <v>0.0094</v>
      </c>
      <c r="D250" s="122" t="n">
        <f aca="false">ROUND(B250*C250,2)</f>
        <v>-3</v>
      </c>
      <c r="I250" s="5"/>
    </row>
    <row r="252" customFormat="false" ht="24" hidden="false" customHeight="true" outlineLevel="0" collapsed="false">
      <c r="A252" s="6" t="s">
        <v>95</v>
      </c>
      <c r="B252" s="6"/>
      <c r="C252" s="6"/>
      <c r="D252" s="6"/>
      <c r="E252" s="6"/>
      <c r="F252" s="6"/>
      <c r="G252" s="6"/>
      <c r="H252" s="6"/>
      <c r="I252" s="6"/>
    </row>
    <row r="254" customFormat="false" ht="24" hidden="false" customHeight="true" outlineLevel="0" collapsed="false">
      <c r="A254" s="8" t="s">
        <v>95</v>
      </c>
      <c r="B254" s="8"/>
      <c r="C254" s="8"/>
      <c r="D254" s="8"/>
      <c r="E254" s="8"/>
      <c r="F254" s="117"/>
    </row>
    <row r="255" customFormat="false" ht="24" hidden="false" customHeight="true" outlineLevel="0" collapsed="false">
      <c r="A255" s="58" t="s">
        <v>8</v>
      </c>
      <c r="B255" s="59" t="s">
        <v>122</v>
      </c>
      <c r="C255" s="59" t="s">
        <v>123</v>
      </c>
      <c r="D255" s="59" t="s">
        <v>124</v>
      </c>
      <c r="E255" s="61" t="s">
        <v>34</v>
      </c>
      <c r="F255" s="117"/>
    </row>
    <row r="256" customFormat="false" ht="24" hidden="false" customHeight="true" outlineLevel="0" collapsed="false">
      <c r="A256" s="24" t="s">
        <v>18</v>
      </c>
      <c r="B256" s="25" t="n">
        <f aca="false">D218</f>
        <v>185.07</v>
      </c>
      <c r="C256" s="25" t="n">
        <f aca="false">D236</f>
        <v>13.59</v>
      </c>
      <c r="D256" s="118" t="n">
        <f aca="false">D249</f>
        <v>-3.65</v>
      </c>
      <c r="E256" s="27" t="n">
        <f aca="false">SUM(B256:D256)</f>
        <v>195.01</v>
      </c>
      <c r="F256" s="36"/>
    </row>
    <row r="257" customFormat="false" ht="24" hidden="false" customHeight="true" outlineLevel="0" collapsed="false">
      <c r="A257" s="12" t="s">
        <v>19</v>
      </c>
      <c r="B257" s="21" t="n">
        <f aca="false">D219</f>
        <v>161.7</v>
      </c>
      <c r="C257" s="21" t="n">
        <f aca="false">D237</f>
        <v>12.24</v>
      </c>
      <c r="D257" s="121" t="n">
        <f aca="false">D250</f>
        <v>-3</v>
      </c>
      <c r="E257" s="13" t="n">
        <f aca="false">SUM(B257:D257)</f>
        <v>170.94</v>
      </c>
      <c r="F257" s="36"/>
      <c r="I257" s="5"/>
    </row>
    <row r="259" customFormat="false" ht="24" hidden="false" customHeight="true" outlineLevel="0" collapsed="false">
      <c r="A259" s="6" t="s">
        <v>125</v>
      </c>
      <c r="B259" s="6"/>
      <c r="C259" s="6"/>
      <c r="D259" s="6"/>
      <c r="E259" s="6"/>
      <c r="F259" s="6"/>
      <c r="G259" s="6"/>
      <c r="H259" s="6"/>
      <c r="I259" s="6"/>
    </row>
    <row r="260" customFormat="false" ht="144" hidden="false" customHeight="true" outlineLevel="0" collapsed="false">
      <c r="A260" s="3"/>
      <c r="B260" s="3"/>
      <c r="C260" s="3"/>
      <c r="D260" s="3"/>
      <c r="E260" s="3"/>
      <c r="F260" s="3"/>
      <c r="G260" s="3"/>
      <c r="H260" s="3"/>
      <c r="I260" s="3"/>
    </row>
    <row r="262" customFormat="false" ht="24" hidden="false" customHeight="true" outlineLevel="0" collapsed="false">
      <c r="A262" s="57" t="s">
        <v>126</v>
      </c>
      <c r="B262" s="57"/>
      <c r="C262" s="57"/>
      <c r="D262" s="57"/>
      <c r="E262" s="57"/>
      <c r="F262" s="57"/>
      <c r="G262" s="57"/>
      <c r="H262" s="57"/>
    </row>
    <row r="263" customFormat="false" ht="16.5" hidden="false" customHeight="true" outlineLevel="0" collapsed="false">
      <c r="A263" s="57" t="s">
        <v>127</v>
      </c>
      <c r="B263" s="57"/>
      <c r="C263" s="57"/>
      <c r="D263" s="57"/>
      <c r="E263" s="57"/>
      <c r="F263" s="57"/>
      <c r="G263" s="57"/>
      <c r="H263" s="57"/>
    </row>
    <row r="264" customFormat="false" ht="24" hidden="false" customHeight="true" outlineLevel="0" collapsed="false">
      <c r="A264" s="57" t="s">
        <v>8</v>
      </c>
      <c r="B264" s="57" t="s">
        <v>128</v>
      </c>
      <c r="C264" s="57" t="s">
        <v>129</v>
      </c>
      <c r="D264" s="123" t="s">
        <v>130</v>
      </c>
      <c r="E264" s="124"/>
      <c r="F264" s="125"/>
      <c r="G264" s="123" t="s">
        <v>131</v>
      </c>
      <c r="H264" s="124"/>
      <c r="J264" s="108"/>
    </row>
    <row r="265" customFormat="false" ht="45" hidden="false" customHeight="true" outlineLevel="0" collapsed="false">
      <c r="A265" s="57"/>
      <c r="B265" s="57"/>
      <c r="C265" s="57"/>
      <c r="D265" s="57" t="s">
        <v>132</v>
      </c>
      <c r="E265" s="57" t="s">
        <v>133</v>
      </c>
      <c r="F265" s="57"/>
      <c r="G265" s="57" t="s">
        <v>132</v>
      </c>
      <c r="H265" s="57" t="s">
        <v>133</v>
      </c>
      <c r="I265" s="126" t="s">
        <v>23</v>
      </c>
      <c r="J265" s="126"/>
      <c r="K265" s="126"/>
      <c r="L265" s="126"/>
    </row>
    <row r="266" customFormat="false" ht="24" hidden="false" customHeight="true" outlineLevel="0" collapsed="false">
      <c r="A266" s="127" t="s">
        <v>134</v>
      </c>
      <c r="B266" s="128" t="n">
        <v>1</v>
      </c>
      <c r="C266" s="129" t="n">
        <v>30</v>
      </c>
      <c r="D266" s="130" t="n">
        <v>0.5</v>
      </c>
      <c r="E266" s="131" t="n">
        <f aca="false">ROUND((B266*C266)*D266,4)</f>
        <v>15</v>
      </c>
      <c r="F266" s="132"/>
      <c r="G266" s="133" t="n">
        <f aca="false">ROUND((252/365),4)</f>
        <v>0.6904</v>
      </c>
      <c r="H266" s="131" t="n">
        <f aca="false">ROUND((B266*C266)*G266,4)</f>
        <v>20.712</v>
      </c>
    </row>
    <row r="267" customFormat="false" ht="24" hidden="false" customHeight="true" outlineLevel="0" collapsed="false">
      <c r="A267" s="109" t="s">
        <v>135</v>
      </c>
      <c r="B267" s="134" t="n">
        <v>1</v>
      </c>
      <c r="C267" s="135" t="n">
        <v>1</v>
      </c>
      <c r="D267" s="136" t="n">
        <v>1</v>
      </c>
      <c r="E267" s="131" t="n">
        <f aca="false">ROUND((B267*C267)*D267,4)</f>
        <v>1</v>
      </c>
      <c r="F267" s="137"/>
      <c r="G267" s="138" t="n">
        <v>1</v>
      </c>
      <c r="H267" s="131" t="n">
        <f aca="false">ROUND((B267*C267)*G267,4)</f>
        <v>1</v>
      </c>
    </row>
    <row r="268" customFormat="false" ht="24" hidden="false" customHeight="true" outlineLevel="0" collapsed="false">
      <c r="A268" s="109" t="s">
        <v>136</v>
      </c>
      <c r="B268" s="134" t="n">
        <v>0.0922</v>
      </c>
      <c r="C268" s="135" t="n">
        <v>15</v>
      </c>
      <c r="D268" s="136" t="n">
        <v>0.5</v>
      </c>
      <c r="E268" s="131" t="n">
        <f aca="false">ROUND((B268*C268)*D268,4)</f>
        <v>0.6915</v>
      </c>
      <c r="F268" s="137"/>
      <c r="G268" s="138" t="n">
        <f aca="false">ROUND((252/365),4)</f>
        <v>0.6904</v>
      </c>
      <c r="H268" s="131" t="n">
        <f aca="false">ROUND((B268*C268)*G268,4)</f>
        <v>0.9548</v>
      </c>
    </row>
    <row r="269" customFormat="false" ht="24" hidden="false" customHeight="true" outlineLevel="0" collapsed="false">
      <c r="A269" s="109" t="s">
        <v>137</v>
      </c>
      <c r="B269" s="134" t="n">
        <v>1</v>
      </c>
      <c r="C269" s="135" t="n">
        <v>5</v>
      </c>
      <c r="D269" s="136" t="n">
        <v>0.5</v>
      </c>
      <c r="E269" s="139" t="n">
        <f aca="false">ROUND((B268*C269)*D269,4)</f>
        <v>0.2305</v>
      </c>
      <c r="F269" s="140"/>
      <c r="G269" s="138" t="n">
        <f aca="false">ROUND((252/365),4)</f>
        <v>0.6904</v>
      </c>
      <c r="H269" s="139" t="n">
        <f aca="false">ROUND((B268*C269)*G269,4)</f>
        <v>0.3183</v>
      </c>
    </row>
    <row r="270" customFormat="false" ht="24" hidden="false" customHeight="true" outlineLevel="0" collapsed="false">
      <c r="A270" s="109" t="s">
        <v>138</v>
      </c>
      <c r="B270" s="134" t="n">
        <v>0.1344</v>
      </c>
      <c r="C270" s="135" t="n">
        <v>2</v>
      </c>
      <c r="D270" s="136" t="n">
        <v>1</v>
      </c>
      <c r="E270" s="139" t="n">
        <f aca="false">ROUND((B269*C270)*D270,4)</f>
        <v>2</v>
      </c>
      <c r="F270" s="140"/>
      <c r="G270" s="138" t="n">
        <v>1</v>
      </c>
      <c r="H270" s="139" t="n">
        <f aca="false">ROUND((B269*C270)*G270,4)</f>
        <v>2</v>
      </c>
    </row>
    <row r="271" customFormat="false" ht="24" hidden="false" customHeight="true" outlineLevel="0" collapsed="false">
      <c r="A271" s="109" t="s">
        <v>139</v>
      </c>
      <c r="B271" s="134" t="n">
        <v>0.0305</v>
      </c>
      <c r="C271" s="135" t="n">
        <v>2</v>
      </c>
      <c r="D271" s="136" t="n">
        <v>0.5</v>
      </c>
      <c r="E271" s="139" t="n">
        <f aca="false">ROUND((B270*C271)*D271,4)</f>
        <v>0.1344</v>
      </c>
      <c r="F271" s="140"/>
      <c r="G271" s="138" t="n">
        <f aca="false">ROUND((252/365),4)</f>
        <v>0.6904</v>
      </c>
      <c r="H271" s="139" t="n">
        <f aca="false">ROUND((B270*C271)*G271,4)</f>
        <v>0.1856</v>
      </c>
    </row>
    <row r="272" customFormat="false" ht="24" hidden="false" customHeight="true" outlineLevel="0" collapsed="false">
      <c r="A272" s="109" t="s">
        <v>140</v>
      </c>
      <c r="B272" s="134" t="n">
        <v>0.0118</v>
      </c>
      <c r="C272" s="135" t="n">
        <v>3</v>
      </c>
      <c r="D272" s="136" t="n">
        <v>0.5</v>
      </c>
      <c r="E272" s="139" t="n">
        <f aca="false">ROUND((B271*C272)*D272,4)</f>
        <v>0.0458</v>
      </c>
      <c r="F272" s="140"/>
      <c r="G272" s="138" t="n">
        <v>1</v>
      </c>
      <c r="H272" s="139" t="n">
        <f aca="false">ROUND((B271*C272)*G272,4)</f>
        <v>0.0915</v>
      </c>
    </row>
    <row r="273" customFormat="false" ht="24" hidden="false" customHeight="true" outlineLevel="0" collapsed="false">
      <c r="A273" s="109" t="s">
        <v>141</v>
      </c>
      <c r="B273" s="134" t="n">
        <v>0.02</v>
      </c>
      <c r="C273" s="135" t="n">
        <v>1</v>
      </c>
      <c r="D273" s="136" t="n">
        <v>1</v>
      </c>
      <c r="E273" s="139" t="n">
        <f aca="false">ROUND((B272*C273)*D273,4)</f>
        <v>0.0118</v>
      </c>
      <c r="F273" s="140"/>
      <c r="G273" s="138" t="n">
        <v>1</v>
      </c>
      <c r="H273" s="139" t="n">
        <f aca="false">ROUND((B272*C273)*G273,4)</f>
        <v>0.0118</v>
      </c>
    </row>
    <row r="274" customFormat="false" ht="24" hidden="false" customHeight="true" outlineLevel="0" collapsed="false">
      <c r="A274" s="109" t="s">
        <v>142</v>
      </c>
      <c r="B274" s="134" t="n">
        <v>0.004</v>
      </c>
      <c r="C274" s="135" t="n">
        <v>1</v>
      </c>
      <c r="D274" s="136" t="n">
        <v>1</v>
      </c>
      <c r="E274" s="139" t="n">
        <f aca="false">ROUND((B273*C274)*D274,4)</f>
        <v>0.02</v>
      </c>
      <c r="F274" s="140"/>
      <c r="G274" s="138" t="n">
        <v>1</v>
      </c>
      <c r="H274" s="139" t="n">
        <f aca="false">ROUND((B273*C274)*G274,4)</f>
        <v>0.02</v>
      </c>
    </row>
    <row r="275" customFormat="false" ht="24" hidden="false" customHeight="true" outlineLevel="0" collapsed="false">
      <c r="A275" s="109" t="s">
        <v>143</v>
      </c>
      <c r="B275" s="134" t="n">
        <v>0.0325</v>
      </c>
      <c r="C275" s="135" t="n">
        <v>20</v>
      </c>
      <c r="D275" s="136" t="n">
        <v>0.5</v>
      </c>
      <c r="E275" s="139" t="n">
        <f aca="false">ROUND((B274*C275)*D275,4)</f>
        <v>0.04</v>
      </c>
      <c r="F275" s="140"/>
      <c r="G275" s="138" t="n">
        <f aca="false">ROUND((252/365),4)</f>
        <v>0.6904</v>
      </c>
      <c r="H275" s="139" t="n">
        <f aca="false">ROUND((B274*C275)*G275,4)</f>
        <v>0.0552</v>
      </c>
    </row>
    <row r="276" customFormat="false" ht="24" hidden="false" customHeight="true" outlineLevel="0" collapsed="false">
      <c r="A276" s="109" t="s">
        <v>144</v>
      </c>
      <c r="B276" s="1" t="n">
        <v>0.0028</v>
      </c>
      <c r="C276" s="135" t="n">
        <v>180</v>
      </c>
      <c r="D276" s="136" t="n">
        <v>0.5</v>
      </c>
      <c r="E276" s="139" t="n">
        <f aca="false">ROUND((B275*C276)*D276,4)</f>
        <v>2.925</v>
      </c>
      <c r="F276" s="140"/>
      <c r="G276" s="138" t="n">
        <f aca="false">ROUND((252/365),4)</f>
        <v>0.6904</v>
      </c>
      <c r="H276" s="139" t="n">
        <f aca="false">ROUND((B275*C276)*G276,4)</f>
        <v>4.0388</v>
      </c>
    </row>
    <row r="277" customFormat="false" ht="24" hidden="false" customHeight="true" outlineLevel="0" collapsed="false">
      <c r="A277" s="141" t="s">
        <v>145</v>
      </c>
      <c r="B277" s="142" t="n">
        <v>0.0002</v>
      </c>
      <c r="C277" s="143" t="n">
        <v>6</v>
      </c>
      <c r="D277" s="144" t="n">
        <v>1</v>
      </c>
      <c r="E277" s="145" t="n">
        <f aca="false">ROUND((B277*C277)*D277,4)</f>
        <v>0.0012</v>
      </c>
      <c r="F277" s="146"/>
      <c r="G277" s="147" t="n">
        <v>1</v>
      </c>
      <c r="H277" s="145" t="n">
        <f aca="false">ROUND((B277*C277)*G277,4)</f>
        <v>0.0012</v>
      </c>
    </row>
    <row r="279" customFormat="false" ht="24" hidden="false" customHeight="true" outlineLevel="0" collapsed="false">
      <c r="A279" s="57" t="s">
        <v>146</v>
      </c>
      <c r="B279" s="57"/>
      <c r="C279" s="57"/>
      <c r="D279" s="57"/>
    </row>
    <row r="280" customFormat="false" ht="24" hidden="false" customHeight="true" outlineLevel="0" collapsed="false">
      <c r="A280" s="125" t="s">
        <v>147</v>
      </c>
      <c r="B280" s="57" t="s">
        <v>148</v>
      </c>
      <c r="C280" s="57"/>
      <c r="D280" s="57"/>
    </row>
    <row r="281" customFormat="false" ht="26.25" hidden="false" customHeight="true" outlineLevel="0" collapsed="false">
      <c r="A281" s="125"/>
      <c r="B281" s="148" t="s">
        <v>149</v>
      </c>
      <c r="C281" s="51" t="s">
        <v>150</v>
      </c>
      <c r="D281" s="149" t="s">
        <v>151</v>
      </c>
    </row>
    <row r="282" customFormat="false" ht="24" hidden="false" customHeight="true" outlineLevel="0" collapsed="false">
      <c r="A282" s="127" t="s">
        <v>134</v>
      </c>
      <c r="B282" s="128" t="n">
        <f aca="false">E266</f>
        <v>15</v>
      </c>
      <c r="C282" s="128" t="n">
        <f aca="false">E266</f>
        <v>15</v>
      </c>
      <c r="D282" s="150" t="n">
        <f aca="false">H266</f>
        <v>20.712</v>
      </c>
    </row>
    <row r="283" customFormat="false" ht="24" hidden="false" customHeight="true" outlineLevel="0" collapsed="false">
      <c r="A283" s="109" t="s">
        <v>135</v>
      </c>
      <c r="B283" s="134" t="n">
        <f aca="false">E267</f>
        <v>1</v>
      </c>
      <c r="C283" s="134" t="n">
        <f aca="false">E267</f>
        <v>1</v>
      </c>
      <c r="D283" s="151" t="n">
        <f aca="false">H267</f>
        <v>1</v>
      </c>
    </row>
    <row r="284" customFormat="false" ht="24" hidden="false" customHeight="true" outlineLevel="0" collapsed="false">
      <c r="A284" s="109" t="s">
        <v>136</v>
      </c>
      <c r="B284" s="134" t="n">
        <f aca="false">E268</f>
        <v>0.6915</v>
      </c>
      <c r="C284" s="134" t="n">
        <f aca="false">E268</f>
        <v>0.6915</v>
      </c>
      <c r="D284" s="151" t="n">
        <f aca="false">H268</f>
        <v>0.9548</v>
      </c>
    </row>
    <row r="285" customFormat="false" ht="24" hidden="false" customHeight="true" outlineLevel="0" collapsed="false">
      <c r="A285" s="109" t="s">
        <v>137</v>
      </c>
      <c r="B285" s="134" t="n">
        <f aca="false">E269</f>
        <v>0.2305</v>
      </c>
      <c r="C285" s="134" t="n">
        <f aca="false">E269</f>
        <v>0.2305</v>
      </c>
      <c r="D285" s="151" t="n">
        <f aca="false">H269</f>
        <v>0.3183</v>
      </c>
    </row>
    <row r="286" customFormat="false" ht="24" hidden="false" customHeight="true" outlineLevel="0" collapsed="false">
      <c r="A286" s="109" t="s">
        <v>138</v>
      </c>
      <c r="B286" s="134" t="n">
        <f aca="false">E270</f>
        <v>2</v>
      </c>
      <c r="C286" s="134" t="n">
        <f aca="false">E270</f>
        <v>2</v>
      </c>
      <c r="D286" s="151" t="n">
        <f aca="false">H270</f>
        <v>2</v>
      </c>
    </row>
    <row r="287" customFormat="false" ht="24" hidden="false" customHeight="true" outlineLevel="0" collapsed="false">
      <c r="A287" s="109" t="s">
        <v>139</v>
      </c>
      <c r="B287" s="134" t="n">
        <f aca="false">E271</f>
        <v>0.1344</v>
      </c>
      <c r="C287" s="134" t="n">
        <f aca="false">E271</f>
        <v>0.1344</v>
      </c>
      <c r="D287" s="151" t="n">
        <f aca="false">H271</f>
        <v>0.1856</v>
      </c>
    </row>
    <row r="288" customFormat="false" ht="24" hidden="false" customHeight="true" outlineLevel="0" collapsed="false">
      <c r="A288" s="109" t="s">
        <v>140</v>
      </c>
      <c r="B288" s="134" t="n">
        <f aca="false">E272</f>
        <v>0.0458</v>
      </c>
      <c r="C288" s="134" t="n">
        <f aca="false">E272</f>
        <v>0.0458</v>
      </c>
      <c r="D288" s="151" t="n">
        <f aca="false">H272</f>
        <v>0.0915</v>
      </c>
    </row>
    <row r="289" customFormat="false" ht="24" hidden="false" customHeight="true" outlineLevel="0" collapsed="false">
      <c r="A289" s="109" t="s">
        <v>141</v>
      </c>
      <c r="B289" s="134" t="n">
        <f aca="false">E273</f>
        <v>0.0118</v>
      </c>
      <c r="C289" s="134" t="n">
        <f aca="false">E273</f>
        <v>0.0118</v>
      </c>
      <c r="D289" s="151" t="n">
        <f aca="false">H273</f>
        <v>0.0118</v>
      </c>
    </row>
    <row r="290" customFormat="false" ht="24" hidden="false" customHeight="true" outlineLevel="0" collapsed="false">
      <c r="A290" s="109" t="s">
        <v>142</v>
      </c>
      <c r="B290" s="134" t="n">
        <f aca="false">E274</f>
        <v>0.02</v>
      </c>
      <c r="C290" s="134" t="n">
        <f aca="false">E274</f>
        <v>0.02</v>
      </c>
      <c r="D290" s="151" t="n">
        <f aca="false">H274</f>
        <v>0.02</v>
      </c>
    </row>
    <row r="291" customFormat="false" ht="24" hidden="false" customHeight="true" outlineLevel="0" collapsed="false">
      <c r="A291" s="109" t="s">
        <v>143</v>
      </c>
      <c r="B291" s="134" t="n">
        <f aca="false">E275</f>
        <v>0.04</v>
      </c>
      <c r="C291" s="134" t="n">
        <f aca="false">E275</f>
        <v>0.04</v>
      </c>
      <c r="D291" s="151" t="n">
        <f aca="false">H275</f>
        <v>0.0552</v>
      </c>
    </row>
    <row r="292" customFormat="false" ht="24" hidden="false" customHeight="true" outlineLevel="0" collapsed="false">
      <c r="A292" s="109" t="s">
        <v>144</v>
      </c>
      <c r="B292" s="134" t="n">
        <f aca="false">E276</f>
        <v>2.925</v>
      </c>
      <c r="C292" s="134" t="n">
        <f aca="false">E276</f>
        <v>2.925</v>
      </c>
      <c r="D292" s="151" t="n">
        <f aca="false">H276</f>
        <v>4.0388</v>
      </c>
    </row>
    <row r="293" customFormat="false" ht="24" hidden="false" customHeight="true" outlineLevel="0" collapsed="false">
      <c r="A293" s="110" t="s">
        <v>145</v>
      </c>
      <c r="B293" s="152" t="n">
        <f aca="false">E277</f>
        <v>0.0012</v>
      </c>
      <c r="C293" s="152" t="n">
        <f aca="false">E277</f>
        <v>0.0012</v>
      </c>
      <c r="D293" s="153" t="n">
        <f aca="false">H277</f>
        <v>0.0012</v>
      </c>
    </row>
    <row r="294" customFormat="false" ht="24" hidden="false" customHeight="true" outlineLevel="0" collapsed="false">
      <c r="A294" s="148" t="s">
        <v>152</v>
      </c>
      <c r="B294" s="154" t="n">
        <f aca="false">SUM(B282:B293)</f>
        <v>22.1002</v>
      </c>
      <c r="C294" s="154" t="n">
        <f aca="false">SUM(C282:C293)</f>
        <v>22.1002</v>
      </c>
      <c r="D294" s="155" t="n">
        <f aca="false">SUM(D282:D293)</f>
        <v>29.3892</v>
      </c>
      <c r="I294" s="5"/>
    </row>
    <row r="296" customFormat="false" ht="24" hidden="false" customHeight="true" outlineLevel="0" collapsed="false">
      <c r="A296" s="7" t="s">
        <v>153</v>
      </c>
      <c r="B296" s="7"/>
      <c r="C296" s="7"/>
      <c r="D296" s="7"/>
      <c r="E296" s="7"/>
      <c r="F296" s="7"/>
      <c r="G296" s="7"/>
      <c r="H296" s="7"/>
      <c r="I296" s="7"/>
    </row>
    <row r="297" customFormat="false" ht="78" hidden="false" customHeight="true" outlineLevel="0" collapsed="false">
      <c r="A297" s="3"/>
      <c r="B297" s="3"/>
      <c r="C297" s="3"/>
      <c r="D297" s="3"/>
      <c r="E297" s="3"/>
      <c r="F297" s="3"/>
      <c r="G297" s="3"/>
      <c r="H297" s="3"/>
      <c r="I297" s="3"/>
    </row>
    <row r="299" customFormat="false" ht="24" hidden="false" customHeight="true" outlineLevel="0" collapsed="false">
      <c r="A299" s="8" t="s">
        <v>154</v>
      </c>
      <c r="B299" s="8"/>
      <c r="C299" s="8"/>
      <c r="D299" s="8"/>
    </row>
    <row r="300" customFormat="false" ht="24" hidden="false" customHeight="true" outlineLevel="0" collapsed="false">
      <c r="A300" s="58" t="s">
        <v>8</v>
      </c>
      <c r="B300" s="59" t="s">
        <v>9</v>
      </c>
      <c r="C300" s="59" t="s">
        <v>155</v>
      </c>
      <c r="D300" s="61" t="s">
        <v>156</v>
      </c>
      <c r="G300" s="108"/>
    </row>
    <row r="301" customFormat="false" ht="24" hidden="false" customHeight="true" outlineLevel="0" collapsed="false">
      <c r="A301" s="24" t="s">
        <v>18</v>
      </c>
      <c r="B301" s="25" t="n">
        <f aca="false">H62+E188+E256</f>
        <v>1832.48</v>
      </c>
      <c r="C301" s="82" t="n">
        <v>30</v>
      </c>
      <c r="D301" s="27" t="n">
        <f aca="false">ROUND(B301/C301,2)</f>
        <v>61.08</v>
      </c>
    </row>
    <row r="302" customFormat="false" ht="24" hidden="false" customHeight="true" outlineLevel="0" collapsed="false">
      <c r="A302" s="12" t="s">
        <v>19</v>
      </c>
      <c r="B302" s="21" t="n">
        <f aca="false">H63+E189+E257</f>
        <v>1716.87</v>
      </c>
      <c r="C302" s="83" t="n">
        <v>30</v>
      </c>
      <c r="D302" s="27" t="n">
        <f aca="false">ROUND(B302/C302,2)</f>
        <v>57.23</v>
      </c>
    </row>
    <row r="304" customFormat="false" ht="24" hidden="false" customHeight="true" outlineLevel="0" collapsed="false">
      <c r="A304" s="57" t="s">
        <v>153</v>
      </c>
      <c r="B304" s="57"/>
      <c r="C304" s="57"/>
      <c r="D304" s="57"/>
      <c r="E304" s="57"/>
      <c r="F304" s="156"/>
    </row>
    <row r="305" customFormat="false" ht="33.75" hidden="false" customHeight="true" outlineLevel="0" collapsed="false">
      <c r="A305" s="58" t="s">
        <v>8</v>
      </c>
      <c r="B305" s="59" t="s">
        <v>156</v>
      </c>
      <c r="C305" s="60" t="s">
        <v>157</v>
      </c>
      <c r="D305" s="59" t="s">
        <v>158</v>
      </c>
      <c r="E305" s="61" t="s">
        <v>159</v>
      </c>
      <c r="F305" s="117"/>
    </row>
    <row r="306" customFormat="false" ht="24" hidden="false" customHeight="true" outlineLevel="0" collapsed="false">
      <c r="A306" s="24" t="s">
        <v>18</v>
      </c>
      <c r="B306" s="25" t="n">
        <f aca="false">D301</f>
        <v>61.08</v>
      </c>
      <c r="C306" s="157" t="n">
        <f aca="false">C294</f>
        <v>22.1002</v>
      </c>
      <c r="D306" s="25" t="n">
        <f aca="false">ROUND(B306*C306,2)</f>
        <v>1349.88</v>
      </c>
      <c r="E306" s="27" t="n">
        <f aca="false">ROUND(D306/12,2)</f>
        <v>112.49</v>
      </c>
      <c r="F306" s="36"/>
    </row>
    <row r="307" customFormat="false" ht="24" hidden="false" customHeight="true" outlineLevel="0" collapsed="false">
      <c r="A307" s="12" t="s">
        <v>19</v>
      </c>
      <c r="B307" s="21" t="n">
        <f aca="false">D302</f>
        <v>57.23</v>
      </c>
      <c r="C307" s="158" t="n">
        <f aca="false">D294</f>
        <v>29.3892</v>
      </c>
      <c r="D307" s="21" t="n">
        <f aca="false">ROUND(B307*C307,2)</f>
        <v>1681.94</v>
      </c>
      <c r="E307" s="13" t="n">
        <f aca="false">ROUND(D307/12,2)</f>
        <v>140.16</v>
      </c>
      <c r="F307" s="36"/>
      <c r="I307" s="5"/>
    </row>
    <row r="309" customFormat="false" ht="24" hidden="false" customHeight="true" outlineLevel="0" collapsed="false">
      <c r="A309" s="7" t="s">
        <v>160</v>
      </c>
      <c r="B309" s="7"/>
      <c r="C309" s="7"/>
      <c r="D309" s="7"/>
      <c r="E309" s="7"/>
      <c r="F309" s="7"/>
      <c r="G309" s="7"/>
      <c r="H309" s="7"/>
      <c r="I309" s="7"/>
    </row>
    <row r="310" customFormat="false" ht="119.25" hidden="false" customHeight="true" outlineLevel="0" collapsed="false">
      <c r="A310" s="3"/>
      <c r="B310" s="3"/>
      <c r="C310" s="3"/>
      <c r="D310" s="3"/>
      <c r="E310" s="3"/>
      <c r="F310" s="3"/>
      <c r="G310" s="3"/>
      <c r="H310" s="3"/>
      <c r="I310" s="3"/>
    </row>
    <row r="311" customFormat="false" ht="22.5" hidden="false" customHeight="true" outlineLevel="0" collapsed="false"/>
    <row r="312" customFormat="false" ht="22.5" hidden="false" customHeight="true" outlineLevel="0" collapsed="false">
      <c r="A312" s="8" t="s">
        <v>161</v>
      </c>
      <c r="B312" s="8"/>
      <c r="C312" s="8"/>
      <c r="D312" s="8"/>
    </row>
    <row r="313" customFormat="false" ht="22.5" hidden="false" customHeight="true" outlineLevel="0" collapsed="false">
      <c r="A313" s="58" t="s">
        <v>8</v>
      </c>
      <c r="B313" s="59" t="s">
        <v>9</v>
      </c>
      <c r="C313" s="59" t="s">
        <v>162</v>
      </c>
      <c r="D313" s="61" t="s">
        <v>17</v>
      </c>
      <c r="G313" s="159"/>
    </row>
    <row r="314" customFormat="false" ht="24" hidden="false" customHeight="true" outlineLevel="0" collapsed="false">
      <c r="A314" s="24" t="s">
        <v>18</v>
      </c>
      <c r="B314" s="25" t="n">
        <f aca="false">H62+E188+E256</f>
        <v>1832.48</v>
      </c>
      <c r="C314" s="113" t="n">
        <v>220</v>
      </c>
      <c r="D314" s="27" t="n">
        <f aca="false">ROUND(B314/C314,2)</f>
        <v>8.33</v>
      </c>
    </row>
    <row r="315" customFormat="false" ht="24" hidden="false" customHeight="true" outlineLevel="0" collapsed="false">
      <c r="A315" s="12" t="s">
        <v>163</v>
      </c>
      <c r="B315" s="21" t="n">
        <f aca="false">B227</f>
        <v>1545.93</v>
      </c>
      <c r="C315" s="55" t="n">
        <v>220</v>
      </c>
      <c r="D315" s="27" t="n">
        <f aca="false">ROUND(B315/C315,2)</f>
        <v>7.03</v>
      </c>
    </row>
    <row r="317" customFormat="false" ht="24" hidden="false" customHeight="true" outlineLevel="0" collapsed="false">
      <c r="A317" s="160" t="s">
        <v>160</v>
      </c>
      <c r="B317" s="160"/>
      <c r="C317" s="160"/>
      <c r="D317" s="160"/>
    </row>
    <row r="318" customFormat="false" ht="30" hidden="false" customHeight="true" outlineLevel="0" collapsed="false">
      <c r="A318" s="49" t="s">
        <v>8</v>
      </c>
      <c r="B318" s="50" t="s">
        <v>164</v>
      </c>
      <c r="C318" s="51" t="s">
        <v>165</v>
      </c>
      <c r="D318" s="53" t="s">
        <v>17</v>
      </c>
    </row>
    <row r="319" customFormat="false" ht="24" hidden="false" customHeight="true" outlineLevel="0" collapsed="false">
      <c r="A319" s="24" t="s">
        <v>18</v>
      </c>
      <c r="B319" s="25" t="n">
        <f aca="false">D314</f>
        <v>8.33</v>
      </c>
      <c r="C319" s="113" t="n">
        <v>15</v>
      </c>
      <c r="D319" s="27" t="n">
        <f aca="false">ROUND(B319*C319,2)</f>
        <v>124.95</v>
      </c>
    </row>
    <row r="320" customFormat="false" ht="24" hidden="false" customHeight="true" outlineLevel="0" collapsed="false">
      <c r="A320" s="12" t="s">
        <v>163</v>
      </c>
      <c r="B320" s="21" t="n">
        <f aca="false">D315</f>
        <v>7.03</v>
      </c>
      <c r="C320" s="55" t="n">
        <v>22</v>
      </c>
      <c r="D320" s="27" t="n">
        <f aca="false">ROUND(B320*C320,2)</f>
        <v>154.66</v>
      </c>
      <c r="I320" s="5"/>
    </row>
    <row r="322" customFormat="false" ht="24" hidden="false" customHeight="true" outlineLevel="0" collapsed="false">
      <c r="A322" s="6" t="s">
        <v>125</v>
      </c>
      <c r="B322" s="6"/>
      <c r="C322" s="6"/>
      <c r="D322" s="6"/>
      <c r="E322" s="6"/>
      <c r="F322" s="6"/>
      <c r="G322" s="6"/>
      <c r="H322" s="6"/>
      <c r="I322" s="6"/>
    </row>
    <row r="324" customFormat="false" ht="24" hidden="false" customHeight="true" outlineLevel="0" collapsed="false">
      <c r="A324" s="8" t="s">
        <v>125</v>
      </c>
      <c r="B324" s="8"/>
      <c r="C324" s="8"/>
      <c r="D324" s="8"/>
    </row>
    <row r="325" customFormat="false" ht="24" hidden="false" customHeight="true" outlineLevel="0" collapsed="false">
      <c r="A325" s="58" t="s">
        <v>8</v>
      </c>
      <c r="B325" s="59" t="s">
        <v>166</v>
      </c>
      <c r="C325" s="59" t="s">
        <v>167</v>
      </c>
      <c r="D325" s="61" t="s">
        <v>34</v>
      </c>
    </row>
    <row r="326" customFormat="false" ht="24" hidden="false" customHeight="true" outlineLevel="0" collapsed="false">
      <c r="A326" s="24" t="s">
        <v>18</v>
      </c>
      <c r="B326" s="25" t="n">
        <f aca="false">E306</f>
        <v>112.49</v>
      </c>
      <c r="C326" s="25" t="n">
        <f aca="false">D319</f>
        <v>124.95</v>
      </c>
      <c r="D326" s="27" t="n">
        <f aca="false">B326+C326</f>
        <v>237.44</v>
      </c>
    </row>
    <row r="327" customFormat="false" ht="24" hidden="false" customHeight="true" outlineLevel="0" collapsed="false">
      <c r="A327" s="12" t="s">
        <v>19</v>
      </c>
      <c r="B327" s="21" t="n">
        <f aca="false">E307</f>
        <v>140.16</v>
      </c>
      <c r="C327" s="21" t="n">
        <f aca="false">D320</f>
        <v>154.66</v>
      </c>
      <c r="D327" s="13" t="n">
        <f aca="false">B327+C327</f>
        <v>294.82</v>
      </c>
    </row>
    <row r="329" customFormat="false" ht="24" hidden="false" customHeight="true" outlineLevel="0" collapsed="false">
      <c r="A329" s="6" t="s">
        <v>168</v>
      </c>
      <c r="B329" s="6"/>
      <c r="C329" s="6"/>
      <c r="D329" s="6"/>
      <c r="E329" s="6"/>
      <c r="F329" s="6"/>
      <c r="G329" s="6"/>
      <c r="H329" s="6"/>
      <c r="I329" s="6"/>
    </row>
    <row r="330" customFormat="false" ht="24" hidden="false" customHeight="true" outlineLevel="0" collapsed="false">
      <c r="A330" s="5"/>
      <c r="B330" s="5"/>
      <c r="C330" s="5"/>
      <c r="E330" s="5"/>
      <c r="F330" s="5"/>
    </row>
    <row r="331" customFormat="false" ht="24" hidden="false" customHeight="true" outlineLevel="0" collapsed="false">
      <c r="A331" s="161" t="s">
        <v>169</v>
      </c>
      <c r="B331" s="161"/>
      <c r="C331" s="161"/>
      <c r="D331" s="161"/>
      <c r="E331" s="162"/>
      <c r="F331" s="162"/>
    </row>
    <row r="332" customFormat="false" ht="24" hidden="false" customHeight="true" outlineLevel="0" collapsed="false">
      <c r="A332" s="161" t="s">
        <v>170</v>
      </c>
      <c r="B332" s="163" t="s">
        <v>171</v>
      </c>
      <c r="C332" s="163" t="s">
        <v>172</v>
      </c>
      <c r="D332" s="8" t="s">
        <v>17</v>
      </c>
    </row>
    <row r="333" customFormat="false" ht="24" hidden="false" customHeight="true" outlineLevel="0" collapsed="false">
      <c r="A333" s="9" t="s">
        <v>173</v>
      </c>
      <c r="B333" s="164" t="n">
        <v>4</v>
      </c>
      <c r="C333" s="165" t="n">
        <v>25.07</v>
      </c>
      <c r="D333" s="166" t="n">
        <f aca="false">ROUND(B333*C333,2)</f>
        <v>100.28</v>
      </c>
    </row>
    <row r="334" customFormat="false" ht="24" hidden="false" customHeight="true" outlineLevel="0" collapsed="false">
      <c r="A334" s="24" t="s">
        <v>174</v>
      </c>
      <c r="B334" s="167" t="n">
        <v>4</v>
      </c>
      <c r="C334" s="168" t="n">
        <v>15.17</v>
      </c>
      <c r="D334" s="166" t="n">
        <f aca="false">ROUND(B334*C334,2)</f>
        <v>60.68</v>
      </c>
    </row>
    <row r="335" customFormat="false" ht="24" hidden="false" customHeight="true" outlineLevel="0" collapsed="false">
      <c r="A335" s="24" t="s">
        <v>175</v>
      </c>
      <c r="B335" s="167" t="n">
        <v>4</v>
      </c>
      <c r="C335" s="168" t="n">
        <v>9.13</v>
      </c>
      <c r="D335" s="166" t="n">
        <f aca="false">ROUND(B335*C335,2)</f>
        <v>36.52</v>
      </c>
    </row>
    <row r="336" customFormat="false" ht="24" hidden="false" customHeight="true" outlineLevel="0" collapsed="false">
      <c r="A336" s="24" t="s">
        <v>176</v>
      </c>
      <c r="B336" s="167" t="n">
        <v>2</v>
      </c>
      <c r="C336" s="168" t="n">
        <v>40</v>
      </c>
      <c r="D336" s="166" t="n">
        <f aca="false">ROUND(B336*C336,2)</f>
        <v>80</v>
      </c>
    </row>
    <row r="337" customFormat="false" ht="24" hidden="false" customHeight="true" outlineLevel="0" collapsed="false">
      <c r="A337" s="24" t="s">
        <v>177</v>
      </c>
      <c r="B337" s="167" t="n">
        <v>4</v>
      </c>
      <c r="C337" s="168" t="n">
        <v>4.44</v>
      </c>
      <c r="D337" s="166" t="n">
        <f aca="false">ROUND(B337*C337,2)</f>
        <v>17.76</v>
      </c>
    </row>
    <row r="338" customFormat="false" ht="24" hidden="false" customHeight="true" outlineLevel="0" collapsed="false">
      <c r="A338" s="24" t="s">
        <v>178</v>
      </c>
      <c r="B338" s="167" t="n">
        <v>2</v>
      </c>
      <c r="C338" s="168" t="n">
        <v>8.67</v>
      </c>
      <c r="D338" s="166" t="n">
        <f aca="false">ROUND(B338*C338,2)</f>
        <v>17.34</v>
      </c>
    </row>
    <row r="339" customFormat="false" ht="24" hidden="false" customHeight="true" outlineLevel="0" collapsed="false">
      <c r="A339" s="24" t="s">
        <v>179</v>
      </c>
      <c r="B339" s="167" t="n">
        <v>1</v>
      </c>
      <c r="C339" s="168" t="n">
        <v>31.53</v>
      </c>
      <c r="D339" s="166" t="n">
        <f aca="false">ROUND(B339*C339,2)</f>
        <v>31.53</v>
      </c>
    </row>
    <row r="340" customFormat="false" ht="24" hidden="false" customHeight="true" outlineLevel="0" collapsed="false">
      <c r="A340" s="24" t="s">
        <v>180</v>
      </c>
      <c r="B340" s="167" t="n">
        <v>1</v>
      </c>
      <c r="C340" s="168" t="n">
        <v>4.76</v>
      </c>
      <c r="D340" s="166" t="n">
        <f aca="false">ROUND(B340*C340,2)</f>
        <v>4.76</v>
      </c>
    </row>
    <row r="341" customFormat="false" ht="24" hidden="false" customHeight="true" outlineLevel="0" collapsed="false">
      <c r="A341" s="161" t="s">
        <v>181</v>
      </c>
      <c r="B341" s="161"/>
      <c r="C341" s="161"/>
      <c r="D341" s="169" t="n">
        <f aca="false">SUM(D333:D340)</f>
        <v>348.87</v>
      </c>
    </row>
    <row r="342" customFormat="false" ht="24" hidden="false" customHeight="true" outlineLevel="0" collapsed="false">
      <c r="B342" s="170"/>
      <c r="C342" s="170"/>
      <c r="D342" s="170"/>
      <c r="E342" s="171"/>
      <c r="F342" s="171"/>
    </row>
    <row r="343" customFormat="false" ht="24" hidden="false" customHeight="true" outlineLevel="0" collapsed="false">
      <c r="A343" s="161" t="s">
        <v>182</v>
      </c>
      <c r="B343" s="161"/>
      <c r="C343" s="161"/>
      <c r="D343" s="172"/>
      <c r="E343" s="172"/>
      <c r="F343" s="172"/>
    </row>
    <row r="344" customFormat="false" ht="24" hidden="false" customHeight="true" outlineLevel="0" collapsed="false">
      <c r="A344" s="173" t="s">
        <v>8</v>
      </c>
      <c r="B344" s="174" t="s">
        <v>158</v>
      </c>
      <c r="C344" s="175" t="s">
        <v>183</v>
      </c>
      <c r="D344" s="172"/>
      <c r="E344" s="172"/>
      <c r="F344" s="172"/>
    </row>
    <row r="345" customFormat="false" ht="24" hidden="false" customHeight="true" outlineLevel="0" collapsed="false">
      <c r="A345" s="24" t="s">
        <v>18</v>
      </c>
      <c r="B345" s="176" t="n">
        <f aca="false">D341</f>
        <v>348.87</v>
      </c>
      <c r="C345" s="177" t="n">
        <f aca="false">ROUND(B345/12,2)</f>
        <v>29.07</v>
      </c>
      <c r="D345" s="170"/>
    </row>
    <row r="346" customFormat="false" ht="24" hidden="false" customHeight="true" outlineLevel="0" collapsed="false">
      <c r="A346" s="12" t="s">
        <v>19</v>
      </c>
      <c r="B346" s="176" t="n">
        <f aca="false">D341</f>
        <v>348.87</v>
      </c>
      <c r="C346" s="177" t="n">
        <f aca="false">ROUND(B346/12,2)</f>
        <v>29.07</v>
      </c>
      <c r="D346" s="170"/>
    </row>
    <row r="347" customFormat="false" ht="24" hidden="false" customHeight="true" outlineLevel="0" collapsed="false">
      <c r="B347" s="170"/>
      <c r="C347" s="170"/>
      <c r="D347" s="178"/>
    </row>
    <row r="348" customFormat="false" ht="24" hidden="false" customHeight="true" outlineLevel="0" collapsed="false">
      <c r="A348" s="160" t="s">
        <v>184</v>
      </c>
      <c r="B348" s="160"/>
      <c r="C348" s="160"/>
      <c r="D348" s="160"/>
      <c r="E348" s="160"/>
      <c r="F348" s="160"/>
      <c r="G348" s="160"/>
    </row>
    <row r="349" customFormat="false" ht="41.25" hidden="false" customHeight="true" outlineLevel="0" collapsed="false">
      <c r="A349" s="49" t="s">
        <v>185</v>
      </c>
      <c r="B349" s="50" t="s">
        <v>186</v>
      </c>
      <c r="C349" s="51" t="s">
        <v>171</v>
      </c>
      <c r="D349" s="51" t="s">
        <v>187</v>
      </c>
      <c r="E349" s="51" t="s">
        <v>188</v>
      </c>
      <c r="F349" s="179"/>
      <c r="G349" s="53" t="s">
        <v>189</v>
      </c>
    </row>
    <row r="350" customFormat="false" ht="24" hidden="false" customHeight="true" outlineLevel="0" collapsed="false">
      <c r="A350" s="180" t="s">
        <v>190</v>
      </c>
      <c r="B350" s="181" t="n">
        <v>1092.5</v>
      </c>
      <c r="C350" s="182" t="n">
        <v>4</v>
      </c>
      <c r="D350" s="183" t="n">
        <v>120</v>
      </c>
      <c r="E350" s="181" t="n">
        <f aca="false">ROUND((B350*C350)/D350*12,2)</f>
        <v>437</v>
      </c>
      <c r="F350" s="181"/>
      <c r="G350" s="181" t="n">
        <f aca="false">ROUND((B350*C350)/D350*12,2)</f>
        <v>437</v>
      </c>
    </row>
    <row r="351" customFormat="false" ht="24" hidden="false" customHeight="true" outlineLevel="0" collapsed="false">
      <c r="A351" s="180" t="s">
        <v>191</v>
      </c>
      <c r="B351" s="176" t="n">
        <v>100.5</v>
      </c>
      <c r="C351" s="184" t="n">
        <v>4</v>
      </c>
      <c r="D351" s="185" t="n">
        <v>12</v>
      </c>
      <c r="E351" s="181" t="n">
        <f aca="false">ROUND((B351*C351)/D351*12,2)</f>
        <v>402</v>
      </c>
      <c r="F351" s="181"/>
      <c r="G351" s="181" t="n">
        <f aca="false">ROUND((B351*C351)/D351*12,2)</f>
        <v>402</v>
      </c>
    </row>
    <row r="352" customFormat="false" ht="24" hidden="false" customHeight="true" outlineLevel="0" collapsed="false">
      <c r="A352" s="180" t="s">
        <v>192</v>
      </c>
      <c r="B352" s="176" t="n">
        <v>47</v>
      </c>
      <c r="C352" s="184" t="n">
        <v>4</v>
      </c>
      <c r="D352" s="185" t="n">
        <v>30</v>
      </c>
      <c r="E352" s="181" t="n">
        <f aca="false">ROUND((B352*C352)/D352*12,2)</f>
        <v>75.2</v>
      </c>
      <c r="F352" s="181"/>
      <c r="G352" s="181" t="n">
        <f aca="false">ROUND((B352*C352)/D352*12,2)</f>
        <v>75.2</v>
      </c>
      <c r="H352" s="5"/>
      <c r="I352" s="5"/>
      <c r="J352" s="5"/>
      <c r="K352" s="5"/>
      <c r="L352" s="5"/>
    </row>
    <row r="353" customFormat="false" ht="24" hidden="false" customHeight="true" outlineLevel="0" collapsed="false">
      <c r="A353" s="180" t="s">
        <v>193</v>
      </c>
      <c r="B353" s="176" t="n">
        <v>11.83</v>
      </c>
      <c r="C353" s="184" t="n">
        <v>4</v>
      </c>
      <c r="D353" s="185" t="n">
        <v>6</v>
      </c>
      <c r="E353" s="181" t="n">
        <f aca="false">ROUND((B353*C353)/D353*12,2)</f>
        <v>94.64</v>
      </c>
      <c r="F353" s="181"/>
      <c r="G353" s="181" t="n">
        <f aca="false">ROUND((B353*C353)/D353*12,2)</f>
        <v>94.64</v>
      </c>
    </row>
    <row r="354" customFormat="false" ht="24" hidden="false" customHeight="true" outlineLevel="0" collapsed="false">
      <c r="A354" s="180" t="s">
        <v>194</v>
      </c>
      <c r="B354" s="176" t="n">
        <v>47.5</v>
      </c>
      <c r="C354" s="184" t="n">
        <v>4</v>
      </c>
      <c r="D354" s="185" t="n">
        <v>30</v>
      </c>
      <c r="E354" s="181" t="n">
        <f aca="false">ROUND((B354*C354)/D354*12,2)</f>
        <v>76</v>
      </c>
      <c r="F354" s="181"/>
      <c r="G354" s="181" t="n">
        <f aca="false">ROUND((B354*C354)/D354*12,2)</f>
        <v>76</v>
      </c>
    </row>
    <row r="355" customFormat="false" ht="24" hidden="false" customHeight="true" outlineLevel="0" collapsed="false">
      <c r="A355" s="180" t="s">
        <v>195</v>
      </c>
      <c r="B355" s="176" t="n">
        <v>38.4</v>
      </c>
      <c r="C355" s="184" t="n">
        <v>4</v>
      </c>
      <c r="D355" s="185" t="n">
        <v>30</v>
      </c>
      <c r="E355" s="181" t="n">
        <f aca="false">ROUND((B355*C355)/D355*12,2)</f>
        <v>61.44</v>
      </c>
      <c r="F355" s="181"/>
      <c r="G355" s="181" t="n">
        <f aca="false">ROUND((B355*C355)/D355*12,2)</f>
        <v>61.44</v>
      </c>
    </row>
    <row r="356" customFormat="false" ht="24" hidden="false" customHeight="true" outlineLevel="0" collapsed="false">
      <c r="A356" s="180" t="s">
        <v>196</v>
      </c>
      <c r="B356" s="176" t="n">
        <v>1619</v>
      </c>
      <c r="C356" s="184" t="n">
        <v>4</v>
      </c>
      <c r="D356" s="185" t="n">
        <v>12</v>
      </c>
      <c r="E356" s="181" t="n">
        <f aca="false">ROUND((B356*C356)/D356*12,2)</f>
        <v>6476</v>
      </c>
      <c r="F356" s="181"/>
      <c r="G356" s="181" t="n">
        <f aca="false">ROUND((B356*C356)/D356*12,2)</f>
        <v>6476</v>
      </c>
    </row>
    <row r="357" customFormat="false" ht="24" hidden="false" customHeight="true" outlineLevel="0" collapsed="false">
      <c r="A357" s="186" t="s">
        <v>197</v>
      </c>
      <c r="B357" s="186"/>
      <c r="C357" s="186"/>
      <c r="D357" s="186"/>
      <c r="E357" s="187" t="n">
        <f aca="false">SUM(E350:E356)</f>
        <v>7622.28</v>
      </c>
      <c r="F357" s="187"/>
      <c r="G357" s="188" t="n">
        <f aca="false">SUM(G350:G356)</f>
        <v>7622.28</v>
      </c>
    </row>
    <row r="358" customFormat="false" ht="24" hidden="false" customHeight="true" outlineLevel="0" collapsed="false">
      <c r="B358" s="170"/>
      <c r="C358" s="170"/>
      <c r="D358" s="170"/>
    </row>
    <row r="359" customFormat="false" ht="24" hidden="false" customHeight="true" outlineLevel="0" collapsed="false">
      <c r="A359" s="161" t="s">
        <v>198</v>
      </c>
      <c r="B359" s="161"/>
      <c r="C359" s="161"/>
      <c r="D359" s="161"/>
    </row>
    <row r="360" customFormat="false" ht="34.5" hidden="false" customHeight="true" outlineLevel="0" collapsed="false">
      <c r="A360" s="189" t="s">
        <v>8</v>
      </c>
      <c r="B360" s="190" t="s">
        <v>158</v>
      </c>
      <c r="C360" s="190" t="s">
        <v>159</v>
      </c>
      <c r="D360" s="191" t="s">
        <v>199</v>
      </c>
    </row>
    <row r="361" customFormat="false" ht="24" hidden="false" customHeight="true" outlineLevel="0" collapsed="false">
      <c r="A361" s="24" t="s">
        <v>18</v>
      </c>
      <c r="B361" s="176" t="n">
        <f aca="false">E357</f>
        <v>7622.28</v>
      </c>
      <c r="C361" s="176" t="n">
        <f aca="false">ROUND(B361/12,2)</f>
        <v>635.19</v>
      </c>
      <c r="D361" s="192" t="n">
        <f aca="false">ROUND(C361/4,2)</f>
        <v>158.8</v>
      </c>
      <c r="E361" s="11" t="s">
        <v>200</v>
      </c>
      <c r="F361" s="11"/>
    </row>
    <row r="362" customFormat="false" ht="24" hidden="false" customHeight="true" outlineLevel="0" collapsed="false">
      <c r="A362" s="12" t="s">
        <v>19</v>
      </c>
      <c r="B362" s="193" t="n">
        <f aca="false">G357</f>
        <v>7622.28</v>
      </c>
      <c r="C362" s="176" t="n">
        <f aca="false">ROUND(B362/12,2)</f>
        <v>635.19</v>
      </c>
      <c r="D362" s="192" t="n">
        <f aca="false">ROUND(C362/4,2)</f>
        <v>158.8</v>
      </c>
    </row>
    <row r="363" customFormat="false" ht="16.5" hidden="false" customHeight="false" outlineLevel="0" collapsed="false"/>
    <row r="364" customFormat="false" ht="24" hidden="false" customHeight="true" outlineLevel="0" collapsed="false">
      <c r="A364" s="194" t="s">
        <v>168</v>
      </c>
      <c r="B364" s="194"/>
      <c r="C364" s="194"/>
      <c r="D364" s="194"/>
    </row>
    <row r="365" customFormat="false" ht="39.75" hidden="false" customHeight="true" outlineLevel="0" collapsed="false">
      <c r="A365" s="173" t="s">
        <v>8</v>
      </c>
      <c r="B365" s="195" t="s">
        <v>201</v>
      </c>
      <c r="C365" s="195" t="s">
        <v>202</v>
      </c>
      <c r="D365" s="175" t="s">
        <v>17</v>
      </c>
    </row>
    <row r="366" customFormat="false" ht="24" hidden="false" customHeight="true" outlineLevel="0" collapsed="false">
      <c r="A366" s="24" t="s">
        <v>18</v>
      </c>
      <c r="B366" s="196" t="n">
        <f aca="false">C345</f>
        <v>29.07</v>
      </c>
      <c r="C366" s="196" t="n">
        <f aca="false">D361</f>
        <v>158.8</v>
      </c>
      <c r="D366" s="192" t="n">
        <f aca="false">SUM(B366:C366)</f>
        <v>187.87</v>
      </c>
    </row>
    <row r="367" customFormat="false" ht="24" hidden="false" customHeight="true" outlineLevel="0" collapsed="false">
      <c r="A367" s="12" t="s">
        <v>19</v>
      </c>
      <c r="B367" s="197" t="n">
        <f aca="false">C346</f>
        <v>29.07</v>
      </c>
      <c r="C367" s="197" t="n">
        <f aca="false">D362</f>
        <v>158.8</v>
      </c>
      <c r="D367" s="198" t="n">
        <f aca="false">SUM(B367:C367)</f>
        <v>187.87</v>
      </c>
      <c r="I367" s="5"/>
    </row>
    <row r="369" customFormat="false" ht="24" hidden="false" customHeight="true" outlineLevel="0" collapsed="false">
      <c r="A369" s="6" t="s">
        <v>203</v>
      </c>
      <c r="B369" s="6"/>
      <c r="C369" s="6"/>
      <c r="D369" s="6"/>
      <c r="E369" s="6"/>
      <c r="F369" s="6"/>
      <c r="G369" s="6"/>
      <c r="H369" s="6"/>
      <c r="I369" s="6"/>
    </row>
    <row r="370" customFormat="false" ht="24" hidden="false" customHeight="true" outlineLevel="0" collapsed="false">
      <c r="A370" s="199"/>
      <c r="B370" s="199"/>
      <c r="C370" s="199"/>
      <c r="D370" s="199"/>
      <c r="E370" s="199"/>
      <c r="F370" s="199"/>
      <c r="G370" s="199"/>
    </row>
    <row r="371" customFormat="false" ht="49.5" hidden="false" customHeight="true" outlineLevel="0" collapsed="false">
      <c r="A371" s="200" t="s">
        <v>204</v>
      </c>
      <c r="B371" s="200"/>
      <c r="C371" s="32"/>
      <c r="D371" s="33"/>
      <c r="E371" s="33"/>
      <c r="F371" s="33"/>
      <c r="G371" s="33"/>
    </row>
    <row r="372" customFormat="false" ht="24" hidden="false" customHeight="true" outlineLevel="0" collapsed="false">
      <c r="A372" s="201" t="s">
        <v>205</v>
      </c>
      <c r="B372" s="202" t="n">
        <v>0.06</v>
      </c>
      <c r="C372" s="32" t="s">
        <v>23</v>
      </c>
      <c r="D372" s="33"/>
      <c r="E372" s="33"/>
      <c r="F372" s="33"/>
      <c r="G372" s="33"/>
    </row>
    <row r="373" customFormat="false" ht="24" hidden="false" customHeight="true" outlineLevel="0" collapsed="false">
      <c r="A373" s="201" t="s">
        <v>206</v>
      </c>
      <c r="B373" s="202" t="n">
        <v>0.0865</v>
      </c>
      <c r="C373" s="32" t="s">
        <v>207</v>
      </c>
      <c r="D373" s="33"/>
      <c r="E373" s="33"/>
      <c r="F373" s="33"/>
      <c r="G373" s="33"/>
    </row>
    <row r="374" customFormat="false" ht="24" hidden="false" customHeight="true" outlineLevel="0" collapsed="false">
      <c r="A374" s="203" t="s">
        <v>208</v>
      </c>
      <c r="B374" s="204" t="n">
        <v>0.0679</v>
      </c>
      <c r="C374" s="32" t="s">
        <v>23</v>
      </c>
      <c r="D374" s="33"/>
      <c r="E374" s="33"/>
      <c r="F374" s="33"/>
      <c r="G374" s="33"/>
    </row>
    <row r="375" customFormat="false" ht="24" hidden="false" customHeight="true" outlineLevel="0" collapsed="false">
      <c r="A375" s="205"/>
      <c r="B375" s="206"/>
      <c r="C375" s="32" t="s">
        <v>209</v>
      </c>
      <c r="D375" s="33"/>
      <c r="E375" s="33"/>
      <c r="F375" s="33"/>
      <c r="G375" s="33"/>
    </row>
    <row r="376" customFormat="false" ht="16.5" hidden="false" customHeight="false" outlineLevel="0" collapsed="false"/>
    <row r="377" customFormat="false" ht="24" hidden="false" customHeight="true" outlineLevel="0" collapsed="false">
      <c r="A377" s="8" t="s">
        <v>203</v>
      </c>
      <c r="B377" s="8"/>
      <c r="C377" s="8"/>
      <c r="D377" s="8"/>
    </row>
    <row r="378" customFormat="false" ht="24" hidden="false" customHeight="true" outlineLevel="0" collapsed="false">
      <c r="A378" s="58" t="s">
        <v>8</v>
      </c>
      <c r="B378" s="59" t="s">
        <v>9</v>
      </c>
      <c r="C378" s="59" t="s">
        <v>10</v>
      </c>
      <c r="D378" s="61" t="s">
        <v>17</v>
      </c>
    </row>
    <row r="379" customFormat="false" ht="24" hidden="false" customHeight="true" outlineLevel="0" collapsed="false">
      <c r="A379" s="24" t="s">
        <v>18</v>
      </c>
      <c r="B379" s="207" t="n">
        <f aca="false">H62+E188+E256+D326+D366</f>
        <v>2257.79</v>
      </c>
      <c r="C379" s="65" t="n">
        <f aca="false">ROUND(((1+$B$372)/(1-$B$373-$B$374))-1,4)</f>
        <v>0.2535</v>
      </c>
      <c r="D379" s="27" t="n">
        <f aca="false">ROUND(B379*C379,2)</f>
        <v>572.35</v>
      </c>
    </row>
    <row r="380" customFormat="false" ht="24" hidden="false" customHeight="true" outlineLevel="0" collapsed="false">
      <c r="A380" s="12" t="s">
        <v>19</v>
      </c>
      <c r="B380" s="208" t="n">
        <f aca="false">H63+E189+E257+D327+D367</f>
        <v>2199.56</v>
      </c>
      <c r="C380" s="22" t="n">
        <f aca="false">ROUND(((1+$B$372)/(1-$B$373-$B$374))-1,4)</f>
        <v>0.2535</v>
      </c>
      <c r="D380" s="27" t="n">
        <f aca="false">ROUND(B380*C380,2)</f>
        <v>557.59</v>
      </c>
      <c r="I380" s="5"/>
    </row>
    <row r="382" customFormat="false" ht="16.5" hidden="false" customHeight="false" outlineLevel="0" collapsed="false"/>
    <row r="383" customFormat="false" ht="24" hidden="false" customHeight="true" outlineLevel="0" collapsed="false">
      <c r="A383" s="160" t="s">
        <v>210</v>
      </c>
      <c r="B383" s="160"/>
      <c r="C383" s="209"/>
      <c r="D383" s="210"/>
    </row>
    <row r="384" customFormat="false" ht="24" hidden="false" customHeight="true" outlineLevel="0" collapsed="false">
      <c r="A384" s="211" t="s">
        <v>211</v>
      </c>
      <c r="B384" s="15" t="s">
        <v>47</v>
      </c>
      <c r="C384" s="212" t="s">
        <v>212</v>
      </c>
      <c r="D384" s="210"/>
    </row>
    <row r="385" customFormat="false" ht="31.5" hidden="false" customHeight="true" outlineLevel="0" collapsed="false">
      <c r="A385" s="127" t="s">
        <v>213</v>
      </c>
      <c r="B385" s="18" t="n">
        <f aca="false">G62</f>
        <v>1995.98</v>
      </c>
      <c r="C385" s="18" t="n">
        <f aca="false">G63</f>
        <v>1640.6</v>
      </c>
      <c r="D385" s="213"/>
    </row>
    <row r="386" customFormat="false" ht="31.5" hidden="false" customHeight="true" outlineLevel="0" collapsed="false">
      <c r="A386" s="109" t="s">
        <v>214</v>
      </c>
      <c r="B386" s="25" t="n">
        <f aca="false">E188</f>
        <v>1637.47</v>
      </c>
      <c r="C386" s="54" t="n">
        <f aca="false">E189</f>
        <v>1545.93</v>
      </c>
      <c r="D386" s="213"/>
    </row>
    <row r="387" customFormat="false" ht="31.5" hidden="false" customHeight="true" outlineLevel="0" collapsed="false">
      <c r="A387" s="109" t="s">
        <v>215</v>
      </c>
      <c r="B387" s="25" t="n">
        <f aca="false">E256</f>
        <v>195.01</v>
      </c>
      <c r="C387" s="54" t="n">
        <f aca="false">E257</f>
        <v>170.94</v>
      </c>
      <c r="D387" s="213"/>
    </row>
    <row r="388" customFormat="false" ht="31.5" hidden="false" customHeight="true" outlineLevel="0" collapsed="false">
      <c r="A388" s="109" t="s">
        <v>216</v>
      </c>
      <c r="B388" s="25" t="n">
        <f aca="false">D326</f>
        <v>237.44</v>
      </c>
      <c r="C388" s="54" t="n">
        <f aca="false">D327</f>
        <v>294.82</v>
      </c>
      <c r="D388" s="213"/>
    </row>
    <row r="389" customFormat="false" ht="31.5" hidden="false" customHeight="true" outlineLevel="0" collapsed="false">
      <c r="A389" s="109" t="s">
        <v>217</v>
      </c>
      <c r="B389" s="25" t="n">
        <f aca="false">D366</f>
        <v>187.87</v>
      </c>
      <c r="C389" s="25" t="n">
        <f aca="false">D367</f>
        <v>187.87</v>
      </c>
      <c r="D389" s="213"/>
    </row>
    <row r="390" customFormat="false" ht="31.5" hidden="false" customHeight="true" outlineLevel="0" collapsed="false">
      <c r="A390" s="109" t="s">
        <v>218</v>
      </c>
      <c r="B390" s="25" t="n">
        <f aca="false">D379</f>
        <v>572.35</v>
      </c>
      <c r="C390" s="54" t="n">
        <f aca="false">D380</f>
        <v>557.59</v>
      </c>
      <c r="D390" s="213"/>
    </row>
    <row r="391" customFormat="false" ht="31.5" hidden="false" customHeight="true" outlineLevel="0" collapsed="false">
      <c r="A391" s="214" t="s">
        <v>219</v>
      </c>
      <c r="B391" s="215" t="n">
        <f aca="false">SUM(B385:B390)</f>
        <v>4826.12</v>
      </c>
      <c r="C391" s="216" t="n">
        <f aca="false">SUM(C385:C390)</f>
        <v>4397.75</v>
      </c>
      <c r="D391" s="217"/>
    </row>
    <row r="392" customFormat="false" ht="31.5" hidden="false" customHeight="true" outlineLevel="0" collapsed="false">
      <c r="A392" s="148" t="s">
        <v>220</v>
      </c>
      <c r="B392" s="218" t="n">
        <f aca="false">B391*2</f>
        <v>9652.24</v>
      </c>
      <c r="C392" s="219" t="n">
        <f aca="false">C391*2</f>
        <v>8795.5</v>
      </c>
      <c r="D392" s="220"/>
    </row>
  </sheetData>
  <mergeCells count="112">
    <mergeCell ref="A1:I1"/>
    <mergeCell ref="A2:I2"/>
    <mergeCell ref="A3:I3"/>
    <mergeCell ref="A5:I5"/>
    <mergeCell ref="A6:I6"/>
    <mergeCell ref="A8:I8"/>
    <mergeCell ref="A9:I9"/>
    <mergeCell ref="A11:B11"/>
    <mergeCell ref="A15:I15"/>
    <mergeCell ref="A16:I16"/>
    <mergeCell ref="A18:D18"/>
    <mergeCell ref="A23:I23"/>
    <mergeCell ref="A24:I24"/>
    <mergeCell ref="A26:D26"/>
    <mergeCell ref="A32:I32"/>
    <mergeCell ref="A33:I33"/>
    <mergeCell ref="A35:E35"/>
    <mergeCell ref="A39:E39"/>
    <mergeCell ref="A44:D44"/>
    <mergeCell ref="A49:D49"/>
    <mergeCell ref="A50:G50"/>
    <mergeCell ref="A52:D52"/>
    <mergeCell ref="A57:I57"/>
    <mergeCell ref="A58:I58"/>
    <mergeCell ref="A65:I65"/>
    <mergeCell ref="A67:I67"/>
    <mergeCell ref="A69:D69"/>
    <mergeCell ref="A74:D74"/>
    <mergeCell ref="A79:E79"/>
    <mergeCell ref="A84:E84"/>
    <mergeCell ref="A89:I89"/>
    <mergeCell ref="A90:I90"/>
    <mergeCell ref="A92:B92"/>
    <mergeCell ref="C92:D92"/>
    <mergeCell ref="E92:F92"/>
    <mergeCell ref="A104:D104"/>
    <mergeCell ref="A109:D109"/>
    <mergeCell ref="A114:D114"/>
    <mergeCell ref="A119:I119"/>
    <mergeCell ref="A120:I120"/>
    <mergeCell ref="A122:G122"/>
    <mergeCell ref="A124:E124"/>
    <mergeCell ref="A129:E129"/>
    <mergeCell ref="A134:D134"/>
    <mergeCell ref="A139:G139"/>
    <mergeCell ref="A141:D141"/>
    <mergeCell ref="A146:D146"/>
    <mergeCell ref="A151:D151"/>
    <mergeCell ref="A156:I156"/>
    <mergeCell ref="A158:D158"/>
    <mergeCell ref="A163:I163"/>
    <mergeCell ref="A165:D165"/>
    <mergeCell ref="A170:I170"/>
    <mergeCell ref="A172:D172"/>
    <mergeCell ref="A179:G179"/>
    <mergeCell ref="A184:I184"/>
    <mergeCell ref="A186:E186"/>
    <mergeCell ref="A191:I191"/>
    <mergeCell ref="A192:I192"/>
    <mergeCell ref="A194:B194"/>
    <mergeCell ref="C196:G196"/>
    <mergeCell ref="A203:I203"/>
    <mergeCell ref="A204:I204"/>
    <mergeCell ref="A206:D206"/>
    <mergeCell ref="A211:D211"/>
    <mergeCell ref="E211:G215"/>
    <mergeCell ref="A216:D216"/>
    <mergeCell ref="A221:I221"/>
    <mergeCell ref="A222:I222"/>
    <mergeCell ref="A224:D224"/>
    <mergeCell ref="A229:D229"/>
    <mergeCell ref="E229:G233"/>
    <mergeCell ref="A234:D234"/>
    <mergeCell ref="A239:I239"/>
    <mergeCell ref="A240:I240"/>
    <mergeCell ref="A242:E242"/>
    <mergeCell ref="A247:D247"/>
    <mergeCell ref="A252:I252"/>
    <mergeCell ref="A254:E254"/>
    <mergeCell ref="A259:I259"/>
    <mergeCell ref="A260:I260"/>
    <mergeCell ref="A262:H262"/>
    <mergeCell ref="A263:H263"/>
    <mergeCell ref="A264:A265"/>
    <mergeCell ref="B264:B265"/>
    <mergeCell ref="C264:C265"/>
    <mergeCell ref="I265:L265"/>
    <mergeCell ref="A279:D279"/>
    <mergeCell ref="A280:A281"/>
    <mergeCell ref="B280:D280"/>
    <mergeCell ref="A296:I296"/>
    <mergeCell ref="A297:I297"/>
    <mergeCell ref="A299:D299"/>
    <mergeCell ref="A304:E304"/>
    <mergeCell ref="A309:I309"/>
    <mergeCell ref="A310:I310"/>
    <mergeCell ref="A312:D312"/>
    <mergeCell ref="A317:D317"/>
    <mergeCell ref="A322:I322"/>
    <mergeCell ref="A324:D324"/>
    <mergeCell ref="A329:I329"/>
    <mergeCell ref="A331:D331"/>
    <mergeCell ref="A341:C341"/>
    <mergeCell ref="A343:C343"/>
    <mergeCell ref="A348:G348"/>
    <mergeCell ref="A357:D357"/>
    <mergeCell ref="A359:D359"/>
    <mergeCell ref="A364:D364"/>
    <mergeCell ref="A369:I369"/>
    <mergeCell ref="A370:G370"/>
    <mergeCell ref="A371:B371"/>
    <mergeCell ref="A377:D377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81"/>
  <sheetViews>
    <sheetView showFormulas="false" showGridLines="false" showRowColHeaders="true" showZeros="true" rightToLeft="false" tabSelected="false" showOutlineSymbols="true" defaultGridColor="true" view="normal" topLeftCell="A169" colorId="64" zoomScale="115" zoomScaleNormal="115" zoomScalePageLayoutView="100" workbookViewId="0">
      <selection pane="topLeft" activeCell="C182" activeCellId="0" sqref="C182"/>
    </sheetView>
  </sheetViews>
  <sheetFormatPr defaultColWidth="9.1484375" defaultRowHeight="15.75" zeroHeight="false" outlineLevelRow="0" outlineLevelCol="0"/>
  <cols>
    <col collapsed="false" customWidth="false" hidden="false" outlineLevel="0" max="1" min="1" style="221" width="9.13"/>
    <col collapsed="false" customWidth="true" hidden="false" outlineLevel="0" max="2" min="2" style="221" width="72.14"/>
    <col collapsed="false" customWidth="true" hidden="false" outlineLevel="0" max="3" min="3" style="221" width="18"/>
    <col collapsed="false" customWidth="true" hidden="false" outlineLevel="0" max="4" min="4" style="221" width="20.98"/>
    <col collapsed="false" customWidth="true" hidden="false" outlineLevel="0" max="5" min="5" style="221" width="12.71"/>
    <col collapsed="false" customWidth="true" hidden="false" outlineLevel="0" max="6" min="6" style="221" width="11.99"/>
    <col collapsed="false" customWidth="true" hidden="false" outlineLevel="0" max="7" min="7" style="221" width="15.15"/>
    <col collapsed="false" customWidth="false" hidden="false" outlineLevel="0" max="1024" min="8" style="221" width="9.13"/>
  </cols>
  <sheetData>
    <row r="1" customFormat="false" ht="23.25" hidden="false" customHeight="false" outlineLevel="0" collapsed="false">
      <c r="A1" s="2" t="s">
        <v>0</v>
      </c>
      <c r="B1" s="2"/>
      <c r="C1" s="2"/>
      <c r="D1" s="2"/>
    </row>
    <row r="2" customFormat="false" ht="23.25" hidden="false" customHeight="false" outlineLevel="0" collapsed="false">
      <c r="A2" s="2" t="s">
        <v>221</v>
      </c>
      <c r="B2" s="2"/>
      <c r="C2" s="2"/>
      <c r="D2" s="2"/>
    </row>
    <row r="3" customFormat="false" ht="15.75" hidden="false" customHeight="false" outlineLevel="0" collapsed="false">
      <c r="A3" s="222" t="s">
        <v>222</v>
      </c>
      <c r="B3" s="222"/>
      <c r="C3" s="222"/>
      <c r="D3" s="222"/>
    </row>
    <row r="5" customFormat="false" ht="16.5" hidden="false" customHeight="false" outlineLevel="0" collapsed="false">
      <c r="A5" s="223" t="s">
        <v>223</v>
      </c>
      <c r="B5" s="224" t="s">
        <v>224</v>
      </c>
      <c r="C5" s="223"/>
      <c r="D5" s="223"/>
    </row>
    <row r="6" customFormat="false" ht="16.5" hidden="false" customHeight="false" outlineLevel="0" collapsed="false">
      <c r="A6" s="225" t="s">
        <v>225</v>
      </c>
      <c r="B6" s="226"/>
      <c r="C6" s="225"/>
      <c r="D6" s="225"/>
    </row>
    <row r="7" customFormat="false" ht="16.5" hidden="false" customHeight="false" outlineLevel="0" collapsed="false">
      <c r="A7" s="225" t="s">
        <v>226</v>
      </c>
      <c r="B7" s="226"/>
      <c r="C7" s="225"/>
      <c r="D7" s="225"/>
    </row>
    <row r="8" customFormat="false" ht="17.25" hidden="false" customHeight="false" outlineLevel="0" collapsed="false">
      <c r="A8" s="225" t="s">
        <v>227</v>
      </c>
      <c r="B8" s="226"/>
      <c r="C8" s="225"/>
      <c r="D8" s="225"/>
    </row>
    <row r="9" customFormat="false" ht="15.75" hidden="false" customHeight="false" outlineLevel="0" collapsed="false">
      <c r="A9" s="227" t="s">
        <v>228</v>
      </c>
      <c r="B9" s="227"/>
      <c r="C9" s="227"/>
      <c r="D9" s="228"/>
    </row>
    <row r="10" customFormat="false" ht="15.75" hidden="false" customHeight="false" outlineLevel="0" collapsed="false">
      <c r="A10" s="229" t="s">
        <v>229</v>
      </c>
      <c r="B10" s="230" t="s">
        <v>230</v>
      </c>
      <c r="C10" s="231"/>
      <c r="D10" s="228"/>
    </row>
    <row r="11" customFormat="false" ht="15.75" hidden="false" customHeight="false" outlineLevel="0" collapsed="false">
      <c r="A11" s="229" t="s">
        <v>231</v>
      </c>
      <c r="B11" s="230" t="s">
        <v>232</v>
      </c>
      <c r="C11" s="232" t="s">
        <v>233</v>
      </c>
      <c r="D11" s="228"/>
    </row>
    <row r="12" customFormat="false" ht="15.75" hidden="false" customHeight="false" outlineLevel="0" collapsed="false">
      <c r="A12" s="229" t="s">
        <v>234</v>
      </c>
      <c r="B12" s="230" t="s">
        <v>235</v>
      </c>
      <c r="C12" s="231" t="s">
        <v>236</v>
      </c>
      <c r="D12" s="228"/>
    </row>
    <row r="13" customFormat="false" ht="15.75" hidden="false" customHeight="false" outlineLevel="0" collapsed="false">
      <c r="A13" s="229" t="s">
        <v>237</v>
      </c>
      <c r="B13" s="230" t="s">
        <v>238</v>
      </c>
      <c r="C13" s="231" t="s">
        <v>239</v>
      </c>
      <c r="D13" s="228"/>
    </row>
    <row r="14" customFormat="false" ht="15.75" hidden="false" customHeight="false" outlineLevel="0" collapsed="false">
      <c r="A14" s="229" t="s">
        <v>240</v>
      </c>
      <c r="B14" s="230" t="s">
        <v>241</v>
      </c>
      <c r="C14" s="231" t="s">
        <v>242</v>
      </c>
      <c r="D14" s="228"/>
    </row>
    <row r="15" customFormat="false" ht="15.75" hidden="false" customHeight="false" outlineLevel="0" collapsed="false">
      <c r="A15" s="229" t="s">
        <v>243</v>
      </c>
      <c r="B15" s="230" t="s">
        <v>244</v>
      </c>
      <c r="C15" s="231" t="s">
        <v>245</v>
      </c>
      <c r="D15" s="228"/>
    </row>
    <row r="16" customFormat="false" ht="15.75" hidden="false" customHeight="false" outlineLevel="0" collapsed="false">
      <c r="A16" s="229" t="s">
        <v>246</v>
      </c>
      <c r="B16" s="230" t="s">
        <v>247</v>
      </c>
      <c r="C16" s="231" t="n">
        <v>2</v>
      </c>
      <c r="D16" s="228"/>
    </row>
    <row r="17" customFormat="false" ht="15.75" hidden="false" customHeight="false" outlineLevel="0" collapsed="false">
      <c r="A17" s="229" t="s">
        <v>248</v>
      </c>
      <c r="B17" s="230" t="s">
        <v>249</v>
      </c>
      <c r="C17" s="231" t="s">
        <v>250</v>
      </c>
      <c r="D17" s="228"/>
    </row>
    <row r="18" customFormat="false" ht="16.5" hidden="false" customHeight="false" outlineLevel="0" collapsed="false">
      <c r="A18" s="233" t="s">
        <v>251</v>
      </c>
      <c r="B18" s="234" t="s">
        <v>252</v>
      </c>
      <c r="C18" s="235" t="s">
        <v>253</v>
      </c>
      <c r="D18" s="228"/>
    </row>
    <row r="19" customFormat="false" ht="15.75" hidden="false" customHeight="false" outlineLevel="0" collapsed="false">
      <c r="A19" s="228"/>
      <c r="B19" s="236"/>
      <c r="C19" s="228"/>
      <c r="D19" s="228"/>
    </row>
    <row r="20" customFormat="false" ht="15.75" hidden="false" customHeight="false" outlineLevel="0" collapsed="false">
      <c r="A20" s="228"/>
      <c r="B20" s="236"/>
      <c r="C20" s="228"/>
      <c r="D20" s="228"/>
    </row>
    <row r="21" customFormat="false" ht="15.75" hidden="false" customHeight="false" outlineLevel="0" collapsed="false">
      <c r="A21" s="228"/>
      <c r="B21" s="236"/>
      <c r="C21" s="228"/>
      <c r="D21" s="228"/>
    </row>
    <row r="22" customFormat="false" ht="15.75" hidden="false" customHeight="false" outlineLevel="0" collapsed="false">
      <c r="A22" s="237" t="s">
        <v>254</v>
      </c>
      <c r="B22" s="237"/>
      <c r="C22" s="237"/>
    </row>
    <row r="24" customFormat="false" ht="15.75" hidden="false" customHeight="false" outlineLevel="0" collapsed="false">
      <c r="A24" s="238" t="n">
        <v>1</v>
      </c>
      <c r="B24" s="239" t="s">
        <v>255</v>
      </c>
      <c r="C24" s="239" t="s">
        <v>256</v>
      </c>
    </row>
    <row r="25" customFormat="false" ht="15.75" hidden="false" customHeight="false" outlineLevel="0" collapsed="false">
      <c r="A25" s="240" t="s">
        <v>229</v>
      </c>
      <c r="B25" s="241" t="s">
        <v>257</v>
      </c>
      <c r="C25" s="242" t="n">
        <f aca="false">'Custo por trabalhador'!B12</f>
        <v>1262</v>
      </c>
    </row>
    <row r="26" customFormat="false" ht="15.75" hidden="false" customHeight="false" outlineLevel="0" collapsed="false">
      <c r="A26" s="240" t="s">
        <v>231</v>
      </c>
      <c r="B26" s="241" t="s">
        <v>258</v>
      </c>
      <c r="C26" s="242" t="n">
        <f aca="false">'Custo por trabalhador'!D63</f>
        <v>378.6</v>
      </c>
    </row>
    <row r="27" customFormat="false" ht="15.75" hidden="false" customHeight="false" outlineLevel="0" collapsed="false">
      <c r="A27" s="240" t="s">
        <v>234</v>
      </c>
      <c r="B27" s="241" t="s">
        <v>259</v>
      </c>
      <c r="C27" s="242"/>
    </row>
    <row r="28" customFormat="false" ht="15.75" hidden="false" customHeight="false" outlineLevel="0" collapsed="false">
      <c r="A28" s="240" t="s">
        <v>237</v>
      </c>
      <c r="B28" s="241" t="s">
        <v>27</v>
      </c>
      <c r="C28" s="242"/>
    </row>
    <row r="29" customFormat="false" ht="15.75" hidden="false" customHeight="false" outlineLevel="0" collapsed="false">
      <c r="A29" s="240" t="s">
        <v>240</v>
      </c>
      <c r="B29" s="241" t="s">
        <v>260</v>
      </c>
      <c r="C29" s="242"/>
    </row>
    <row r="30" customFormat="false" ht="15.75" hidden="false" customHeight="false" outlineLevel="0" collapsed="false">
      <c r="A30" s="240"/>
      <c r="B30" s="241"/>
      <c r="C30" s="242"/>
    </row>
    <row r="31" customFormat="false" ht="15.75" hidden="false" customHeight="false" outlineLevel="0" collapsed="false">
      <c r="A31" s="240" t="s">
        <v>246</v>
      </c>
      <c r="B31" s="241" t="s">
        <v>261</v>
      </c>
      <c r="C31" s="242"/>
    </row>
    <row r="32" customFormat="false" ht="16.5" hidden="false" customHeight="true" outlineLevel="0" collapsed="false">
      <c r="A32" s="238" t="s">
        <v>34</v>
      </c>
      <c r="B32" s="238"/>
      <c r="C32" s="242" t="n">
        <f aca="false">SUM(C25:C31)</f>
        <v>1640.6</v>
      </c>
    </row>
    <row r="35" customFormat="false" ht="15.75" hidden="false" customHeight="false" outlineLevel="0" collapsed="false">
      <c r="A35" s="237" t="s">
        <v>262</v>
      </c>
      <c r="B35" s="237"/>
      <c r="C35" s="237"/>
    </row>
    <row r="36" customFormat="false" ht="15.75" hidden="false" customHeight="false" outlineLevel="0" collapsed="false">
      <c r="A36" s="48"/>
    </row>
    <row r="37" customFormat="false" ht="15.75" hidden="false" customHeight="false" outlineLevel="0" collapsed="false">
      <c r="A37" s="243" t="s">
        <v>263</v>
      </c>
      <c r="B37" s="243"/>
      <c r="C37" s="243"/>
    </row>
    <row r="39" customFormat="false" ht="15.75" hidden="false" customHeight="false" outlineLevel="0" collapsed="false">
      <c r="A39" s="238" t="s">
        <v>264</v>
      </c>
      <c r="B39" s="239" t="s">
        <v>265</v>
      </c>
      <c r="C39" s="239" t="s">
        <v>256</v>
      </c>
    </row>
    <row r="40" customFormat="false" ht="15.75" hidden="false" customHeight="false" outlineLevel="0" collapsed="false">
      <c r="A40" s="240" t="s">
        <v>229</v>
      </c>
      <c r="B40" s="241" t="s">
        <v>266</v>
      </c>
      <c r="C40" s="244" t="n">
        <f aca="false">'Custo por trabalhador'!D72</f>
        <v>136.66</v>
      </c>
    </row>
    <row r="41" customFormat="false" ht="15.75" hidden="false" customHeight="false" outlineLevel="0" collapsed="false">
      <c r="A41" s="240" t="s">
        <v>231</v>
      </c>
      <c r="B41" s="241" t="s">
        <v>267</v>
      </c>
      <c r="C41" s="244" t="n">
        <f aca="false">'Custo por trabalhador'!D77+'Custo por trabalhador'!E82</f>
        <v>182.21</v>
      </c>
    </row>
    <row r="42" customFormat="false" ht="16.5" hidden="false" customHeight="true" outlineLevel="0" collapsed="false">
      <c r="A42" s="238" t="s">
        <v>34</v>
      </c>
      <c r="B42" s="238"/>
      <c r="C42" s="245" t="n">
        <f aca="false">C40+C41</f>
        <v>318.87</v>
      </c>
    </row>
    <row r="45" customFormat="false" ht="32.25" hidden="false" customHeight="true" outlineLevel="0" collapsed="false">
      <c r="A45" s="246" t="s">
        <v>268</v>
      </c>
      <c r="B45" s="246"/>
      <c r="C45" s="246"/>
      <c r="D45" s="246"/>
    </row>
    <row r="47" customFormat="false" ht="15.75" hidden="false" customHeight="false" outlineLevel="0" collapsed="false">
      <c r="A47" s="238" t="s">
        <v>269</v>
      </c>
      <c r="B47" s="239" t="s">
        <v>270</v>
      </c>
      <c r="C47" s="239" t="s">
        <v>271</v>
      </c>
      <c r="D47" s="239" t="s">
        <v>256</v>
      </c>
    </row>
    <row r="48" customFormat="false" ht="15" hidden="false" customHeight="false" outlineLevel="0" collapsed="false">
      <c r="A48" s="240" t="s">
        <v>229</v>
      </c>
      <c r="B48" s="241" t="s">
        <v>272</v>
      </c>
      <c r="C48" s="247" t="n">
        <v>0.2</v>
      </c>
      <c r="D48" s="248" t="n">
        <f aca="false">ROUND(($C$32+$C$42)*C48,2)</f>
        <v>391.89</v>
      </c>
    </row>
    <row r="49" customFormat="false" ht="15" hidden="false" customHeight="false" outlineLevel="0" collapsed="false">
      <c r="A49" s="240" t="s">
        <v>231</v>
      </c>
      <c r="B49" s="241" t="s">
        <v>273</v>
      </c>
      <c r="C49" s="247" t="n">
        <v>0.025</v>
      </c>
      <c r="D49" s="248" t="n">
        <f aca="false">ROUND(($C$32+$C$42)*C49,2)</f>
        <v>48.99</v>
      </c>
    </row>
    <row r="50" customFormat="false" ht="15" hidden="false" customHeight="false" outlineLevel="0" collapsed="false">
      <c r="A50" s="240" t="s">
        <v>234</v>
      </c>
      <c r="B50" s="241" t="s">
        <v>274</v>
      </c>
      <c r="C50" s="247" t="n">
        <v>0.03</v>
      </c>
      <c r="D50" s="248" t="n">
        <f aca="false">ROUND(($C$32+$C$42)*C50,2)</f>
        <v>58.78</v>
      </c>
    </row>
    <row r="51" customFormat="false" ht="15" hidden="false" customHeight="false" outlineLevel="0" collapsed="false">
      <c r="A51" s="240" t="s">
        <v>237</v>
      </c>
      <c r="B51" s="241" t="s">
        <v>275</v>
      </c>
      <c r="C51" s="247" t="n">
        <v>0.015</v>
      </c>
      <c r="D51" s="248" t="n">
        <f aca="false">ROUND(($C$32+$C$42)*C51,2)</f>
        <v>29.39</v>
      </c>
    </row>
    <row r="52" customFormat="false" ht="15" hidden="false" customHeight="false" outlineLevel="0" collapsed="false">
      <c r="A52" s="240" t="s">
        <v>240</v>
      </c>
      <c r="B52" s="241" t="s">
        <v>276</v>
      </c>
      <c r="C52" s="247" t="n">
        <v>0.01</v>
      </c>
      <c r="D52" s="248" t="n">
        <f aca="false">ROUND(($C$32+$C$42)*C52,2)</f>
        <v>19.59</v>
      </c>
    </row>
    <row r="53" customFormat="false" ht="15" hidden="false" customHeight="false" outlineLevel="0" collapsed="false">
      <c r="A53" s="240" t="s">
        <v>243</v>
      </c>
      <c r="B53" s="241" t="s">
        <v>55</v>
      </c>
      <c r="C53" s="247" t="n">
        <v>0.006</v>
      </c>
      <c r="D53" s="248" t="n">
        <f aca="false">ROUND(($C$32+$C$42)*C53,2)</f>
        <v>11.76</v>
      </c>
    </row>
    <row r="54" customFormat="false" ht="15" hidden="false" customHeight="false" outlineLevel="0" collapsed="false">
      <c r="A54" s="240" t="s">
        <v>246</v>
      </c>
      <c r="B54" s="241" t="s">
        <v>56</v>
      </c>
      <c r="C54" s="247" t="n">
        <v>0.002</v>
      </c>
      <c r="D54" s="248" t="n">
        <f aca="false">ROUND(($C$32+$C$42)*C54,2)</f>
        <v>3.92</v>
      </c>
    </row>
    <row r="55" customFormat="false" ht="15" hidden="false" customHeight="false" outlineLevel="0" collapsed="false">
      <c r="A55" s="240" t="s">
        <v>248</v>
      </c>
      <c r="B55" s="241" t="s">
        <v>57</v>
      </c>
      <c r="C55" s="247" t="n">
        <v>0.08</v>
      </c>
      <c r="D55" s="248" t="n">
        <f aca="false">ROUND(($C$32+$C$42)*C55,2)</f>
        <v>156.76</v>
      </c>
    </row>
    <row r="56" customFormat="false" ht="16.5" hidden="false" customHeight="true" outlineLevel="0" collapsed="false">
      <c r="A56" s="238" t="s">
        <v>277</v>
      </c>
      <c r="B56" s="238"/>
      <c r="C56" s="249" t="n">
        <f aca="false">SUM(C48:C55)</f>
        <v>0.368</v>
      </c>
      <c r="D56" s="250" t="n">
        <f aca="false">ROUND(SUM(D48:D55),2)</f>
        <v>721.08</v>
      </c>
    </row>
    <row r="59" customFormat="false" ht="15.75" hidden="false" customHeight="false" outlineLevel="0" collapsed="false">
      <c r="A59" s="243" t="s">
        <v>278</v>
      </c>
      <c r="B59" s="243"/>
      <c r="C59" s="243"/>
    </row>
    <row r="61" customFormat="false" ht="15.75" hidden="false" customHeight="false" outlineLevel="0" collapsed="false">
      <c r="A61" s="238" t="s">
        <v>279</v>
      </c>
      <c r="B61" s="239" t="s">
        <v>280</v>
      </c>
      <c r="C61" s="239" t="s">
        <v>256</v>
      </c>
    </row>
    <row r="62" customFormat="false" ht="15.75" hidden="false" customHeight="false" outlineLevel="0" collapsed="false">
      <c r="A62" s="240" t="s">
        <v>229</v>
      </c>
      <c r="B62" s="241" t="s">
        <v>281</v>
      </c>
      <c r="C62" s="248" t="n">
        <f aca="false">'Custo por trabalhador'!D137</f>
        <v>117.88</v>
      </c>
    </row>
    <row r="63" customFormat="false" ht="15.75" hidden="false" customHeight="false" outlineLevel="0" collapsed="false">
      <c r="A63" s="240" t="s">
        <v>231</v>
      </c>
      <c r="B63" s="241" t="s">
        <v>282</v>
      </c>
      <c r="C63" s="248" t="n">
        <f aca="false">'Custo por trabalhador'!D154</f>
        <v>352</v>
      </c>
    </row>
    <row r="64" customFormat="false" ht="16.5" hidden="false" customHeight="false" outlineLevel="0" collapsed="false">
      <c r="A64" s="240" t="s">
        <v>234</v>
      </c>
      <c r="B64" s="241" t="s">
        <v>283</v>
      </c>
      <c r="C64" s="248" t="n">
        <f aca="false">'Custo por trabalhador'!D161</f>
        <v>20</v>
      </c>
    </row>
    <row r="65" customFormat="false" ht="16.5" hidden="false" customHeight="false" outlineLevel="0" collapsed="false">
      <c r="A65" s="240" t="s">
        <v>237</v>
      </c>
      <c r="B65" s="241" t="s">
        <v>90</v>
      </c>
      <c r="C65" s="248" t="n">
        <f aca="false">'Custo por trabalhador'!E168</f>
        <v>9.12</v>
      </c>
    </row>
    <row r="66" customFormat="false" ht="16.5" hidden="false" customHeight="false" outlineLevel="0" collapsed="false">
      <c r="A66" s="240" t="s">
        <v>240</v>
      </c>
      <c r="B66" s="241" t="s">
        <v>91</v>
      </c>
      <c r="C66" s="248" t="n">
        <f aca="false">'Custo por trabalhador'!B175</f>
        <v>6.98</v>
      </c>
    </row>
    <row r="67" customFormat="false" ht="16.5" hidden="false" customHeight="false" outlineLevel="0" collapsed="false">
      <c r="A67" s="240" t="s">
        <v>243</v>
      </c>
      <c r="B67" s="241" t="s">
        <v>284</v>
      </c>
      <c r="C67" s="248"/>
    </row>
    <row r="68" customFormat="false" ht="16.5" hidden="false" customHeight="true" outlineLevel="0" collapsed="false">
      <c r="A68" s="238" t="s">
        <v>34</v>
      </c>
      <c r="B68" s="238"/>
      <c r="C68" s="250" t="n">
        <f aca="false">SUM(C62:C67)</f>
        <v>505.98</v>
      </c>
    </row>
    <row r="71" customFormat="false" ht="15.75" hidden="false" customHeight="false" outlineLevel="0" collapsed="false">
      <c r="A71" s="243" t="s">
        <v>285</v>
      </c>
      <c r="B71" s="243"/>
      <c r="C71" s="243"/>
    </row>
    <row r="73" customFormat="false" ht="15.75" hidden="false" customHeight="false" outlineLevel="0" collapsed="false">
      <c r="A73" s="238" t="n">
        <v>2</v>
      </c>
      <c r="B73" s="239" t="s">
        <v>286</v>
      </c>
      <c r="C73" s="239" t="s">
        <v>256</v>
      </c>
    </row>
    <row r="74" customFormat="false" ht="15.75" hidden="false" customHeight="false" outlineLevel="0" collapsed="false">
      <c r="A74" s="240" t="s">
        <v>264</v>
      </c>
      <c r="B74" s="241" t="s">
        <v>265</v>
      </c>
      <c r="C74" s="244" t="n">
        <f aca="false">C42</f>
        <v>318.87</v>
      </c>
    </row>
    <row r="75" customFormat="false" ht="15.75" hidden="false" customHeight="false" outlineLevel="0" collapsed="false">
      <c r="A75" s="240" t="s">
        <v>269</v>
      </c>
      <c r="B75" s="241" t="s">
        <v>270</v>
      </c>
      <c r="C75" s="248" t="n">
        <f aca="false">D56</f>
        <v>721.08</v>
      </c>
    </row>
    <row r="76" customFormat="false" ht="15.75" hidden="false" customHeight="false" outlineLevel="0" collapsed="false">
      <c r="A76" s="240" t="s">
        <v>279</v>
      </c>
      <c r="B76" s="241" t="s">
        <v>280</v>
      </c>
      <c r="C76" s="248" t="n">
        <f aca="false">C68</f>
        <v>505.98</v>
      </c>
    </row>
    <row r="77" customFormat="false" ht="16.5" hidden="false" customHeight="true" outlineLevel="0" collapsed="false">
      <c r="A77" s="238" t="s">
        <v>34</v>
      </c>
      <c r="B77" s="238"/>
      <c r="C77" s="244" t="n">
        <f aca="false">SUM(C74:C76)</f>
        <v>1545.93</v>
      </c>
      <c r="D77" s="251"/>
    </row>
    <row r="78" customFormat="false" ht="15.75" hidden="false" customHeight="false" outlineLevel="0" collapsed="false">
      <c r="A78" s="95"/>
    </row>
    <row r="80" customFormat="false" ht="15.75" hidden="false" customHeight="false" outlineLevel="0" collapsed="false">
      <c r="A80" s="237" t="s">
        <v>287</v>
      </c>
      <c r="B80" s="237"/>
      <c r="C80" s="237"/>
    </row>
    <row r="82" customFormat="false" ht="15.75" hidden="false" customHeight="false" outlineLevel="0" collapsed="false">
      <c r="A82" s="238" t="n">
        <v>3</v>
      </c>
      <c r="B82" s="239" t="s">
        <v>288</v>
      </c>
      <c r="C82" s="239" t="s">
        <v>256</v>
      </c>
    </row>
    <row r="83" customFormat="false" ht="15.75" hidden="false" customHeight="false" outlineLevel="0" collapsed="false">
      <c r="A83" s="240" t="s">
        <v>229</v>
      </c>
      <c r="B83" s="252" t="s">
        <v>289</v>
      </c>
      <c r="C83" s="253"/>
    </row>
    <row r="84" customFormat="false" ht="15.75" hidden="false" customHeight="false" outlineLevel="0" collapsed="false">
      <c r="A84" s="240" t="s">
        <v>231</v>
      </c>
      <c r="B84" s="252" t="s">
        <v>290</v>
      </c>
      <c r="C84" s="253"/>
    </row>
    <row r="85" customFormat="false" ht="15.75" hidden="false" customHeight="false" outlineLevel="0" collapsed="false">
      <c r="A85" s="240" t="s">
        <v>234</v>
      </c>
      <c r="B85" s="252" t="s">
        <v>291</v>
      </c>
      <c r="C85" s="253"/>
    </row>
    <row r="86" customFormat="false" ht="15.75" hidden="false" customHeight="false" outlineLevel="0" collapsed="false">
      <c r="A86" s="240" t="s">
        <v>237</v>
      </c>
      <c r="B86" s="252" t="s">
        <v>292</v>
      </c>
      <c r="C86" s="253"/>
    </row>
    <row r="87" customFormat="false" ht="15.75" hidden="false" customHeight="false" outlineLevel="0" collapsed="false">
      <c r="A87" s="240" t="s">
        <v>240</v>
      </c>
      <c r="B87" s="252" t="s">
        <v>293</v>
      </c>
      <c r="C87" s="253"/>
    </row>
    <row r="88" customFormat="false" ht="15.75" hidden="false" customHeight="false" outlineLevel="0" collapsed="false">
      <c r="A88" s="240" t="s">
        <v>243</v>
      </c>
      <c r="B88" s="252" t="s">
        <v>294</v>
      </c>
      <c r="C88" s="253"/>
    </row>
    <row r="89" customFormat="false" ht="16.5" hidden="false" customHeight="true" outlineLevel="0" collapsed="false">
      <c r="A89" s="238" t="s">
        <v>34</v>
      </c>
      <c r="B89" s="238"/>
      <c r="C89" s="250" t="n">
        <f aca="false">'Custo por trabalhador'!E257</f>
        <v>170.94</v>
      </c>
    </row>
    <row r="90" customFormat="false" ht="15.75" hidden="false" customHeight="false" outlineLevel="0" collapsed="false">
      <c r="A90" s="254" t="s">
        <v>295</v>
      </c>
      <c r="B90" s="254"/>
      <c r="C90" s="254"/>
      <c r="D90" s="254"/>
      <c r="E90" s="254"/>
    </row>
    <row r="91" customFormat="false" ht="15.75" hidden="false" customHeight="false" outlineLevel="0" collapsed="false">
      <c r="A91" s="255" t="s">
        <v>296</v>
      </c>
      <c r="B91" s="254"/>
      <c r="C91" s="254"/>
      <c r="D91" s="254"/>
      <c r="E91" s="254"/>
    </row>
    <row r="92" customFormat="false" ht="15.75" hidden="false" customHeight="false" outlineLevel="0" collapsed="false">
      <c r="A92" s="237" t="s">
        <v>297</v>
      </c>
      <c r="B92" s="237"/>
      <c r="C92" s="237"/>
    </row>
    <row r="95" customFormat="false" ht="15.75" hidden="false" customHeight="false" outlineLevel="0" collapsed="false">
      <c r="A95" s="243" t="s">
        <v>298</v>
      </c>
      <c r="B95" s="243"/>
      <c r="C95" s="243"/>
    </row>
    <row r="96" customFormat="false" ht="15.75" hidden="false" customHeight="false" outlineLevel="0" collapsed="false">
      <c r="A96" s="48"/>
    </row>
    <row r="97" customFormat="false" ht="15.75" hidden="false" customHeight="false" outlineLevel="0" collapsed="false">
      <c r="A97" s="238" t="s">
        <v>299</v>
      </c>
      <c r="B97" s="239" t="s">
        <v>300</v>
      </c>
      <c r="C97" s="239" t="s">
        <v>256</v>
      </c>
    </row>
    <row r="98" customFormat="false" ht="15.75" hidden="false" customHeight="false" outlineLevel="0" collapsed="false">
      <c r="A98" s="240" t="s">
        <v>229</v>
      </c>
      <c r="B98" s="241" t="s">
        <v>134</v>
      </c>
      <c r="C98" s="253"/>
    </row>
    <row r="99" customFormat="false" ht="15.75" hidden="false" customHeight="false" outlineLevel="0" collapsed="false">
      <c r="A99" s="240" t="s">
        <v>231</v>
      </c>
      <c r="B99" s="241" t="s">
        <v>300</v>
      </c>
      <c r="C99" s="253"/>
    </row>
    <row r="100" customFormat="false" ht="15.75" hidden="false" customHeight="false" outlineLevel="0" collapsed="false">
      <c r="A100" s="240" t="s">
        <v>234</v>
      </c>
      <c r="B100" s="241" t="s">
        <v>301</v>
      </c>
      <c r="C100" s="253"/>
    </row>
    <row r="101" customFormat="false" ht="15.75" hidden="false" customHeight="false" outlineLevel="0" collapsed="false">
      <c r="A101" s="240" t="s">
        <v>237</v>
      </c>
      <c r="B101" s="241" t="s">
        <v>302</v>
      </c>
      <c r="C101" s="253"/>
    </row>
    <row r="102" customFormat="false" ht="15.75" hidden="false" customHeight="false" outlineLevel="0" collapsed="false">
      <c r="A102" s="240" t="s">
        <v>240</v>
      </c>
      <c r="B102" s="241" t="s">
        <v>303</v>
      </c>
      <c r="C102" s="253"/>
    </row>
    <row r="103" customFormat="false" ht="15.75" hidden="false" customHeight="false" outlineLevel="0" collapsed="false">
      <c r="A103" s="240" t="s">
        <v>243</v>
      </c>
      <c r="B103" s="241" t="s">
        <v>261</v>
      </c>
      <c r="C103" s="253"/>
    </row>
    <row r="104" customFormat="false" ht="16.5" hidden="false" customHeight="true" outlineLevel="0" collapsed="false">
      <c r="A104" s="238" t="s">
        <v>277</v>
      </c>
      <c r="B104" s="238"/>
      <c r="C104" s="248" t="n">
        <f aca="false">'Custo por trabalhador'!E307</f>
        <v>140.16</v>
      </c>
    </row>
    <row r="105" customFormat="false" ht="15.75" hidden="false" customHeight="false" outlineLevel="0" collapsed="false">
      <c r="A105" s="254" t="s">
        <v>295</v>
      </c>
    </row>
    <row r="106" customFormat="false" ht="15.75" hidden="false" customHeight="false" outlineLevel="0" collapsed="false">
      <c r="A106" s="255" t="s">
        <v>296</v>
      </c>
    </row>
    <row r="107" customFormat="false" ht="15.75" hidden="false" customHeight="false" outlineLevel="0" collapsed="false">
      <c r="A107" s="243" t="s">
        <v>304</v>
      </c>
      <c r="B107" s="243"/>
      <c r="C107" s="243"/>
    </row>
    <row r="108" customFormat="false" ht="15.75" hidden="false" customHeight="false" outlineLevel="0" collapsed="false">
      <c r="A108" s="48"/>
    </row>
    <row r="109" customFormat="false" ht="15.75" hidden="false" customHeight="false" outlineLevel="0" collapsed="false">
      <c r="A109" s="238" t="s">
        <v>305</v>
      </c>
      <c r="B109" s="239" t="s">
        <v>306</v>
      </c>
      <c r="C109" s="239" t="s">
        <v>256</v>
      </c>
    </row>
    <row r="110" customFormat="false" ht="15.75" hidden="false" customHeight="false" outlineLevel="0" collapsed="false">
      <c r="A110" s="240" t="s">
        <v>229</v>
      </c>
      <c r="B110" s="241" t="s">
        <v>307</v>
      </c>
      <c r="C110" s="253"/>
    </row>
    <row r="111" customFormat="false" ht="16.5" hidden="false" customHeight="true" outlineLevel="0" collapsed="false">
      <c r="A111" s="238" t="s">
        <v>34</v>
      </c>
      <c r="B111" s="238"/>
      <c r="C111" s="253"/>
    </row>
    <row r="114" customFormat="false" ht="15.75" hidden="false" customHeight="false" outlineLevel="0" collapsed="false">
      <c r="A114" s="243" t="s">
        <v>308</v>
      </c>
      <c r="B114" s="243"/>
      <c r="C114" s="243"/>
    </row>
    <row r="115" customFormat="false" ht="15.75" hidden="false" customHeight="false" outlineLevel="0" collapsed="false">
      <c r="A115" s="48"/>
    </row>
    <row r="116" customFormat="false" ht="15.75" hidden="false" customHeight="false" outlineLevel="0" collapsed="false">
      <c r="A116" s="238" t="n">
        <v>4</v>
      </c>
      <c r="B116" s="239" t="s">
        <v>309</v>
      </c>
      <c r="C116" s="239" t="s">
        <v>256</v>
      </c>
    </row>
    <row r="117" customFormat="false" ht="15.75" hidden="false" customHeight="false" outlineLevel="0" collapsed="false">
      <c r="A117" s="240" t="s">
        <v>299</v>
      </c>
      <c r="B117" s="241" t="s">
        <v>300</v>
      </c>
      <c r="C117" s="248" t="n">
        <f aca="false">'Custo por trabalhador'!D327</f>
        <v>294.82</v>
      </c>
    </row>
    <row r="118" customFormat="false" ht="15.75" hidden="false" customHeight="false" outlineLevel="0" collapsed="false">
      <c r="A118" s="240" t="s">
        <v>305</v>
      </c>
      <c r="B118" s="241" t="s">
        <v>306</v>
      </c>
      <c r="C118" s="253"/>
    </row>
    <row r="119" customFormat="false" ht="16.5" hidden="false" customHeight="true" outlineLevel="0" collapsed="false">
      <c r="A119" s="238" t="s">
        <v>34</v>
      </c>
      <c r="B119" s="238"/>
      <c r="C119" s="250" t="n">
        <f aca="false">SUM(C117:C118)</f>
        <v>294.82</v>
      </c>
    </row>
    <row r="122" customFormat="false" ht="15.75" hidden="false" customHeight="false" outlineLevel="0" collapsed="false">
      <c r="A122" s="237" t="s">
        <v>310</v>
      </c>
      <c r="B122" s="237"/>
      <c r="C122" s="237"/>
    </row>
    <row r="124" customFormat="false" ht="15.75" hidden="false" customHeight="false" outlineLevel="0" collapsed="false">
      <c r="A124" s="238" t="n">
        <v>5</v>
      </c>
      <c r="B124" s="256" t="s">
        <v>217</v>
      </c>
      <c r="C124" s="239" t="s">
        <v>256</v>
      </c>
    </row>
    <row r="125" customFormat="false" ht="16.5" hidden="false" customHeight="false" outlineLevel="0" collapsed="false">
      <c r="A125" s="240" t="s">
        <v>229</v>
      </c>
      <c r="B125" s="241" t="s">
        <v>311</v>
      </c>
      <c r="C125" s="244" t="n">
        <f aca="false">'Custo por trabalhador'!B367</f>
        <v>29.07</v>
      </c>
    </row>
    <row r="126" customFormat="false" ht="16.5" hidden="false" customHeight="false" outlineLevel="0" collapsed="false">
      <c r="A126" s="240" t="s">
        <v>231</v>
      </c>
      <c r="B126" s="241" t="s">
        <v>312</v>
      </c>
      <c r="C126" s="257"/>
    </row>
    <row r="127" customFormat="false" ht="16.5" hidden="false" customHeight="false" outlineLevel="0" collapsed="false">
      <c r="A127" s="240" t="s">
        <v>234</v>
      </c>
      <c r="B127" s="241" t="s">
        <v>313</v>
      </c>
      <c r="C127" s="244" t="n">
        <f aca="false">'Custo por trabalhador'!C367</f>
        <v>158.8</v>
      </c>
    </row>
    <row r="128" customFormat="false" ht="16.5" hidden="false" customHeight="false" outlineLevel="0" collapsed="false">
      <c r="A128" s="240" t="s">
        <v>237</v>
      </c>
      <c r="B128" s="241" t="s">
        <v>261</v>
      </c>
      <c r="C128" s="253"/>
    </row>
    <row r="129" customFormat="false" ht="16.5" hidden="false" customHeight="true" outlineLevel="0" collapsed="false">
      <c r="A129" s="238" t="s">
        <v>277</v>
      </c>
      <c r="B129" s="238"/>
      <c r="C129" s="244" t="n">
        <f aca="false">SUM(C125:C128)</f>
        <v>187.87</v>
      </c>
    </row>
    <row r="132" customFormat="false" ht="15.75" hidden="false" customHeight="false" outlineLevel="0" collapsed="false">
      <c r="A132" s="237" t="s">
        <v>314</v>
      </c>
      <c r="B132" s="237"/>
      <c r="C132" s="237"/>
    </row>
    <row r="134" customFormat="false" ht="16.5" hidden="false" customHeight="false" outlineLevel="0" collapsed="false">
      <c r="A134" s="238" t="n">
        <v>6</v>
      </c>
      <c r="B134" s="256" t="s">
        <v>218</v>
      </c>
      <c r="C134" s="239" t="s">
        <v>271</v>
      </c>
      <c r="D134" s="239" t="s">
        <v>256</v>
      </c>
    </row>
    <row r="135" customFormat="false" ht="16.5" hidden="false" customHeight="false" outlineLevel="0" collapsed="false">
      <c r="A135" s="240" t="s">
        <v>229</v>
      </c>
      <c r="B135" s="241" t="s">
        <v>205</v>
      </c>
      <c r="C135" s="258" t="n">
        <v>0.06</v>
      </c>
      <c r="D135" s="253"/>
    </row>
    <row r="136" customFormat="false" ht="16.5" hidden="false" customHeight="false" outlineLevel="0" collapsed="false">
      <c r="A136" s="240" t="s">
        <v>231</v>
      </c>
      <c r="B136" s="241" t="s">
        <v>208</v>
      </c>
      <c r="C136" s="258" t="n">
        <v>0.0679</v>
      </c>
      <c r="D136" s="253"/>
    </row>
    <row r="137" customFormat="false" ht="16.5" hidden="false" customHeight="false" outlineLevel="0" collapsed="false">
      <c r="A137" s="240" t="s">
        <v>234</v>
      </c>
      <c r="B137" s="241" t="s">
        <v>206</v>
      </c>
      <c r="C137" s="258" t="n">
        <v>0.0865</v>
      </c>
      <c r="D137" s="253"/>
    </row>
    <row r="138" customFormat="false" ht="16.5" hidden="false" customHeight="false" outlineLevel="0" collapsed="false">
      <c r="A138" s="240"/>
      <c r="B138" s="241" t="s">
        <v>315</v>
      </c>
      <c r="C138" s="258" t="n">
        <v>0.0365</v>
      </c>
      <c r="D138" s="253"/>
    </row>
    <row r="139" customFormat="false" ht="16.5" hidden="false" customHeight="false" outlineLevel="0" collapsed="false">
      <c r="A139" s="240"/>
      <c r="B139" s="241" t="s">
        <v>316</v>
      </c>
      <c r="C139" s="258"/>
      <c r="D139" s="253"/>
    </row>
    <row r="140" customFormat="false" ht="16.5" hidden="false" customHeight="false" outlineLevel="0" collapsed="false">
      <c r="A140" s="240"/>
      <c r="B140" s="241" t="s">
        <v>317</v>
      </c>
      <c r="C140" s="258" t="n">
        <v>0.05</v>
      </c>
      <c r="D140" s="253"/>
    </row>
    <row r="141" customFormat="false" ht="16.5" hidden="false" customHeight="true" outlineLevel="0" collapsed="false">
      <c r="A141" s="238" t="s">
        <v>277</v>
      </c>
      <c r="B141" s="238"/>
      <c r="C141" s="259"/>
      <c r="D141" s="250" t="n">
        <f aca="false">'Custo por trabalhador'!D380</f>
        <v>557.59</v>
      </c>
    </row>
    <row r="142" customFormat="false" ht="15.75" hidden="false" customHeight="false" outlineLevel="0" collapsed="false">
      <c r="A142" s="254" t="s">
        <v>295</v>
      </c>
    </row>
    <row r="143" customFormat="false" ht="15.75" hidden="false" customHeight="false" outlineLevel="0" collapsed="false">
      <c r="A143" s="255" t="s">
        <v>318</v>
      </c>
    </row>
    <row r="144" customFormat="false" ht="15.75" hidden="false" customHeight="false" outlineLevel="0" collapsed="false">
      <c r="A144" s="237" t="s">
        <v>319</v>
      </c>
      <c r="B144" s="237"/>
      <c r="C144" s="237"/>
    </row>
    <row r="146" customFormat="false" ht="16.5" hidden="false" customHeight="false" outlineLevel="0" collapsed="false">
      <c r="A146" s="238"/>
      <c r="B146" s="239" t="s">
        <v>320</v>
      </c>
      <c r="C146" s="239" t="s">
        <v>256</v>
      </c>
    </row>
    <row r="147" customFormat="false" ht="16.5" hidden="false" customHeight="false" outlineLevel="0" collapsed="false">
      <c r="A147" s="260" t="s">
        <v>229</v>
      </c>
      <c r="B147" s="241" t="s">
        <v>254</v>
      </c>
      <c r="C147" s="242" t="n">
        <f aca="false">C32</f>
        <v>1640.6</v>
      </c>
    </row>
    <row r="148" customFormat="false" ht="16.5" hidden="false" customHeight="false" outlineLevel="0" collapsed="false">
      <c r="A148" s="260" t="s">
        <v>231</v>
      </c>
      <c r="B148" s="241" t="s">
        <v>262</v>
      </c>
      <c r="C148" s="244" t="n">
        <f aca="false">C77</f>
        <v>1545.93</v>
      </c>
    </row>
    <row r="149" customFormat="false" ht="16.5" hidden="false" customHeight="false" outlineLevel="0" collapsed="false">
      <c r="A149" s="260" t="s">
        <v>234</v>
      </c>
      <c r="B149" s="241" t="s">
        <v>287</v>
      </c>
      <c r="C149" s="248" t="n">
        <f aca="false">C89</f>
        <v>170.94</v>
      </c>
    </row>
    <row r="150" customFormat="false" ht="16.5" hidden="false" customHeight="false" outlineLevel="0" collapsed="false">
      <c r="A150" s="260" t="s">
        <v>237</v>
      </c>
      <c r="B150" s="241" t="s">
        <v>297</v>
      </c>
      <c r="C150" s="248" t="n">
        <f aca="false">C119</f>
        <v>294.82</v>
      </c>
    </row>
    <row r="151" customFormat="false" ht="16.5" hidden="false" customHeight="false" outlineLevel="0" collapsed="false">
      <c r="A151" s="260" t="s">
        <v>240</v>
      </c>
      <c r="B151" s="241" t="s">
        <v>310</v>
      </c>
      <c r="C151" s="244" t="n">
        <f aca="false">C129</f>
        <v>187.87</v>
      </c>
    </row>
    <row r="152" customFormat="false" ht="16.5" hidden="false" customHeight="true" outlineLevel="0" collapsed="false">
      <c r="A152" s="238" t="s">
        <v>321</v>
      </c>
      <c r="B152" s="238"/>
      <c r="C152" s="242" t="n">
        <f aca="false">SUM(C147:C151)</f>
        <v>3840.16</v>
      </c>
    </row>
    <row r="153" customFormat="false" ht="16.5" hidden="false" customHeight="false" outlineLevel="0" collapsed="false">
      <c r="A153" s="260" t="s">
        <v>243</v>
      </c>
      <c r="B153" s="241" t="s">
        <v>322</v>
      </c>
      <c r="C153" s="248" t="n">
        <f aca="false">D141</f>
        <v>557.59</v>
      </c>
    </row>
    <row r="154" customFormat="false" ht="16.5" hidden="false" customHeight="true" outlineLevel="0" collapsed="false">
      <c r="A154" s="238" t="s">
        <v>323</v>
      </c>
      <c r="B154" s="238"/>
      <c r="C154" s="261" t="n">
        <f aca="false">C152+C153</f>
        <v>4397.75</v>
      </c>
    </row>
    <row r="155" customFormat="false" ht="15.75" hidden="false" customHeight="false" outlineLevel="0" collapsed="false">
      <c r="C155" s="262"/>
    </row>
    <row r="157" customFormat="false" ht="15.75" hidden="false" customHeight="false" outlineLevel="0" collapsed="false">
      <c r="A157" s="237" t="s">
        <v>324</v>
      </c>
      <c r="B157" s="237"/>
      <c r="C157" s="237"/>
    </row>
    <row r="158" customFormat="false" ht="16.5" hidden="false" customHeight="false" outlineLevel="0" collapsed="false"/>
    <row r="159" customFormat="false" ht="15.75" hidden="false" customHeight="false" outlineLevel="0" collapsed="false">
      <c r="A159" s="263" t="s">
        <v>229</v>
      </c>
      <c r="B159" s="264" t="s">
        <v>241</v>
      </c>
      <c r="C159" s="265" t="s">
        <v>325</v>
      </c>
    </row>
    <row r="160" customFormat="false" ht="15.75" hidden="false" customHeight="false" outlineLevel="0" collapsed="false">
      <c r="A160" s="266" t="s">
        <v>231</v>
      </c>
      <c r="B160" s="230" t="s">
        <v>326</v>
      </c>
      <c r="C160" s="267" t="n">
        <f aca="false">C154</f>
        <v>4397.75</v>
      </c>
    </row>
    <row r="161" customFormat="false" ht="15.75" hidden="false" customHeight="false" outlineLevel="0" collapsed="false">
      <c r="A161" s="266" t="s">
        <v>234</v>
      </c>
      <c r="B161" s="230" t="s">
        <v>327</v>
      </c>
      <c r="C161" s="231" t="n">
        <v>1</v>
      </c>
    </row>
    <row r="162" customFormat="false" ht="15.75" hidden="false" customHeight="false" outlineLevel="0" collapsed="false">
      <c r="A162" s="266" t="s">
        <v>237</v>
      </c>
      <c r="B162" s="230" t="s">
        <v>328</v>
      </c>
      <c r="C162" s="267" t="n">
        <f aca="false">C160*C161</f>
        <v>4397.75</v>
      </c>
    </row>
    <row r="163" customFormat="false" ht="15.75" hidden="false" customHeight="false" outlineLevel="0" collapsed="false">
      <c r="A163" s="266" t="s">
        <v>234</v>
      </c>
      <c r="B163" s="230" t="s">
        <v>329</v>
      </c>
      <c r="C163" s="231" t="n">
        <v>2</v>
      </c>
    </row>
    <row r="164" customFormat="false" ht="16.5" hidden="false" customHeight="false" outlineLevel="0" collapsed="false">
      <c r="A164" s="268" t="s">
        <v>237</v>
      </c>
      <c r="B164" s="234" t="s">
        <v>330</v>
      </c>
      <c r="C164" s="269" t="n">
        <f aca="false">ROUND(C163*C162,2)</f>
        <v>8795.5</v>
      </c>
    </row>
    <row r="167" customFormat="false" ht="15.75" hidden="false" customHeight="false" outlineLevel="0" collapsed="false">
      <c r="A167" s="237" t="s">
        <v>331</v>
      </c>
      <c r="B167" s="237"/>
      <c r="C167" s="237"/>
    </row>
    <row r="168" customFormat="false" ht="16.5" hidden="false" customHeight="false" outlineLevel="0" collapsed="false">
      <c r="A168" s="270"/>
      <c r="B168" s="270"/>
      <c r="C168" s="270"/>
    </row>
    <row r="169" customFormat="false" ht="15.75" hidden="false" customHeight="false" outlineLevel="0" collapsed="false">
      <c r="A169" s="17"/>
      <c r="B169" s="271" t="s">
        <v>185</v>
      </c>
      <c r="C169" s="272" t="s">
        <v>256</v>
      </c>
    </row>
    <row r="170" customFormat="false" ht="15.75" hidden="false" customHeight="false" outlineLevel="0" collapsed="false">
      <c r="A170" s="24" t="s">
        <v>229</v>
      </c>
      <c r="B170" s="273" t="s">
        <v>332</v>
      </c>
      <c r="C170" s="274" t="n">
        <f aca="false">C162</f>
        <v>4397.75</v>
      </c>
    </row>
    <row r="171" customFormat="false" ht="15.75" hidden="false" customHeight="false" outlineLevel="0" collapsed="false">
      <c r="A171" s="24" t="s">
        <v>231</v>
      </c>
      <c r="B171" s="273" t="s">
        <v>333</v>
      </c>
      <c r="C171" s="274" t="n">
        <f aca="false">C164</f>
        <v>8795.5</v>
      </c>
    </row>
    <row r="172" customFormat="false" ht="32.25" hidden="false" customHeight="false" outlineLevel="0" collapsed="false">
      <c r="A172" s="12" t="s">
        <v>234</v>
      </c>
      <c r="B172" s="275" t="s">
        <v>334</v>
      </c>
      <c r="C172" s="276" t="n">
        <f aca="false">ROUND(C171*12,2)</f>
        <v>105546</v>
      </c>
    </row>
    <row r="176" customFormat="false" ht="15.75" hidden="false" customHeight="false" outlineLevel="0" collapsed="false">
      <c r="A176" s="237" t="s">
        <v>335</v>
      </c>
      <c r="B176" s="237"/>
      <c r="C176" s="237"/>
    </row>
    <row r="177" customFormat="false" ht="16.5" hidden="false" customHeight="false" outlineLevel="0" collapsed="false"/>
    <row r="178" customFormat="false" ht="78.75" hidden="false" customHeight="false" outlineLevel="0" collapsed="false">
      <c r="A178" s="277" t="s">
        <v>229</v>
      </c>
      <c r="B178" s="278" t="s">
        <v>336</v>
      </c>
      <c r="C178" s="279" t="s">
        <v>337</v>
      </c>
    </row>
    <row r="179" customFormat="false" ht="15.75" hidden="false" customHeight="false" outlineLevel="0" collapsed="false">
      <c r="A179" s="280" t="s">
        <v>231</v>
      </c>
      <c r="B179" s="281" t="s">
        <v>338</v>
      </c>
      <c r="C179" s="274" t="n">
        <f aca="false">C170</f>
        <v>4397.75</v>
      </c>
    </row>
    <row r="180" customFormat="false" ht="15.75" hidden="false" customHeight="false" outlineLevel="0" collapsed="false">
      <c r="A180" s="280" t="s">
        <v>234</v>
      </c>
      <c r="B180" s="281" t="s">
        <v>339</v>
      </c>
      <c r="C180" s="282" t="n">
        <v>2</v>
      </c>
    </row>
    <row r="181" customFormat="false" ht="16.5" hidden="false" customHeight="false" outlineLevel="0" collapsed="false">
      <c r="A181" s="283" t="s">
        <v>237</v>
      </c>
      <c r="B181" s="284" t="s">
        <v>340</v>
      </c>
      <c r="C181" s="276" t="n">
        <f aca="false">ROUND(C179*C180,2)</f>
        <v>8795.5</v>
      </c>
    </row>
  </sheetData>
  <mergeCells count="34">
    <mergeCell ref="A1:D1"/>
    <mergeCell ref="A2:D2"/>
    <mergeCell ref="A3:D3"/>
    <mergeCell ref="A9:C9"/>
    <mergeCell ref="A22:C22"/>
    <mergeCell ref="A32:B32"/>
    <mergeCell ref="A35:C35"/>
    <mergeCell ref="A37:C37"/>
    <mergeCell ref="A42:B42"/>
    <mergeCell ref="A45:D45"/>
    <mergeCell ref="A56:B56"/>
    <mergeCell ref="A59:C59"/>
    <mergeCell ref="A68:B68"/>
    <mergeCell ref="A71:C71"/>
    <mergeCell ref="A77:B77"/>
    <mergeCell ref="A80:C80"/>
    <mergeCell ref="A89:B89"/>
    <mergeCell ref="A92:C92"/>
    <mergeCell ref="A95:C95"/>
    <mergeCell ref="A104:B104"/>
    <mergeCell ref="A107:C107"/>
    <mergeCell ref="A111:B111"/>
    <mergeCell ref="A114:C114"/>
    <mergeCell ref="A119:B119"/>
    <mergeCell ref="A122:C122"/>
    <mergeCell ref="A129:B129"/>
    <mergeCell ref="A132:C132"/>
    <mergeCell ref="A141:B141"/>
    <mergeCell ref="A144:C144"/>
    <mergeCell ref="A152:B152"/>
    <mergeCell ref="A154:B154"/>
    <mergeCell ref="A157:C157"/>
    <mergeCell ref="A167:C167"/>
    <mergeCell ref="A176:C176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81"/>
  <sheetViews>
    <sheetView showFormulas="false" showGridLines="true" showRowColHeaders="true" showZeros="true" rightToLeft="false" tabSelected="false" showOutlineSymbols="true" defaultGridColor="true" view="normal" topLeftCell="A158" colorId="64" zoomScale="100" zoomScaleNormal="100" zoomScalePageLayoutView="100" workbookViewId="0">
      <selection pane="topLeft" activeCell="C181" activeCellId="0" sqref="C181"/>
    </sheetView>
  </sheetViews>
  <sheetFormatPr defaultColWidth="9.1484375" defaultRowHeight="15.75" zeroHeight="false" outlineLevelRow="0" outlineLevelCol="0"/>
  <cols>
    <col collapsed="false" customWidth="false" hidden="false" outlineLevel="0" max="1" min="1" style="221" width="9.13"/>
    <col collapsed="false" customWidth="true" hidden="false" outlineLevel="0" max="2" min="2" style="221" width="72.14"/>
    <col collapsed="false" customWidth="true" hidden="false" outlineLevel="0" max="3" min="3" style="221" width="18"/>
    <col collapsed="false" customWidth="true" hidden="false" outlineLevel="0" max="4" min="4" style="221" width="23.57"/>
    <col collapsed="false" customWidth="true" hidden="false" outlineLevel="0" max="5" min="5" style="221" width="12.71"/>
    <col collapsed="false" customWidth="true" hidden="false" outlineLevel="0" max="6" min="6" style="221" width="11.99"/>
    <col collapsed="false" customWidth="true" hidden="false" outlineLevel="0" max="7" min="7" style="221" width="15.15"/>
    <col collapsed="false" customWidth="false" hidden="false" outlineLevel="0" max="1024" min="8" style="221" width="9.13"/>
  </cols>
  <sheetData>
    <row r="1" customFormat="false" ht="23.25" hidden="false" customHeight="false" outlineLevel="0" collapsed="false">
      <c r="A1" s="2" t="s">
        <v>0</v>
      </c>
      <c r="B1" s="2"/>
      <c r="C1" s="2"/>
      <c r="D1" s="2"/>
    </row>
    <row r="2" customFormat="false" ht="23.25" hidden="false" customHeight="false" outlineLevel="0" collapsed="false">
      <c r="A2" s="2" t="s">
        <v>221</v>
      </c>
      <c r="B2" s="2"/>
      <c r="C2" s="2"/>
      <c r="D2" s="2"/>
    </row>
    <row r="3" customFormat="false" ht="15.75" hidden="false" customHeight="false" outlineLevel="0" collapsed="false">
      <c r="A3" s="222" t="s">
        <v>222</v>
      </c>
      <c r="B3" s="222"/>
      <c r="C3" s="222"/>
      <c r="D3" s="222"/>
    </row>
    <row r="5" customFormat="false" ht="16.5" hidden="false" customHeight="false" outlineLevel="0" collapsed="false">
      <c r="A5" s="223" t="s">
        <v>223</v>
      </c>
      <c r="B5" s="224" t="s">
        <v>341</v>
      </c>
      <c r="C5" s="285"/>
      <c r="D5" s="285"/>
    </row>
    <row r="6" customFormat="false" ht="16.5" hidden="false" customHeight="false" outlineLevel="0" collapsed="false">
      <c r="A6" s="225" t="s">
        <v>225</v>
      </c>
      <c r="B6" s="226"/>
      <c r="C6" s="228"/>
      <c r="D6" s="228"/>
    </row>
    <row r="7" customFormat="false" ht="16.5" hidden="false" customHeight="false" outlineLevel="0" collapsed="false">
      <c r="A7" s="225" t="s">
        <v>226</v>
      </c>
      <c r="B7" s="226"/>
      <c r="C7" s="228"/>
      <c r="D7" s="228"/>
    </row>
    <row r="8" customFormat="false" ht="17.25" hidden="false" customHeight="false" outlineLevel="0" collapsed="false">
      <c r="A8" s="225" t="s">
        <v>227</v>
      </c>
      <c r="B8" s="226"/>
      <c r="C8" s="228"/>
      <c r="D8" s="228"/>
    </row>
    <row r="9" customFormat="false" ht="15.75" hidden="false" customHeight="false" outlineLevel="0" collapsed="false">
      <c r="A9" s="227" t="s">
        <v>228</v>
      </c>
      <c r="B9" s="227"/>
      <c r="C9" s="227"/>
      <c r="D9" s="228"/>
    </row>
    <row r="10" customFormat="false" ht="15.75" hidden="false" customHeight="false" outlineLevel="0" collapsed="false">
      <c r="A10" s="229" t="s">
        <v>229</v>
      </c>
      <c r="B10" s="230" t="s">
        <v>230</v>
      </c>
      <c r="C10" s="231"/>
      <c r="D10" s="228"/>
    </row>
    <row r="11" customFormat="false" ht="15.75" hidden="false" customHeight="false" outlineLevel="0" collapsed="false">
      <c r="A11" s="229" t="s">
        <v>231</v>
      </c>
      <c r="B11" s="230" t="s">
        <v>232</v>
      </c>
      <c r="C11" s="232" t="s">
        <v>233</v>
      </c>
      <c r="D11" s="228"/>
    </row>
    <row r="12" customFormat="false" ht="15.75" hidden="false" customHeight="false" outlineLevel="0" collapsed="false">
      <c r="A12" s="229" t="s">
        <v>234</v>
      </c>
      <c r="B12" s="230" t="s">
        <v>235</v>
      </c>
      <c r="C12" s="231" t="s">
        <v>236</v>
      </c>
      <c r="D12" s="228"/>
    </row>
    <row r="13" customFormat="false" ht="15.75" hidden="false" customHeight="false" outlineLevel="0" collapsed="false">
      <c r="A13" s="229" t="s">
        <v>237</v>
      </c>
      <c r="B13" s="230" t="s">
        <v>238</v>
      </c>
      <c r="C13" s="231" t="s">
        <v>239</v>
      </c>
      <c r="D13" s="228"/>
    </row>
    <row r="14" customFormat="false" ht="15.75" hidden="false" customHeight="false" outlineLevel="0" collapsed="false">
      <c r="A14" s="229" t="s">
        <v>240</v>
      </c>
      <c r="B14" s="230" t="s">
        <v>241</v>
      </c>
      <c r="C14" s="231" t="s">
        <v>242</v>
      </c>
      <c r="D14" s="228"/>
    </row>
    <row r="15" customFormat="false" ht="15.75" hidden="false" customHeight="false" outlineLevel="0" collapsed="false">
      <c r="A15" s="229" t="s">
        <v>243</v>
      </c>
      <c r="B15" s="230" t="s">
        <v>244</v>
      </c>
      <c r="C15" s="231" t="s">
        <v>245</v>
      </c>
      <c r="D15" s="228"/>
    </row>
    <row r="16" customFormat="false" ht="15.75" hidden="false" customHeight="false" outlineLevel="0" collapsed="false">
      <c r="A16" s="229" t="s">
        <v>246</v>
      </c>
      <c r="B16" s="230" t="s">
        <v>247</v>
      </c>
      <c r="C16" s="231" t="n">
        <v>2</v>
      </c>
      <c r="D16" s="228"/>
    </row>
    <row r="17" customFormat="false" ht="15.75" hidden="false" customHeight="false" outlineLevel="0" collapsed="false">
      <c r="A17" s="229" t="s">
        <v>248</v>
      </c>
      <c r="B17" s="230" t="s">
        <v>249</v>
      </c>
      <c r="C17" s="231" t="s">
        <v>250</v>
      </c>
      <c r="D17" s="228"/>
    </row>
    <row r="18" customFormat="false" ht="16.5" hidden="false" customHeight="false" outlineLevel="0" collapsed="false">
      <c r="A18" s="233" t="s">
        <v>251</v>
      </c>
      <c r="B18" s="234" t="s">
        <v>252</v>
      </c>
      <c r="C18" s="235" t="s">
        <v>342</v>
      </c>
      <c r="D18" s="228"/>
    </row>
    <row r="19" customFormat="false" ht="15.75" hidden="false" customHeight="false" outlineLevel="0" collapsed="false">
      <c r="A19" s="228"/>
      <c r="B19" s="236"/>
      <c r="C19" s="228"/>
      <c r="D19" s="228"/>
    </row>
    <row r="20" customFormat="false" ht="15.75" hidden="false" customHeight="false" outlineLevel="0" collapsed="false">
      <c r="A20" s="228"/>
      <c r="B20" s="236"/>
      <c r="C20" s="228"/>
      <c r="D20" s="228"/>
    </row>
    <row r="21" customFormat="false" ht="15.75" hidden="false" customHeight="false" outlineLevel="0" collapsed="false">
      <c r="A21" s="228"/>
      <c r="B21" s="236"/>
      <c r="C21" s="228"/>
      <c r="D21" s="228"/>
    </row>
    <row r="22" customFormat="false" ht="15.75" hidden="false" customHeight="false" outlineLevel="0" collapsed="false">
      <c r="A22" s="237" t="s">
        <v>254</v>
      </c>
      <c r="B22" s="237"/>
      <c r="C22" s="237"/>
    </row>
    <row r="24" customFormat="false" ht="16.5" hidden="false" customHeight="false" outlineLevel="0" collapsed="false">
      <c r="A24" s="238" t="n">
        <v>1</v>
      </c>
      <c r="B24" s="239" t="s">
        <v>255</v>
      </c>
      <c r="C24" s="239" t="s">
        <v>256</v>
      </c>
    </row>
    <row r="25" customFormat="false" ht="16.5" hidden="false" customHeight="false" outlineLevel="0" collapsed="false">
      <c r="A25" s="240" t="s">
        <v>229</v>
      </c>
      <c r="B25" s="241" t="s">
        <v>257</v>
      </c>
      <c r="C25" s="242" t="n">
        <f aca="false">'Custo por trabalhador'!B62</f>
        <v>1262</v>
      </c>
    </row>
    <row r="26" customFormat="false" ht="16.5" hidden="false" customHeight="false" outlineLevel="0" collapsed="false">
      <c r="A26" s="240" t="s">
        <v>231</v>
      </c>
      <c r="B26" s="241" t="s">
        <v>258</v>
      </c>
      <c r="C26" s="242" t="n">
        <f aca="false">'Custo por trabalhador'!D62</f>
        <v>378.6</v>
      </c>
    </row>
    <row r="27" customFormat="false" ht="16.5" hidden="false" customHeight="false" outlineLevel="0" collapsed="false">
      <c r="A27" s="240" t="s">
        <v>234</v>
      </c>
      <c r="B27" s="241" t="s">
        <v>259</v>
      </c>
      <c r="C27" s="242"/>
    </row>
    <row r="28" customFormat="false" ht="16.5" hidden="false" customHeight="false" outlineLevel="0" collapsed="false">
      <c r="A28" s="240" t="s">
        <v>237</v>
      </c>
      <c r="B28" s="241" t="s">
        <v>27</v>
      </c>
      <c r="C28" s="242" t="n">
        <f aca="false">'Custo por trabalhador'!E62</f>
        <v>355.38</v>
      </c>
    </row>
    <row r="29" customFormat="false" ht="16.5" hidden="false" customHeight="false" outlineLevel="0" collapsed="false">
      <c r="A29" s="240" t="s">
        <v>240</v>
      </c>
      <c r="B29" s="241" t="s">
        <v>260</v>
      </c>
      <c r="C29" s="242"/>
    </row>
    <row r="30" customFormat="false" ht="16.5" hidden="false" customHeight="false" outlineLevel="0" collapsed="false">
      <c r="A30" s="240"/>
      <c r="B30" s="241"/>
      <c r="C30" s="242"/>
    </row>
    <row r="31" customFormat="false" ht="16.5" hidden="false" customHeight="false" outlineLevel="0" collapsed="false">
      <c r="A31" s="240" t="s">
        <v>246</v>
      </c>
      <c r="B31" s="241" t="s">
        <v>261</v>
      </c>
      <c r="C31" s="242"/>
    </row>
    <row r="32" customFormat="false" ht="16.5" hidden="false" customHeight="true" outlineLevel="0" collapsed="false">
      <c r="A32" s="238" t="s">
        <v>34</v>
      </c>
      <c r="B32" s="238"/>
      <c r="C32" s="242" t="n">
        <f aca="false">SUM(C25:C31)</f>
        <v>1995.98</v>
      </c>
    </row>
    <row r="35" customFormat="false" ht="15.75" hidden="false" customHeight="false" outlineLevel="0" collapsed="false">
      <c r="A35" s="237" t="s">
        <v>262</v>
      </c>
      <c r="B35" s="237"/>
      <c r="C35" s="237"/>
    </row>
    <row r="36" customFormat="false" ht="15.75" hidden="false" customHeight="false" outlineLevel="0" collapsed="false">
      <c r="A36" s="48"/>
    </row>
    <row r="37" customFormat="false" ht="15.75" hidden="false" customHeight="false" outlineLevel="0" collapsed="false">
      <c r="A37" s="243" t="s">
        <v>263</v>
      </c>
      <c r="B37" s="243"/>
      <c r="C37" s="243"/>
    </row>
    <row r="39" customFormat="false" ht="16.5" hidden="false" customHeight="false" outlineLevel="0" collapsed="false">
      <c r="A39" s="238" t="s">
        <v>264</v>
      </c>
      <c r="B39" s="239" t="s">
        <v>265</v>
      </c>
      <c r="C39" s="239" t="s">
        <v>256</v>
      </c>
    </row>
    <row r="40" customFormat="false" ht="16.5" hidden="false" customHeight="false" outlineLevel="0" collapsed="false">
      <c r="A40" s="240" t="s">
        <v>229</v>
      </c>
      <c r="B40" s="241" t="s">
        <v>266</v>
      </c>
      <c r="C40" s="244" t="n">
        <f aca="false">'Custo por trabalhador'!D71</f>
        <v>166.27</v>
      </c>
    </row>
    <row r="41" customFormat="false" ht="16.5" hidden="false" customHeight="false" outlineLevel="0" collapsed="false">
      <c r="A41" s="240" t="s">
        <v>231</v>
      </c>
      <c r="B41" s="241" t="s">
        <v>267</v>
      </c>
      <c r="C41" s="244" t="n">
        <f aca="false">'Custo por trabalhador'!D76+'Custo por trabalhador'!E81</f>
        <v>221.69</v>
      </c>
    </row>
    <row r="42" customFormat="false" ht="16.5" hidden="false" customHeight="true" outlineLevel="0" collapsed="false">
      <c r="A42" s="238" t="s">
        <v>34</v>
      </c>
      <c r="B42" s="238"/>
      <c r="C42" s="245" t="n">
        <f aca="false">C40+C41</f>
        <v>387.96</v>
      </c>
    </row>
    <row r="45" customFormat="false" ht="32.25" hidden="false" customHeight="true" outlineLevel="0" collapsed="false">
      <c r="A45" s="246" t="s">
        <v>268</v>
      </c>
      <c r="B45" s="246"/>
      <c r="C45" s="246"/>
      <c r="D45" s="246"/>
    </row>
    <row r="47" customFormat="false" ht="16.5" hidden="false" customHeight="false" outlineLevel="0" collapsed="false">
      <c r="A47" s="238" t="s">
        <v>269</v>
      </c>
      <c r="B47" s="239" t="s">
        <v>270</v>
      </c>
      <c r="C47" s="239" t="s">
        <v>271</v>
      </c>
      <c r="D47" s="239" t="s">
        <v>256</v>
      </c>
    </row>
    <row r="48" customFormat="false" ht="15" hidden="false" customHeight="false" outlineLevel="0" collapsed="false">
      <c r="A48" s="240" t="s">
        <v>229</v>
      </c>
      <c r="B48" s="241" t="s">
        <v>272</v>
      </c>
      <c r="C48" s="247" t="n">
        <v>0.2</v>
      </c>
      <c r="D48" s="248" t="n">
        <f aca="false">ROUND(($C$32+$C$42)*C48,2)</f>
        <v>476.79</v>
      </c>
    </row>
    <row r="49" customFormat="false" ht="15" hidden="false" customHeight="false" outlineLevel="0" collapsed="false">
      <c r="A49" s="240" t="s">
        <v>231</v>
      </c>
      <c r="B49" s="241" t="s">
        <v>273</v>
      </c>
      <c r="C49" s="247" t="n">
        <v>0.025</v>
      </c>
      <c r="D49" s="248" t="n">
        <f aca="false">ROUND(($C$32+$C$42)*C49,2)</f>
        <v>59.6</v>
      </c>
    </row>
    <row r="50" customFormat="false" ht="15" hidden="false" customHeight="false" outlineLevel="0" collapsed="false">
      <c r="A50" s="240" t="s">
        <v>234</v>
      </c>
      <c r="B50" s="241" t="s">
        <v>274</v>
      </c>
      <c r="C50" s="247" t="n">
        <v>0.03</v>
      </c>
      <c r="D50" s="248" t="n">
        <f aca="false">ROUND(($C$32+$C$42)*C50,2)</f>
        <v>71.52</v>
      </c>
    </row>
    <row r="51" customFormat="false" ht="15" hidden="false" customHeight="false" outlineLevel="0" collapsed="false">
      <c r="A51" s="240" t="s">
        <v>237</v>
      </c>
      <c r="B51" s="241" t="s">
        <v>275</v>
      </c>
      <c r="C51" s="247" t="n">
        <v>0.015</v>
      </c>
      <c r="D51" s="248" t="n">
        <f aca="false">ROUND(($C$32+$C$42)*C51,2)</f>
        <v>35.76</v>
      </c>
    </row>
    <row r="52" customFormat="false" ht="15" hidden="false" customHeight="false" outlineLevel="0" collapsed="false">
      <c r="A52" s="240" t="s">
        <v>240</v>
      </c>
      <c r="B52" s="241" t="s">
        <v>276</v>
      </c>
      <c r="C52" s="247" t="n">
        <v>0.01</v>
      </c>
      <c r="D52" s="248" t="n">
        <f aca="false">ROUND(($C$32+$C$42)*C52,2)</f>
        <v>23.84</v>
      </c>
    </row>
    <row r="53" customFormat="false" ht="15" hidden="false" customHeight="false" outlineLevel="0" collapsed="false">
      <c r="A53" s="240" t="s">
        <v>243</v>
      </c>
      <c r="B53" s="241" t="s">
        <v>55</v>
      </c>
      <c r="C53" s="247" t="n">
        <v>0.006</v>
      </c>
      <c r="D53" s="248" t="n">
        <f aca="false">ROUND(($C$32+$C$42)*C53,2)</f>
        <v>14.3</v>
      </c>
    </row>
    <row r="54" customFormat="false" ht="15" hidden="false" customHeight="false" outlineLevel="0" collapsed="false">
      <c r="A54" s="240" t="s">
        <v>246</v>
      </c>
      <c r="B54" s="241" t="s">
        <v>56</v>
      </c>
      <c r="C54" s="247" t="n">
        <v>0.002</v>
      </c>
      <c r="D54" s="248" t="n">
        <f aca="false">ROUND(($C$32+$C$42)*C54,2)</f>
        <v>4.77</v>
      </c>
    </row>
    <row r="55" customFormat="false" ht="15" hidden="false" customHeight="false" outlineLevel="0" collapsed="false">
      <c r="A55" s="240" t="s">
        <v>248</v>
      </c>
      <c r="B55" s="241" t="s">
        <v>57</v>
      </c>
      <c r="C55" s="247" t="n">
        <v>0.08</v>
      </c>
      <c r="D55" s="248" t="n">
        <f aca="false">ROUND(($C$32+$C$42)*C55,2)</f>
        <v>190.72</v>
      </c>
    </row>
    <row r="56" customFormat="false" ht="16.5" hidden="false" customHeight="true" outlineLevel="0" collapsed="false">
      <c r="A56" s="238" t="s">
        <v>277</v>
      </c>
      <c r="B56" s="238"/>
      <c r="C56" s="249" t="n">
        <f aca="false">SUM(C48:C55)</f>
        <v>0.368</v>
      </c>
      <c r="D56" s="250" t="n">
        <f aca="false">SUM(D48:D55)</f>
        <v>877.3</v>
      </c>
    </row>
    <row r="59" customFormat="false" ht="15.75" hidden="false" customHeight="false" outlineLevel="0" collapsed="false">
      <c r="A59" s="243" t="s">
        <v>278</v>
      </c>
      <c r="B59" s="243"/>
      <c r="C59" s="243"/>
    </row>
    <row r="61" customFormat="false" ht="16.5" hidden="false" customHeight="false" outlineLevel="0" collapsed="false">
      <c r="A61" s="238" t="s">
        <v>279</v>
      </c>
      <c r="B61" s="239" t="s">
        <v>280</v>
      </c>
      <c r="C61" s="239" t="s">
        <v>256</v>
      </c>
    </row>
    <row r="62" customFormat="false" ht="16.5" hidden="false" customHeight="false" outlineLevel="0" collapsed="false">
      <c r="A62" s="240" t="s">
        <v>229</v>
      </c>
      <c r="B62" s="241" t="s">
        <v>281</v>
      </c>
      <c r="C62" s="248" t="n">
        <f aca="false">'Custo por trabalhador'!D136</f>
        <v>94.14</v>
      </c>
    </row>
    <row r="63" customFormat="false" ht="16.5" hidden="false" customHeight="false" outlineLevel="0" collapsed="false">
      <c r="A63" s="240" t="s">
        <v>231</v>
      </c>
      <c r="B63" s="241" t="s">
        <v>282</v>
      </c>
      <c r="C63" s="248" t="n">
        <f aca="false">'Custo por trabalhador'!D153</f>
        <v>240</v>
      </c>
    </row>
    <row r="64" customFormat="false" ht="16.5" hidden="false" customHeight="false" outlineLevel="0" collapsed="false">
      <c r="A64" s="240" t="s">
        <v>234</v>
      </c>
      <c r="B64" s="241" t="s">
        <v>283</v>
      </c>
      <c r="C64" s="248" t="n">
        <f aca="false">'Custo por trabalhador'!D160</f>
        <v>20</v>
      </c>
    </row>
    <row r="65" customFormat="false" ht="16.5" hidden="false" customHeight="false" outlineLevel="0" collapsed="false">
      <c r="A65" s="240" t="s">
        <v>237</v>
      </c>
      <c r="B65" s="241" t="s">
        <v>90</v>
      </c>
      <c r="C65" s="248" t="n">
        <f aca="false">'Custo por trabalhador'!E167</f>
        <v>11.09</v>
      </c>
    </row>
    <row r="66" customFormat="false" ht="16.5" hidden="false" customHeight="false" outlineLevel="0" collapsed="false">
      <c r="A66" s="240" t="s">
        <v>240</v>
      </c>
      <c r="B66" s="241" t="s">
        <v>91</v>
      </c>
      <c r="C66" s="248" t="n">
        <f aca="false">'Custo por trabalhador'!B174</f>
        <v>6.98</v>
      </c>
    </row>
    <row r="67" customFormat="false" ht="16.5" hidden="false" customHeight="false" outlineLevel="0" collapsed="false">
      <c r="A67" s="240" t="s">
        <v>243</v>
      </c>
      <c r="B67" s="241" t="s">
        <v>284</v>
      </c>
      <c r="C67" s="248"/>
    </row>
    <row r="68" customFormat="false" ht="16.5" hidden="false" customHeight="true" outlineLevel="0" collapsed="false">
      <c r="A68" s="238" t="s">
        <v>34</v>
      </c>
      <c r="B68" s="238"/>
      <c r="C68" s="250" t="n">
        <f aca="false">SUM(C62:C67)</f>
        <v>372.21</v>
      </c>
    </row>
    <row r="71" customFormat="false" ht="15.75" hidden="false" customHeight="false" outlineLevel="0" collapsed="false">
      <c r="A71" s="243" t="s">
        <v>285</v>
      </c>
      <c r="B71" s="243"/>
      <c r="C71" s="243"/>
    </row>
    <row r="73" customFormat="false" ht="16.5" hidden="false" customHeight="false" outlineLevel="0" collapsed="false">
      <c r="A73" s="238" t="n">
        <v>2</v>
      </c>
      <c r="B73" s="239" t="s">
        <v>286</v>
      </c>
      <c r="C73" s="239" t="s">
        <v>256</v>
      </c>
    </row>
    <row r="74" customFormat="false" ht="16.5" hidden="false" customHeight="false" outlineLevel="0" collapsed="false">
      <c r="A74" s="240" t="s">
        <v>264</v>
      </c>
      <c r="B74" s="241" t="s">
        <v>265</v>
      </c>
      <c r="C74" s="244" t="n">
        <f aca="false">C42</f>
        <v>387.96</v>
      </c>
    </row>
    <row r="75" customFormat="false" ht="16.5" hidden="false" customHeight="false" outlineLevel="0" collapsed="false">
      <c r="A75" s="240" t="s">
        <v>269</v>
      </c>
      <c r="B75" s="241" t="s">
        <v>270</v>
      </c>
      <c r="C75" s="248" t="n">
        <f aca="false">D56</f>
        <v>877.3</v>
      </c>
    </row>
    <row r="76" customFormat="false" ht="16.5" hidden="false" customHeight="false" outlineLevel="0" collapsed="false">
      <c r="A76" s="240" t="s">
        <v>279</v>
      </c>
      <c r="B76" s="241" t="s">
        <v>280</v>
      </c>
      <c r="C76" s="248" t="n">
        <f aca="false">C68</f>
        <v>372.21</v>
      </c>
    </row>
    <row r="77" customFormat="false" ht="16.5" hidden="false" customHeight="true" outlineLevel="0" collapsed="false">
      <c r="A77" s="238" t="s">
        <v>34</v>
      </c>
      <c r="B77" s="238"/>
      <c r="C77" s="245" t="n">
        <f aca="false">SUM(C74:C76)</f>
        <v>1637.47</v>
      </c>
    </row>
    <row r="78" customFormat="false" ht="15.75" hidden="false" customHeight="false" outlineLevel="0" collapsed="false">
      <c r="A78" s="95"/>
    </row>
    <row r="80" customFormat="false" ht="15.75" hidden="false" customHeight="false" outlineLevel="0" collapsed="false">
      <c r="A80" s="237" t="s">
        <v>287</v>
      </c>
      <c r="B80" s="237"/>
      <c r="C80" s="237"/>
    </row>
    <row r="82" customFormat="false" ht="16.5" hidden="false" customHeight="false" outlineLevel="0" collapsed="false">
      <c r="A82" s="238" t="n">
        <v>3</v>
      </c>
      <c r="B82" s="239" t="s">
        <v>288</v>
      </c>
      <c r="C82" s="239" t="s">
        <v>256</v>
      </c>
    </row>
    <row r="83" customFormat="false" ht="16.5" hidden="false" customHeight="false" outlineLevel="0" collapsed="false">
      <c r="A83" s="240" t="s">
        <v>229</v>
      </c>
      <c r="B83" s="252" t="s">
        <v>289</v>
      </c>
      <c r="C83" s="253"/>
    </row>
    <row r="84" customFormat="false" ht="16.5" hidden="false" customHeight="false" outlineLevel="0" collapsed="false">
      <c r="A84" s="240" t="s">
        <v>231</v>
      </c>
      <c r="B84" s="252" t="s">
        <v>290</v>
      </c>
      <c r="C84" s="253"/>
    </row>
    <row r="85" customFormat="false" ht="16.5" hidden="false" customHeight="false" outlineLevel="0" collapsed="false">
      <c r="A85" s="240" t="s">
        <v>234</v>
      </c>
      <c r="B85" s="252" t="s">
        <v>291</v>
      </c>
      <c r="C85" s="253"/>
    </row>
    <row r="86" customFormat="false" ht="16.5" hidden="false" customHeight="false" outlineLevel="0" collapsed="false">
      <c r="A86" s="240" t="s">
        <v>237</v>
      </c>
      <c r="B86" s="252" t="s">
        <v>292</v>
      </c>
      <c r="C86" s="253"/>
    </row>
    <row r="87" customFormat="false" ht="16.5" hidden="false" customHeight="false" outlineLevel="0" collapsed="false">
      <c r="A87" s="240" t="s">
        <v>240</v>
      </c>
      <c r="B87" s="252" t="s">
        <v>293</v>
      </c>
      <c r="C87" s="253"/>
    </row>
    <row r="88" customFormat="false" ht="16.5" hidden="false" customHeight="false" outlineLevel="0" collapsed="false">
      <c r="A88" s="240" t="s">
        <v>243</v>
      </c>
      <c r="B88" s="252" t="s">
        <v>294</v>
      </c>
      <c r="C88" s="253"/>
    </row>
    <row r="89" customFormat="false" ht="16.5" hidden="false" customHeight="true" outlineLevel="0" collapsed="false">
      <c r="A89" s="238" t="s">
        <v>34</v>
      </c>
      <c r="B89" s="238"/>
      <c r="C89" s="250" t="n">
        <f aca="false">'Custo por trabalhador'!E256</f>
        <v>195.01</v>
      </c>
    </row>
    <row r="90" customFormat="false" ht="15.75" hidden="false" customHeight="false" outlineLevel="0" collapsed="false">
      <c r="A90" s="254" t="s">
        <v>295</v>
      </c>
      <c r="B90" s="254"/>
      <c r="C90" s="254"/>
      <c r="D90" s="254"/>
      <c r="E90" s="254"/>
    </row>
    <row r="91" customFormat="false" ht="15.75" hidden="false" customHeight="false" outlineLevel="0" collapsed="false">
      <c r="A91" s="255" t="s">
        <v>296</v>
      </c>
      <c r="B91" s="254"/>
      <c r="C91" s="254"/>
      <c r="D91" s="254"/>
      <c r="E91" s="254"/>
    </row>
    <row r="92" customFormat="false" ht="15.75" hidden="false" customHeight="false" outlineLevel="0" collapsed="false">
      <c r="A92" s="237" t="s">
        <v>297</v>
      </c>
      <c r="B92" s="237"/>
      <c r="C92" s="237"/>
    </row>
    <row r="95" customFormat="false" ht="15.75" hidden="false" customHeight="false" outlineLevel="0" collapsed="false">
      <c r="A95" s="243" t="s">
        <v>298</v>
      </c>
      <c r="B95" s="243"/>
      <c r="C95" s="243"/>
    </row>
    <row r="96" customFormat="false" ht="16.5" hidden="false" customHeight="false" outlineLevel="0" collapsed="false">
      <c r="A96" s="48"/>
    </row>
    <row r="97" customFormat="false" ht="16.5" hidden="false" customHeight="false" outlineLevel="0" collapsed="false">
      <c r="A97" s="238" t="s">
        <v>299</v>
      </c>
      <c r="B97" s="239" t="s">
        <v>300</v>
      </c>
      <c r="C97" s="239" t="s">
        <v>256</v>
      </c>
    </row>
    <row r="98" customFormat="false" ht="16.5" hidden="false" customHeight="false" outlineLevel="0" collapsed="false">
      <c r="A98" s="240" t="s">
        <v>229</v>
      </c>
      <c r="B98" s="241" t="s">
        <v>134</v>
      </c>
      <c r="C98" s="253"/>
    </row>
    <row r="99" customFormat="false" ht="16.5" hidden="false" customHeight="false" outlineLevel="0" collapsed="false">
      <c r="A99" s="240" t="s">
        <v>231</v>
      </c>
      <c r="B99" s="241" t="s">
        <v>300</v>
      </c>
      <c r="C99" s="253"/>
    </row>
    <row r="100" customFormat="false" ht="16.5" hidden="false" customHeight="false" outlineLevel="0" collapsed="false">
      <c r="A100" s="240" t="s">
        <v>234</v>
      </c>
      <c r="B100" s="241" t="s">
        <v>301</v>
      </c>
      <c r="C100" s="253"/>
    </row>
    <row r="101" customFormat="false" ht="16.5" hidden="false" customHeight="false" outlineLevel="0" collapsed="false">
      <c r="A101" s="240" t="s">
        <v>237</v>
      </c>
      <c r="B101" s="241" t="s">
        <v>302</v>
      </c>
      <c r="C101" s="253"/>
    </row>
    <row r="102" customFormat="false" ht="16.5" hidden="false" customHeight="false" outlineLevel="0" collapsed="false">
      <c r="A102" s="240" t="s">
        <v>240</v>
      </c>
      <c r="B102" s="241" t="s">
        <v>303</v>
      </c>
      <c r="C102" s="253"/>
    </row>
    <row r="103" customFormat="false" ht="16.5" hidden="false" customHeight="false" outlineLevel="0" collapsed="false">
      <c r="A103" s="240" t="s">
        <v>243</v>
      </c>
      <c r="B103" s="241" t="s">
        <v>261</v>
      </c>
      <c r="C103" s="253"/>
    </row>
    <row r="104" customFormat="false" ht="16.5" hidden="false" customHeight="true" outlineLevel="0" collapsed="false">
      <c r="A104" s="238" t="s">
        <v>277</v>
      </c>
      <c r="B104" s="238"/>
      <c r="C104" s="248" t="n">
        <f aca="false">'Custo por trabalhador'!D326</f>
        <v>237.44</v>
      </c>
    </row>
    <row r="105" customFormat="false" ht="15.75" hidden="false" customHeight="false" outlineLevel="0" collapsed="false">
      <c r="A105" s="254" t="s">
        <v>295</v>
      </c>
    </row>
    <row r="106" customFormat="false" ht="15.75" hidden="false" customHeight="false" outlineLevel="0" collapsed="false">
      <c r="A106" s="255" t="s">
        <v>296</v>
      </c>
    </row>
    <row r="107" customFormat="false" ht="15.75" hidden="false" customHeight="false" outlineLevel="0" collapsed="false">
      <c r="A107" s="243" t="s">
        <v>304</v>
      </c>
      <c r="B107" s="243"/>
      <c r="C107" s="243"/>
    </row>
    <row r="108" customFormat="false" ht="16.5" hidden="false" customHeight="false" outlineLevel="0" collapsed="false">
      <c r="A108" s="48"/>
    </row>
    <row r="109" customFormat="false" ht="16.5" hidden="false" customHeight="false" outlineLevel="0" collapsed="false">
      <c r="A109" s="238" t="s">
        <v>305</v>
      </c>
      <c r="B109" s="239" t="s">
        <v>306</v>
      </c>
      <c r="C109" s="239" t="s">
        <v>256</v>
      </c>
    </row>
    <row r="110" customFormat="false" ht="16.5" hidden="false" customHeight="false" outlineLevel="0" collapsed="false">
      <c r="A110" s="240" t="s">
        <v>229</v>
      </c>
      <c r="B110" s="241" t="s">
        <v>307</v>
      </c>
      <c r="C110" s="253"/>
    </row>
    <row r="111" customFormat="false" ht="16.5" hidden="false" customHeight="true" outlineLevel="0" collapsed="false">
      <c r="A111" s="238" t="s">
        <v>34</v>
      </c>
      <c r="B111" s="238"/>
      <c r="C111" s="253"/>
    </row>
    <row r="114" customFormat="false" ht="15.75" hidden="false" customHeight="false" outlineLevel="0" collapsed="false">
      <c r="A114" s="243" t="s">
        <v>308</v>
      </c>
      <c r="B114" s="243"/>
      <c r="C114" s="243"/>
    </row>
    <row r="115" customFormat="false" ht="16.5" hidden="false" customHeight="false" outlineLevel="0" collapsed="false">
      <c r="A115" s="48"/>
    </row>
    <row r="116" customFormat="false" ht="16.5" hidden="false" customHeight="false" outlineLevel="0" collapsed="false">
      <c r="A116" s="238" t="n">
        <v>4</v>
      </c>
      <c r="B116" s="239" t="s">
        <v>309</v>
      </c>
      <c r="C116" s="239" t="s">
        <v>256</v>
      </c>
    </row>
    <row r="117" customFormat="false" ht="16.5" hidden="false" customHeight="false" outlineLevel="0" collapsed="false">
      <c r="A117" s="240" t="s">
        <v>299</v>
      </c>
      <c r="B117" s="241" t="s">
        <v>300</v>
      </c>
      <c r="C117" s="248" t="n">
        <f aca="false">C104</f>
        <v>237.44</v>
      </c>
    </row>
    <row r="118" customFormat="false" ht="16.5" hidden="false" customHeight="false" outlineLevel="0" collapsed="false">
      <c r="A118" s="240" t="s">
        <v>305</v>
      </c>
      <c r="B118" s="241" t="s">
        <v>306</v>
      </c>
      <c r="C118" s="253"/>
    </row>
    <row r="119" customFormat="false" ht="16.5" hidden="false" customHeight="true" outlineLevel="0" collapsed="false">
      <c r="A119" s="238" t="s">
        <v>34</v>
      </c>
      <c r="B119" s="238"/>
      <c r="C119" s="250" t="n">
        <f aca="false">SUM(C117:C118)</f>
        <v>237.44</v>
      </c>
    </row>
    <row r="122" customFormat="false" ht="15.75" hidden="false" customHeight="false" outlineLevel="0" collapsed="false">
      <c r="A122" s="237" t="s">
        <v>310</v>
      </c>
      <c r="B122" s="237"/>
      <c r="C122" s="237"/>
    </row>
    <row r="124" customFormat="false" ht="16.5" hidden="false" customHeight="false" outlineLevel="0" collapsed="false">
      <c r="A124" s="238" t="n">
        <v>5</v>
      </c>
      <c r="B124" s="256" t="s">
        <v>217</v>
      </c>
      <c r="C124" s="239" t="s">
        <v>256</v>
      </c>
    </row>
    <row r="125" customFormat="false" ht="16.5" hidden="false" customHeight="false" outlineLevel="0" collapsed="false">
      <c r="A125" s="240" t="s">
        <v>229</v>
      </c>
      <c r="B125" s="241" t="s">
        <v>311</v>
      </c>
      <c r="C125" s="244" t="n">
        <f aca="false">'Custo por trabalhador'!B367</f>
        <v>29.07</v>
      </c>
    </row>
    <row r="126" customFormat="false" ht="16.5" hidden="false" customHeight="false" outlineLevel="0" collapsed="false">
      <c r="A126" s="240" t="s">
        <v>231</v>
      </c>
      <c r="B126" s="241" t="s">
        <v>312</v>
      </c>
      <c r="C126" s="257"/>
    </row>
    <row r="127" customFormat="false" ht="16.5" hidden="false" customHeight="false" outlineLevel="0" collapsed="false">
      <c r="A127" s="240" t="s">
        <v>234</v>
      </c>
      <c r="B127" s="241" t="s">
        <v>313</v>
      </c>
      <c r="C127" s="244" t="n">
        <f aca="false">'Custo por trabalhador'!C367</f>
        <v>158.8</v>
      </c>
    </row>
    <row r="128" customFormat="false" ht="16.5" hidden="false" customHeight="false" outlineLevel="0" collapsed="false">
      <c r="A128" s="240" t="s">
        <v>237</v>
      </c>
      <c r="B128" s="241" t="s">
        <v>261</v>
      </c>
      <c r="C128" s="253"/>
    </row>
    <row r="129" customFormat="false" ht="16.5" hidden="false" customHeight="true" outlineLevel="0" collapsed="false">
      <c r="A129" s="238" t="s">
        <v>277</v>
      </c>
      <c r="B129" s="238"/>
      <c r="C129" s="244" t="n">
        <f aca="false">SUM(C125:C128)</f>
        <v>187.87</v>
      </c>
    </row>
    <row r="132" customFormat="false" ht="15.75" hidden="false" customHeight="false" outlineLevel="0" collapsed="false">
      <c r="A132" s="237" t="s">
        <v>314</v>
      </c>
      <c r="B132" s="237"/>
      <c r="C132" s="237"/>
      <c r="D132" s="286"/>
      <c r="E132" s="48"/>
      <c r="F132" s="48"/>
    </row>
    <row r="133" customFormat="false" ht="16.5" hidden="false" customHeight="false" outlineLevel="0" collapsed="false"/>
    <row r="134" customFormat="false" ht="16.5" hidden="false" customHeight="false" outlineLevel="0" collapsed="false">
      <c r="A134" s="238" t="n">
        <v>6</v>
      </c>
      <c r="B134" s="256" t="s">
        <v>218</v>
      </c>
      <c r="C134" s="239" t="s">
        <v>271</v>
      </c>
      <c r="D134" s="239" t="s">
        <v>256</v>
      </c>
    </row>
    <row r="135" customFormat="false" ht="16.5" hidden="false" customHeight="false" outlineLevel="0" collapsed="false">
      <c r="A135" s="240" t="s">
        <v>229</v>
      </c>
      <c r="B135" s="241" t="s">
        <v>205</v>
      </c>
      <c r="C135" s="258" t="n">
        <v>0.06</v>
      </c>
      <c r="D135" s="253"/>
    </row>
    <row r="136" customFormat="false" ht="16.5" hidden="false" customHeight="false" outlineLevel="0" collapsed="false">
      <c r="A136" s="240" t="s">
        <v>231</v>
      </c>
      <c r="B136" s="241" t="s">
        <v>208</v>
      </c>
      <c r="C136" s="258" t="n">
        <v>0.0679</v>
      </c>
      <c r="D136" s="253"/>
    </row>
    <row r="137" customFormat="false" ht="16.5" hidden="false" customHeight="false" outlineLevel="0" collapsed="false">
      <c r="A137" s="240" t="s">
        <v>234</v>
      </c>
      <c r="B137" s="241" t="s">
        <v>206</v>
      </c>
      <c r="C137" s="258" t="n">
        <v>0.0865</v>
      </c>
      <c r="D137" s="253"/>
    </row>
    <row r="138" customFormat="false" ht="16.5" hidden="false" customHeight="false" outlineLevel="0" collapsed="false">
      <c r="A138" s="240"/>
      <c r="B138" s="241" t="s">
        <v>315</v>
      </c>
      <c r="C138" s="258" t="n">
        <v>0.0365</v>
      </c>
      <c r="D138" s="253"/>
    </row>
    <row r="139" customFormat="false" ht="16.5" hidden="false" customHeight="false" outlineLevel="0" collapsed="false">
      <c r="A139" s="240"/>
      <c r="B139" s="241" t="s">
        <v>316</v>
      </c>
      <c r="C139" s="258"/>
      <c r="D139" s="253"/>
    </row>
    <row r="140" customFormat="false" ht="16.5" hidden="false" customHeight="false" outlineLevel="0" collapsed="false">
      <c r="A140" s="240"/>
      <c r="B140" s="241" t="s">
        <v>317</v>
      </c>
      <c r="C140" s="258" t="n">
        <v>0.05</v>
      </c>
      <c r="D140" s="253"/>
    </row>
    <row r="141" customFormat="false" ht="16.5" hidden="false" customHeight="true" outlineLevel="0" collapsed="false">
      <c r="A141" s="238" t="s">
        <v>277</v>
      </c>
      <c r="B141" s="238"/>
      <c r="C141" s="259"/>
      <c r="D141" s="250" t="n">
        <f aca="false">'Custo por trabalhador'!D379</f>
        <v>572.35</v>
      </c>
    </row>
    <row r="142" customFormat="false" ht="15.75" hidden="false" customHeight="false" outlineLevel="0" collapsed="false">
      <c r="A142" s="254" t="s">
        <v>295</v>
      </c>
    </row>
    <row r="143" customFormat="false" ht="15.75" hidden="false" customHeight="false" outlineLevel="0" collapsed="false">
      <c r="A143" s="255" t="s">
        <v>318</v>
      </c>
    </row>
    <row r="144" customFormat="false" ht="15.75" hidden="false" customHeight="false" outlineLevel="0" collapsed="false">
      <c r="A144" s="237" t="s">
        <v>319</v>
      </c>
      <c r="B144" s="237"/>
      <c r="C144" s="237"/>
      <c r="D144" s="286"/>
      <c r="E144" s="48"/>
      <c r="F144" s="48"/>
    </row>
    <row r="145" customFormat="false" ht="16.5" hidden="false" customHeight="false" outlineLevel="0" collapsed="false"/>
    <row r="146" customFormat="false" ht="16.5" hidden="false" customHeight="false" outlineLevel="0" collapsed="false">
      <c r="A146" s="238"/>
      <c r="B146" s="239" t="s">
        <v>320</v>
      </c>
      <c r="C146" s="239" t="s">
        <v>256</v>
      </c>
    </row>
    <row r="147" customFormat="false" ht="16.5" hidden="false" customHeight="false" outlineLevel="0" collapsed="false">
      <c r="A147" s="260" t="s">
        <v>229</v>
      </c>
      <c r="B147" s="241" t="s">
        <v>254</v>
      </c>
      <c r="C147" s="242" t="n">
        <f aca="false">C32</f>
        <v>1995.98</v>
      </c>
    </row>
    <row r="148" customFormat="false" ht="16.5" hidden="false" customHeight="false" outlineLevel="0" collapsed="false">
      <c r="A148" s="260" t="s">
        <v>231</v>
      </c>
      <c r="B148" s="241" t="s">
        <v>262</v>
      </c>
      <c r="C148" s="244" t="n">
        <f aca="false">C77</f>
        <v>1637.47</v>
      </c>
    </row>
    <row r="149" customFormat="false" ht="16.5" hidden="false" customHeight="false" outlineLevel="0" collapsed="false">
      <c r="A149" s="260" t="s">
        <v>234</v>
      </c>
      <c r="B149" s="241" t="s">
        <v>287</v>
      </c>
      <c r="C149" s="248" t="n">
        <f aca="false">C89</f>
        <v>195.01</v>
      </c>
    </row>
    <row r="150" customFormat="false" ht="16.5" hidden="false" customHeight="false" outlineLevel="0" collapsed="false">
      <c r="A150" s="260" t="s">
        <v>237</v>
      </c>
      <c r="B150" s="241" t="s">
        <v>297</v>
      </c>
      <c r="C150" s="248" t="n">
        <f aca="false">C119</f>
        <v>237.44</v>
      </c>
    </row>
    <row r="151" customFormat="false" ht="16.5" hidden="false" customHeight="false" outlineLevel="0" collapsed="false">
      <c r="A151" s="260" t="s">
        <v>240</v>
      </c>
      <c r="B151" s="241" t="s">
        <v>310</v>
      </c>
      <c r="C151" s="244" t="n">
        <f aca="false">C129</f>
        <v>187.87</v>
      </c>
    </row>
    <row r="152" customFormat="false" ht="16.5" hidden="false" customHeight="true" outlineLevel="0" collapsed="false">
      <c r="A152" s="238" t="s">
        <v>321</v>
      </c>
      <c r="B152" s="238"/>
      <c r="C152" s="242" t="n">
        <f aca="false">SUM(C147:C151)</f>
        <v>4253.77</v>
      </c>
    </row>
    <row r="153" customFormat="false" ht="16.5" hidden="false" customHeight="false" outlineLevel="0" collapsed="false">
      <c r="A153" s="260" t="s">
        <v>243</v>
      </c>
      <c r="B153" s="241" t="s">
        <v>322</v>
      </c>
      <c r="C153" s="248" t="n">
        <f aca="false">D141</f>
        <v>572.35</v>
      </c>
    </row>
    <row r="154" customFormat="false" ht="16.5" hidden="false" customHeight="true" outlineLevel="0" collapsed="false">
      <c r="A154" s="238" t="s">
        <v>323</v>
      </c>
      <c r="B154" s="238"/>
      <c r="C154" s="261" t="n">
        <f aca="false">C152+C153</f>
        <v>4826.12</v>
      </c>
    </row>
    <row r="155" customFormat="false" ht="15.75" hidden="false" customHeight="false" outlineLevel="0" collapsed="false">
      <c r="C155" s="262"/>
    </row>
    <row r="157" customFormat="false" ht="15.75" hidden="false" customHeight="false" outlineLevel="0" collapsed="false">
      <c r="A157" s="237" t="s">
        <v>324</v>
      </c>
      <c r="B157" s="237"/>
      <c r="C157" s="237"/>
    </row>
    <row r="158" customFormat="false" ht="16.5" hidden="false" customHeight="false" outlineLevel="0" collapsed="false"/>
    <row r="159" customFormat="false" ht="15.75" hidden="false" customHeight="false" outlineLevel="0" collapsed="false">
      <c r="A159" s="263" t="s">
        <v>229</v>
      </c>
      <c r="B159" s="264" t="s">
        <v>241</v>
      </c>
      <c r="C159" s="265" t="s">
        <v>325</v>
      </c>
    </row>
    <row r="160" customFormat="false" ht="15.75" hidden="false" customHeight="false" outlineLevel="0" collapsed="false">
      <c r="A160" s="266" t="s">
        <v>231</v>
      </c>
      <c r="B160" s="230" t="s">
        <v>326</v>
      </c>
      <c r="C160" s="267" t="n">
        <f aca="false">C154</f>
        <v>4826.12</v>
      </c>
    </row>
    <row r="161" customFormat="false" ht="15.75" hidden="false" customHeight="false" outlineLevel="0" collapsed="false">
      <c r="A161" s="266" t="s">
        <v>234</v>
      </c>
      <c r="B161" s="230" t="s">
        <v>327</v>
      </c>
      <c r="C161" s="231" t="n">
        <v>2</v>
      </c>
    </row>
    <row r="162" customFormat="false" ht="15.75" hidden="false" customHeight="false" outlineLevel="0" collapsed="false">
      <c r="A162" s="266" t="s">
        <v>237</v>
      </c>
      <c r="B162" s="230" t="s">
        <v>328</v>
      </c>
      <c r="C162" s="267" t="n">
        <f aca="false">ROUND(C160*C161,2)</f>
        <v>9652.24</v>
      </c>
    </row>
    <row r="163" customFormat="false" ht="15.75" hidden="false" customHeight="false" outlineLevel="0" collapsed="false">
      <c r="A163" s="266" t="s">
        <v>234</v>
      </c>
      <c r="B163" s="230" t="s">
        <v>329</v>
      </c>
      <c r="C163" s="231" t="n">
        <v>1</v>
      </c>
    </row>
    <row r="164" customFormat="false" ht="16.5" hidden="false" customHeight="false" outlineLevel="0" collapsed="false">
      <c r="A164" s="268" t="s">
        <v>237</v>
      </c>
      <c r="B164" s="234" t="s">
        <v>330</v>
      </c>
      <c r="C164" s="269" t="n">
        <f aca="false">ROUND(C163*C162,2)</f>
        <v>9652.24</v>
      </c>
    </row>
    <row r="167" customFormat="false" ht="15.75" hidden="false" customHeight="false" outlineLevel="0" collapsed="false">
      <c r="A167" s="237" t="s">
        <v>331</v>
      </c>
      <c r="B167" s="237"/>
      <c r="C167" s="237"/>
    </row>
    <row r="168" customFormat="false" ht="16.5" hidden="false" customHeight="false" outlineLevel="0" collapsed="false">
      <c r="A168" s="270"/>
      <c r="B168" s="270"/>
      <c r="C168" s="270"/>
    </row>
    <row r="169" customFormat="false" ht="15.75" hidden="false" customHeight="false" outlineLevel="0" collapsed="false">
      <c r="A169" s="17"/>
      <c r="B169" s="271" t="s">
        <v>185</v>
      </c>
      <c r="C169" s="272" t="s">
        <v>256</v>
      </c>
    </row>
    <row r="170" customFormat="false" ht="15.75" hidden="false" customHeight="false" outlineLevel="0" collapsed="false">
      <c r="A170" s="24" t="s">
        <v>229</v>
      </c>
      <c r="B170" s="273" t="s">
        <v>332</v>
      </c>
      <c r="C170" s="274" t="n">
        <f aca="false">C162</f>
        <v>9652.24</v>
      </c>
    </row>
    <row r="171" customFormat="false" ht="15.75" hidden="false" customHeight="false" outlineLevel="0" collapsed="false">
      <c r="A171" s="24" t="s">
        <v>231</v>
      </c>
      <c r="B171" s="273" t="s">
        <v>333</v>
      </c>
      <c r="C171" s="274" t="n">
        <f aca="false">C164</f>
        <v>9652.24</v>
      </c>
    </row>
    <row r="172" customFormat="false" ht="32.25" hidden="false" customHeight="false" outlineLevel="0" collapsed="false">
      <c r="A172" s="12" t="s">
        <v>234</v>
      </c>
      <c r="B172" s="275" t="s">
        <v>334</v>
      </c>
      <c r="C172" s="276" t="n">
        <f aca="false">ROUND(C171*12,2)</f>
        <v>115826.88</v>
      </c>
    </row>
    <row r="176" customFormat="false" ht="15.75" hidden="false" customHeight="false" outlineLevel="0" collapsed="false">
      <c r="A176" s="237" t="s">
        <v>335</v>
      </c>
      <c r="B176" s="237"/>
      <c r="C176" s="237"/>
    </row>
    <row r="177" customFormat="false" ht="16.5" hidden="false" customHeight="false" outlineLevel="0" collapsed="false"/>
    <row r="178" customFormat="false" ht="63" hidden="false" customHeight="false" outlineLevel="0" collapsed="false">
      <c r="A178" s="277" t="s">
        <v>229</v>
      </c>
      <c r="B178" s="278" t="s">
        <v>336</v>
      </c>
      <c r="C178" s="279" t="s">
        <v>343</v>
      </c>
    </row>
    <row r="179" customFormat="false" ht="15.75" hidden="false" customHeight="false" outlineLevel="0" collapsed="false">
      <c r="A179" s="280" t="s">
        <v>231</v>
      </c>
      <c r="B179" s="281" t="s">
        <v>338</v>
      </c>
      <c r="C179" s="274" t="n">
        <f aca="false">C170</f>
        <v>9652.24</v>
      </c>
    </row>
    <row r="180" customFormat="false" ht="15.75" hidden="false" customHeight="false" outlineLevel="0" collapsed="false">
      <c r="A180" s="280" t="s">
        <v>234</v>
      </c>
      <c r="B180" s="281" t="s">
        <v>339</v>
      </c>
      <c r="C180" s="282" t="n">
        <v>1</v>
      </c>
    </row>
    <row r="181" customFormat="false" ht="16.5" hidden="false" customHeight="false" outlineLevel="0" collapsed="false">
      <c r="A181" s="283" t="s">
        <v>237</v>
      </c>
      <c r="B181" s="284" t="s">
        <v>340</v>
      </c>
      <c r="C181" s="276" t="n">
        <f aca="false">ROUND(C179*C180,2)</f>
        <v>9652.24</v>
      </c>
    </row>
  </sheetData>
  <mergeCells count="34">
    <mergeCell ref="A1:D1"/>
    <mergeCell ref="A2:D2"/>
    <mergeCell ref="A3:D3"/>
    <mergeCell ref="A9:C9"/>
    <mergeCell ref="A22:C22"/>
    <mergeCell ref="A32:B32"/>
    <mergeCell ref="A35:C35"/>
    <mergeCell ref="A37:C37"/>
    <mergeCell ref="A42:B42"/>
    <mergeCell ref="A45:D45"/>
    <mergeCell ref="A56:B56"/>
    <mergeCell ref="A59:C59"/>
    <mergeCell ref="A68:B68"/>
    <mergeCell ref="A71:C71"/>
    <mergeCell ref="A77:B77"/>
    <mergeCell ref="A80:C80"/>
    <mergeCell ref="A89:B89"/>
    <mergeCell ref="A92:C92"/>
    <mergeCell ref="A95:C95"/>
    <mergeCell ref="A104:B104"/>
    <mergeCell ref="A107:C107"/>
    <mergeCell ref="A111:B111"/>
    <mergeCell ref="A114:C114"/>
    <mergeCell ref="A119:B119"/>
    <mergeCell ref="A122:C122"/>
    <mergeCell ref="A129:B129"/>
    <mergeCell ref="A132:C132"/>
    <mergeCell ref="A141:B141"/>
    <mergeCell ref="A144:C144"/>
    <mergeCell ref="A152:B152"/>
    <mergeCell ref="A154:B154"/>
    <mergeCell ref="A157:C157"/>
    <mergeCell ref="A167:C167"/>
    <mergeCell ref="A176:C176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2" activeCellId="0" sqref="F12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7.64"/>
    <col collapsed="false" customWidth="true" hidden="false" outlineLevel="0" max="2" min="2" style="0" width="6.94"/>
    <col collapsed="false" customWidth="true" hidden="false" outlineLevel="0" max="3" min="3" style="0" width="25.01"/>
    <col collapsed="false" customWidth="true" hidden="false" outlineLevel="0" max="4" min="4" style="0" width="8.19"/>
    <col collapsed="false" customWidth="true" hidden="false" outlineLevel="0" max="5" min="5" style="0" width="7.22"/>
    <col collapsed="false" customWidth="true" hidden="false" outlineLevel="0" max="6" min="6" style="0" width="37.1"/>
    <col collapsed="false" customWidth="true" hidden="false" outlineLevel="0" max="8" min="8" style="0" width="14.86"/>
  </cols>
  <sheetData>
    <row r="1" customFormat="false" ht="28.35" hidden="false" customHeight="false" outlineLevel="0" collapsed="false">
      <c r="A1" s="287" t="s">
        <v>344</v>
      </c>
      <c r="B1" s="287" t="s">
        <v>345</v>
      </c>
      <c r="C1" s="287" t="s">
        <v>185</v>
      </c>
      <c r="D1" s="287" t="s">
        <v>346</v>
      </c>
      <c r="E1" s="287" t="s">
        <v>347</v>
      </c>
      <c r="F1" s="287" t="s">
        <v>348</v>
      </c>
      <c r="G1" s="288" t="s">
        <v>349</v>
      </c>
      <c r="H1" s="288" t="s">
        <v>350</v>
      </c>
      <c r="I1" s="288" t="s">
        <v>351</v>
      </c>
    </row>
    <row r="2" customFormat="false" ht="28.35" hidden="false" customHeight="true" outlineLevel="0" collapsed="false">
      <c r="A2" s="289" t="s">
        <v>251</v>
      </c>
      <c r="B2" s="289" t="n">
        <v>1</v>
      </c>
      <c r="C2" s="290" t="s">
        <v>352</v>
      </c>
      <c r="D2" s="289" t="s">
        <v>245</v>
      </c>
      <c r="E2" s="289" t="n">
        <v>1</v>
      </c>
      <c r="F2" s="290" t="s">
        <v>353</v>
      </c>
      <c r="G2" s="291" t="n">
        <f aca="false">'Planilha de custos 12x36h'!C170</f>
        <v>9652.24</v>
      </c>
      <c r="H2" s="292" t="n">
        <f aca="false">E2*12</f>
        <v>12</v>
      </c>
      <c r="I2" s="291" t="n">
        <f aca="false">ROUND(G2*H2,2)</f>
        <v>115826.88</v>
      </c>
    </row>
    <row r="3" customFormat="false" ht="28.35" hidden="false" customHeight="false" outlineLevel="0" collapsed="false">
      <c r="A3" s="289"/>
      <c r="B3" s="289" t="n">
        <v>2</v>
      </c>
      <c r="C3" s="290" t="s">
        <v>354</v>
      </c>
      <c r="D3" s="289" t="s">
        <v>245</v>
      </c>
      <c r="E3" s="289" t="n">
        <v>2</v>
      </c>
      <c r="F3" s="290" t="s">
        <v>353</v>
      </c>
      <c r="G3" s="291" t="n">
        <f aca="false">'Planilha de custo-44h'!C170</f>
        <v>4397.75</v>
      </c>
      <c r="H3" s="292" t="n">
        <f aca="false">E3*12</f>
        <v>24</v>
      </c>
      <c r="I3" s="291" t="n">
        <f aca="false">ROUND(G3*H3,2)</f>
        <v>105546</v>
      </c>
    </row>
    <row r="4" customFormat="false" ht="13.8" hidden="false" customHeight="false" outlineLevel="0" collapsed="false">
      <c r="A4" s="288" t="s">
        <v>355</v>
      </c>
      <c r="B4" s="288"/>
      <c r="C4" s="288"/>
      <c r="D4" s="288"/>
      <c r="E4" s="288"/>
      <c r="F4" s="288"/>
      <c r="G4" s="288"/>
      <c r="H4" s="288"/>
      <c r="I4" s="293" t="n">
        <f aca="false">SUM(I2:I3)</f>
        <v>221372.88</v>
      </c>
    </row>
    <row r="5" customFormat="false" ht="19.4" hidden="false" customHeight="false" outlineLevel="0" collapsed="false">
      <c r="A5" s="294" t="s">
        <v>356</v>
      </c>
      <c r="B5" s="294"/>
      <c r="C5" s="294"/>
      <c r="D5" s="294"/>
      <c r="E5" s="294"/>
      <c r="F5" s="294"/>
      <c r="G5" s="294"/>
      <c r="H5" s="294"/>
      <c r="I5" s="294"/>
    </row>
  </sheetData>
  <mergeCells count="3">
    <mergeCell ref="A2:A3"/>
    <mergeCell ref="A4:H4"/>
    <mergeCell ref="A5:I5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4C721B-459D-412E-A89B-05AB3B79D1AE}"/>
</file>

<file path=customXml/itemProps2.xml><?xml version="1.0" encoding="utf-8"?>
<ds:datastoreItem xmlns:ds="http://schemas.openxmlformats.org/officeDocument/2006/customXml" ds:itemID="{BE45909B-2128-454D-8A55-96B05548E251}"/>
</file>

<file path=customXml/itemProps3.xml><?xml version="1.0" encoding="utf-8"?>
<ds:datastoreItem xmlns:ds="http://schemas.openxmlformats.org/officeDocument/2006/customXml" ds:itemID="{BE7C117B-3387-480B-A642-B46E410231A4}"/>
</file>

<file path=customXml/itemProps4.xml><?xml version="1.0" encoding="utf-8"?>
<ds:datastoreItem xmlns:ds="http://schemas.openxmlformats.org/officeDocument/2006/customXml" ds:itemID="{8A79C02B-CD68-446F-9AD0-41ECF755BB29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</TotalTime>
  <Application>LibreOffice/7.3.5.2$Windows_X86_64 LibreOffice_project/184fe81b8c8c30d8b5082578aee2fed2ea847c01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2018-01-23T19:35:16Z</dcterms:created>
  <dc:creator>Maria Arcangela Silva Casagrande</dc:creator>
  <dc:description/>
  <dc:language>pt-BR</dc:language>
  <cp:lastModifiedBy/>
  <dcterms:modified xsi:type="dcterms:W3CDTF">2022-11-18T10:28:24Z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