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mória de cálculo " sheetId="1" state="visible" r:id="rId2"/>
    <sheet name="Planilha de Custos " sheetId="2" state="visible" r:id="rId3"/>
    <sheet name="Resumo da Proposta" sheetId="3" state="visible" r:id="rId4"/>
  </sheets>
  <definedNames>
    <definedName function="false" hidden="false" localSheetId="0" name="_xlnm.Print_Titles" vbProcedure="false">'Memória de cálculo '!$1:$3</definedName>
    <definedName function="false" hidden="false" localSheetId="1" name="_xlnm.Print_Area" vbProcedure="false">'Planilha de Custos '!$A$1:$D$102</definedName>
    <definedName function="false" hidden="false" localSheetId="1" name="_xlnm.Print_Titles" vbProcedure="false">'Planilha de Custos '!$1:$2</definedName>
    <definedName function="false" hidden="false" name="N" vbProcedure="false">#REF!</definedName>
    <definedName function="false" hidden="false" name="Posto" vbProcedure="false">#REF!</definedName>
    <definedName function="false" hidden="false" name="_1Excel_BuiltIn_Print_Area_3" vbProcedure="false">#REF!</definedName>
    <definedName function="false" hidden="false" name="_4Excel_BuiltIn_Print_Area_3" vbProcedure="false">#REF!</definedName>
    <definedName function="false" hidden="false" name="_5Excel_BuiltIn_Print_Area_3" vbProcedure="false">#REF!</definedName>
    <definedName function="false" hidden="false" localSheetId="0" name="_xlnm.Print_Titles" vbProcedure="false">'Memória de cálculo '!$1:$3</definedName>
    <definedName function="false" hidden="false" localSheetId="0" name="_xlnm.Print_Titles_0" vbProcedure="false">'Memória de cálculo '!$1:$3</definedName>
    <definedName function="false" hidden="false" localSheetId="0" name="_xlnm.Print_Titles_0_0" vbProcedure="false">'Memória de cálculo '!$1:$3</definedName>
    <definedName function="false" hidden="false" localSheetId="0" name="_xlnm.Print_Titles_0_0_0" vbProcedure="false">'Memória de cálculo '!$1:$3</definedName>
    <definedName function="false" hidden="false" localSheetId="0" name="_xlnm.Print_Titles_0_0_0_0" vbProcedure="false">'Memória de cálculo '!$1:$3</definedName>
    <definedName function="false" hidden="false" localSheetId="0" name="_xlnm.Print_Titles_0_0_0_0_0" vbProcedure="false">'Memória de cálculo '!$1:$3</definedName>
    <definedName function="false" hidden="false" localSheetId="0" name="_xlnm.Print_Titles_0_0_0_0_0_0" vbProcedure="false">'Memória de cálculo '!$1:$3</definedName>
    <definedName function="false" hidden="false" localSheetId="0" name="_xlnm.Print_Titles_0_0_0_0_0_0_0" vbProcedure="false">'Memória de cálculo '!$1:$3</definedName>
    <definedName function="false" hidden="false" localSheetId="0" name="_xlnm.Print_Titles_0_0_0_0_0_0_0_0" vbProcedure="false">'Memória de cálculo '!$1:$3</definedName>
    <definedName function="false" hidden="false" localSheetId="0" name="_xlnm.Print_Titles_0_0_0_0_0_0_0_0_0" vbProcedure="false">'Memória de cálculo '!$1:$3</definedName>
    <definedName function="false" hidden="false" localSheetId="0" name="_xlnm.Print_Titles_0_0_0_0_0_0_0_0_0_0" vbProcedure="false">'Memória de cálculo '!$1:$3</definedName>
    <definedName function="false" hidden="false" localSheetId="0" name="_xlnm.Print_Titles_0_0_0_0_0_0_0_0_0_0_0" vbProcedure="false">'Memória de cálculo '!$1:$3</definedName>
    <definedName function="false" hidden="false" localSheetId="0" name="_xlnm.Print_Titles_0_0_0_0_0_0_0_0_0_0_0_0" vbProcedure="false">'Memória de cálculo '!$1:$3</definedName>
    <definedName function="false" hidden="false" localSheetId="0" name="_xlnm.Print_Titles_0_0_0_0_0_0_0_0_0_0_0_0_0" vbProcedure="false">'Memória de cálculo '!$1:$3</definedName>
    <definedName function="false" hidden="false" localSheetId="0" name="_xlnm.Print_Titles_0_0_0_0_0_0_0_0_0_0_0_0_0_0" vbProcedure="false">'Memória de cálculo '!$1:$3</definedName>
    <definedName function="false" hidden="false" localSheetId="1" name="N" vbProcedure="false">#REF!</definedName>
    <definedName function="false" hidden="false" localSheetId="1" name="Posto" vbProcedure="false">#REF!</definedName>
    <definedName function="false" hidden="false" localSheetId="1" name="_1Excel_BuiltIn_Print_Area_3" vbProcedure="false">#REF!</definedName>
    <definedName function="false" hidden="false" localSheetId="1" name="_4Excel_BuiltIn_Print_Area_3" vbProcedure="false">#REF!</definedName>
    <definedName function="false" hidden="false" localSheetId="1" name="_5Excel_BuiltIn_Print_Area_3" vbProcedure="false">#REF!</definedName>
    <definedName function="false" hidden="false" localSheetId="1" name="_xlnm.Print_Area" vbProcedure="false">'Planilha de Custos '!$A$1:$D$102</definedName>
    <definedName function="false" hidden="false" localSheetId="1" name="_xlnm.Print_Area_0" vbProcedure="false">'Planilha de Custos '!$A$1:$D$102</definedName>
    <definedName function="false" hidden="false" localSheetId="1" name="_xlnm.Print_Area_0_0" vbProcedure="false">'Planilha de Custos '!$A$1:$D$102</definedName>
    <definedName function="false" hidden="false" localSheetId="1" name="_xlnm.Print_Area_0_0_0" vbProcedure="false">'Planilha de Custos '!$A$1:$D$102</definedName>
    <definedName function="false" hidden="false" localSheetId="1" name="_xlnm.Print_Area_0_0_0_0" vbProcedure="false">'Planilha de Custos '!$A$1:$D$102</definedName>
    <definedName function="false" hidden="false" localSheetId="1" name="_xlnm.Print_Area_0_0_0_0_0" vbProcedure="false">'Planilha de Custos '!$A$1:$D$102</definedName>
    <definedName function="false" hidden="false" localSheetId="1" name="_xlnm.Print_Area_0_0_0_0_0_0" vbProcedure="false">'Planilha de Custos '!$A$1:$D$102</definedName>
    <definedName function="false" hidden="false" localSheetId="1" name="_xlnm.Print_Area_0_0_0_0_0_0_0" vbProcedure="false">'Planilha de Custos '!$A$1:$D$102</definedName>
    <definedName function="false" hidden="false" localSheetId="1" name="_xlnm.Print_Area_0_0_0_0_0_0_0_0" vbProcedure="false">'Planilha de Custos '!$A$1:$D$102</definedName>
    <definedName function="false" hidden="false" localSheetId="1" name="_xlnm.Print_Area_0_0_0_0_0_0_0_0_0" vbProcedure="false">'Planilha de Custos '!$A$1:$D$102</definedName>
    <definedName function="false" hidden="false" localSheetId="1" name="_xlnm.Print_Area_0_0_0_0_0_0_0_0_0_0" vbProcedure="false">'Planilha de Custos '!$A$1:$D$102</definedName>
    <definedName function="false" hidden="false" localSheetId="1" name="_xlnm.Print_Area_0_0_0_0_0_0_0_0_0_0_0" vbProcedure="false">'Planilha de Custos '!$A$1:$D$102</definedName>
    <definedName function="false" hidden="false" localSheetId="1" name="_xlnm.Print_Area_0_0_0_0_0_0_0_0_0_0_0_0" vbProcedure="false">'Planilha de Custos '!$A$1:$D$102</definedName>
    <definedName function="false" hidden="false" localSheetId="1" name="_xlnm.Print_Area_0_0_0_0_0_0_0_0_0_0_0_0_0" vbProcedure="false">'Planilha de Custos '!$A$1:$D$102</definedName>
    <definedName function="false" hidden="false" localSheetId="1" name="_xlnm.Print_Area_0_0_0_0_0_0_0_0_0_0_0_0_0_0" vbProcedure="false">'Planilha de Custos '!$A$1:$D$102</definedName>
    <definedName function="false" hidden="false" localSheetId="1" name="_xlnm.Print_Titles" vbProcedure="false">'Planilha de Custos '!$1:$2</definedName>
    <definedName function="false" hidden="false" localSheetId="1" name="_xlnm.Print_Titles_0" vbProcedure="false">'Planilha de Custos '!$1:$2</definedName>
    <definedName function="false" hidden="false" localSheetId="1" name="_xlnm.Print_Titles_0_0" vbProcedure="false">'Planilha de Custos '!$1:$2</definedName>
    <definedName function="false" hidden="false" localSheetId="1" name="_xlnm.Print_Titles_0_0_0" vbProcedure="false">'Planilha de Custos '!$1:$2</definedName>
    <definedName function="false" hidden="false" localSheetId="1" name="_xlnm.Print_Titles_0_0_0_0" vbProcedure="false">'Planilha de Custos '!$1:$2</definedName>
    <definedName function="false" hidden="false" localSheetId="1" name="_xlnm.Print_Titles_0_0_0_0_0" vbProcedure="false">'Planilha de Custos '!$1:$2</definedName>
    <definedName function="false" hidden="false" localSheetId="1" name="_xlnm.Print_Titles_0_0_0_0_0_0" vbProcedure="false">'Planilha de Custos '!$1:$2</definedName>
    <definedName function="false" hidden="false" localSheetId="1" name="_xlnm.Print_Titles_0_0_0_0_0_0_0" vbProcedure="false">'Planilha de Custos '!$1:$2</definedName>
    <definedName function="false" hidden="false" localSheetId="1" name="_xlnm.Print_Titles_0_0_0_0_0_0_0_0" vbProcedure="false">'Planilha de Custos '!$1:$2</definedName>
    <definedName function="false" hidden="false" localSheetId="1" name="_xlnm.Print_Titles_0_0_0_0_0_0_0_0_0" vbProcedure="false">'Planilha de Custos '!$1:$2</definedName>
    <definedName function="false" hidden="false" localSheetId="1" name="_xlnm.Print_Titles_0_0_0_0_0_0_0_0_0_0" vbProcedure="false">'Planilha de Custos '!$1:$2</definedName>
    <definedName function="false" hidden="false" localSheetId="1" name="_xlnm.Print_Titles_0_0_0_0_0_0_0_0_0_0_0" vbProcedure="false">'Planilha de Custos '!$1:$2</definedName>
    <definedName function="false" hidden="false" localSheetId="1" name="_xlnm.Print_Titles_0_0_0_0_0_0_0_0_0_0_0_0" vbProcedure="false">'Planilha de Custos '!$1:$2</definedName>
    <definedName function="false" hidden="false" localSheetId="1" name="_xlnm.Print_Titles_0_0_0_0_0_0_0_0_0_0_0_0_0" vbProcedure="false">'Planilha de Custos '!$1:$2</definedName>
    <definedName function="false" hidden="false" localSheetId="1" name="_xlnm.Print_Titles_0_0_0_0_0_0_0_0_0_0_0_0_0_0" vbProcedure="false">'Planilha de Custos 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<sst xmlns="http://schemas.openxmlformats.org/spreadsheetml/2006/main" count="502" uniqueCount="269">
  <si>
    <t xml:space="preserve">Nº do Processo:</t>
  </si>
  <si>
    <t xml:space="preserve">19615.720.443/2019-39</t>
  </si>
  <si>
    <t xml:space="preserve">Planilha baseada no caderno técnico de logística do Estado de Pernambuco</t>
  </si>
  <si>
    <t xml:space="preserve">Nº da Licitação:</t>
  </si>
  <si>
    <t xml:space="preserve">13/2019</t>
  </si>
  <si>
    <t xml:space="preserve">Link</t>
  </si>
  <si>
    <t xml:space="preserve">https://www.comprasgovernamentais.gov.br/images/conteudo/ArquivosCGNOR/Cadernostecnicos/Cadernos2019/CT_VIG_PE_2019.pdf</t>
  </si>
  <si>
    <t xml:space="preserve">Data / Hora:</t>
  </si>
  <si>
    <t xml:space="preserve">MEMÓRIA DE CÁLCULO </t>
  </si>
  <si>
    <t xml:space="preserve">Módulo 1 – Remuneração</t>
  </si>
  <si>
    <t xml:space="preserve">Salário Base</t>
  </si>
  <si>
    <t xml:space="preserve">Vigilante</t>
  </si>
  <si>
    <t xml:space="preserve">Supervisor</t>
  </si>
  <si>
    <t xml:space="preserve">Adicional de Periculosidade</t>
  </si>
  <si>
    <t xml:space="preserve">Vigilante 12 x 36 N</t>
  </si>
  <si>
    <t xml:space="preserve">Vigilante 12 x 36 D</t>
  </si>
  <si>
    <t xml:space="preserve">Adicional por Trabalho Noturno</t>
  </si>
  <si>
    <t xml:space="preserve">Adicional Noturno</t>
  </si>
  <si>
    <t xml:space="preserve">Hora Noturna Reduzida</t>
  </si>
  <si>
    <t xml:space="preserve">TOTAL</t>
  </si>
  <si>
    <t xml:space="preserve">Módulo 2 – Encargos e Benefícios (Anuais, Mensais e Diários)</t>
  </si>
  <si>
    <t xml:space="preserve">Submódulo 2.1 – 13º Salário, Férias e Adicional de Férias</t>
  </si>
  <si>
    <t xml:space="preserve">13º Salário</t>
  </si>
  <si>
    <t xml:space="preserve">Férias</t>
  </si>
  <si>
    <t xml:space="preserve">Adicional de Férias</t>
  </si>
  <si>
    <t xml:space="preserve">Submódulo 2.2 – Encargos Previdenciários e FGTS</t>
  </si>
  <si>
    <t xml:space="preserve">Composição do GPS e FGTS</t>
  </si>
  <si>
    <t xml:space="preserve">INSS- empregador</t>
  </si>
  <si>
    <t xml:space="preserve">Salário-Educação</t>
  </si>
  <si>
    <t xml:space="preserve">SAT-GIL/RAT</t>
  </si>
  <si>
    <t xml:space="preserve">SESC</t>
  </si>
  <si>
    <t xml:space="preserve">SENAC</t>
  </si>
  <si>
    <t xml:space="preserve">SEBRAE</t>
  </si>
  <si>
    <t xml:space="preserve">INCRA</t>
  </si>
  <si>
    <t xml:space="preserve">FGTS</t>
  </si>
  <si>
    <t xml:space="preserve">GPS – Guia da Previdência Social</t>
  </si>
  <si>
    <t xml:space="preserve">FGTS – Fundo de Garantia por Tempo de Seviço</t>
  </si>
  <si>
    <t xml:space="preserve">Encargos Previdenciários e FGTS</t>
  </si>
  <si>
    <t xml:space="preserve">GPS</t>
  </si>
  <si>
    <t xml:space="preserve">Valor</t>
  </si>
  <si>
    <t xml:space="preserve">Submódulo 2.3 – Benefícios Mensais e Diários</t>
  </si>
  <si>
    <t xml:space="preserve">Custo da Passagem</t>
  </si>
  <si>
    <t xml:space="preserve">Valor Unitário</t>
  </si>
  <si>
    <t xml:space="preserve">Vales por dia</t>
  </si>
  <si>
    <t xml:space="preserve">Dias efetivamente trabalhados</t>
  </si>
  <si>
    <t xml:space="preserve">Custo total</t>
  </si>
  <si>
    <t xml:space="preserve">Desconto de Vale Transporte</t>
  </si>
  <si>
    <t xml:space="preserve">Base de cálculo</t>
  </si>
  <si>
    <t xml:space="preserve">Proporcionalidade</t>
  </si>
  <si>
    <t xml:space="preserve">Percentual</t>
  </si>
  <si>
    <t xml:space="preserve">Desconto</t>
  </si>
  <si>
    <t xml:space="preserve">Custo Efetivo do Vale Transporte</t>
  </si>
  <si>
    <t xml:space="preserve">Custo Total</t>
  </si>
  <si>
    <t xml:space="preserve">Valor do desconto</t>
  </si>
  <si>
    <t xml:space="preserve">Custo efetivo</t>
  </si>
  <si>
    <t xml:space="preserve">Vale Alimentação/Refeição</t>
  </si>
  <si>
    <t xml:space="preserve">Valor diário</t>
  </si>
  <si>
    <t xml:space="preserve">Desconto do Vale Alimentação/Refeição</t>
  </si>
  <si>
    <t xml:space="preserve">Dias Trabalhados</t>
  </si>
  <si>
    <t xml:space="preserve">Custo Efetivo do Vale Alimentação/Refeição</t>
  </si>
  <si>
    <t xml:space="preserve">Benefício Social</t>
  </si>
  <si>
    <t xml:space="preserve">Intrajornada</t>
  </si>
  <si>
    <t xml:space="preserve">Valor Total</t>
  </si>
  <si>
    <t xml:space="preserve">Módulo 3 – Provisão para Rescisão</t>
  </si>
  <si>
    <t xml:space="preserve">Percentuais por Tipo de Desligamento</t>
  </si>
  <si>
    <t xml:space="preserve">Demissão SEM justa causa</t>
  </si>
  <si>
    <t xml:space="preserve">Demissão COM justa causa</t>
  </si>
  <si>
    <t xml:space="preserve">Desligamentos OUTROS TIPOS</t>
  </si>
  <si>
    <t xml:space="preserve">SEM justa causa – AP Indenizado</t>
  </si>
  <si>
    <t xml:space="preserve">SEM justa causa – AP Trabalhado</t>
  </si>
  <si>
    <t xml:space="preserve">Submódulo 3.1 Aviso Prévio Indenizado</t>
  </si>
  <si>
    <t xml:space="preserve">Aviso Prévio Indenizado</t>
  </si>
  <si>
    <t xml:space="preserve">Provisionamento Mensal</t>
  </si>
  <si>
    <t xml:space="preserve">Multa do FGTS e Contribuição Social sobre o Aviso Prévio Indenizado</t>
  </si>
  <si>
    <t xml:space="preserve">Percentual da Multa*</t>
  </si>
  <si>
    <t xml:space="preserve">* Lei nº 13.932/2019, o artigo 12 extingue a partir de 1º de janeiro de 2020,  a Contribuição Social no percentual de 10% sobre o FGTS devida pelos empregadores em caso de despedida sem justa causa. </t>
  </si>
  <si>
    <t xml:space="preserve">Submódulo 3.1 – Custo do Aviso Prévio Indenizado</t>
  </si>
  <si>
    <t xml:space="preserve">Submódulo 3.2 Aviso Prévio Trabalhado</t>
  </si>
  <si>
    <t xml:space="preserve">Aviso Prévio Trabalhado</t>
  </si>
  <si>
    <t xml:space="preserve">Multa do FGTS e Contribuição Social sobre o Aviso Prévio Trabalhado</t>
  </si>
  <si>
    <t xml:space="preserve">Submódulo 3.2 Custo do  Aviso Prévio Trabalhado</t>
  </si>
  <si>
    <t xml:space="preserve">Submódulo 3.3 </t>
  </si>
  <si>
    <t xml:space="preserve"> Demissão por Justa Causa</t>
  </si>
  <si>
    <t xml:space="preserve">Valor provisionado do 13º  Salário</t>
  </si>
  <si>
    <t xml:space="preserve">Valor provisionado de férias</t>
  </si>
  <si>
    <t xml:space="preserve">Valor provisionado do adicional de férias</t>
  </si>
  <si>
    <t xml:space="preserve">Submódulo 3.3 – Custo da Demissão com Justa Causa</t>
  </si>
  <si>
    <t xml:space="preserve">Módulo 4 – Custo de Reposição do Profissional Ausente</t>
  </si>
  <si>
    <t xml:space="preserve">Número de dias de reposição do profissional ausente para cada evento</t>
  </si>
  <si>
    <t xml:space="preserve">Categoria</t>
  </si>
  <si>
    <t xml:space="preserve">Incidência Anual</t>
  </si>
  <si>
    <t xml:space="preserve">Duração Legal da Ausência</t>
  </si>
  <si>
    <t xml:space="preserve">12x36</t>
  </si>
  <si>
    <t xml:space="preserve">44h</t>
  </si>
  <si>
    <t xml:space="preserve">Proporção de dias afetados</t>
  </si>
  <si>
    <t xml:space="preserve">Dias de reposição</t>
  </si>
  <si>
    <t xml:space="preserve">Ausência justificada</t>
  </si>
  <si>
    <t xml:space="preserve">Curso de reciclagem</t>
  </si>
  <si>
    <t xml:space="preserve">Acidente trabalho</t>
  </si>
  <si>
    <t xml:space="preserve">Afastamento por doença</t>
  </si>
  <si>
    <t xml:space="preserve">Consulta médica filho</t>
  </si>
  <si>
    <t xml:space="preserve">Óbitos na família</t>
  </si>
  <si>
    <t xml:space="preserve">Casamento</t>
  </si>
  <si>
    <t xml:space="preserve">Doação de sangue</t>
  </si>
  <si>
    <t xml:space="preserve">Testemunho</t>
  </si>
  <si>
    <t xml:space="preserve">Paternidade</t>
  </si>
  <si>
    <t xml:space="preserve">Maternidade</t>
  </si>
  <si>
    <t xml:space="preserve">Consulta pré-natal</t>
  </si>
  <si>
    <t xml:space="preserve">Estimativa da Necessidade de Reposição de Profissional</t>
  </si>
  <si>
    <t xml:space="preserve">Composição</t>
  </si>
  <si>
    <t xml:space="preserve">Escalas – Vigilante</t>
  </si>
  <si>
    <t xml:space="preserve">12 x 36 N</t>
  </si>
  <si>
    <t xml:space="preserve">12 x 36 D</t>
  </si>
  <si>
    <t xml:space="preserve">44 SEM</t>
  </si>
  <si>
    <t xml:space="preserve">Total para Reposição</t>
  </si>
  <si>
    <t xml:space="preserve">Custo Diário para o Repositor</t>
  </si>
  <si>
    <t xml:space="preserve">Divisor do dia</t>
  </si>
  <si>
    <t xml:space="preserve">Custo diário</t>
  </si>
  <si>
    <t xml:space="preserve">Submódulo 4.1 – Ausências Legais</t>
  </si>
  <si>
    <t xml:space="preserve">Necessidade de Reposição</t>
  </si>
  <si>
    <t xml:space="preserve">Custo Anual</t>
  </si>
  <si>
    <t xml:space="preserve">Custo Mensal</t>
  </si>
  <si>
    <t xml:space="preserve">Módulo 5  – Insumos de Mão de Obra</t>
  </si>
  <si>
    <t xml:space="preserve">Submódulo 5.1 – Uniformes</t>
  </si>
  <si>
    <t xml:space="preserve">UNIFORME 1 COMPLETO – NOTURNO 12X36, GARAGEM, DMA, TERRENO  ( Item 1 e 2)</t>
  </si>
  <si>
    <t xml:space="preserve">Descrição</t>
  </si>
  <si>
    <t xml:space="preserve">Quantidade</t>
  </si>
  <si>
    <t xml:space="preserve">Valor unitário</t>
  </si>
  <si>
    <t xml:space="preserve">Quantidade de substituição no contrato</t>
  </si>
  <si>
    <t xml:space="preserve">Valor anual</t>
  </si>
  <si>
    <t xml:space="preserve">Valor mensal</t>
  </si>
  <si>
    <t xml:space="preserve">Calça em microfibra</t>
  </si>
  <si>
    <t xml:space="preserve">Camisa de tecido de algodão</t>
  </si>
  <si>
    <t xml:space="preserve">Cinto com coldre e baleiro</t>
  </si>
  <si>
    <t xml:space="preserve">Quepe com emblema</t>
  </si>
  <si>
    <t xml:space="preserve">Distintivo tipo broche</t>
  </si>
  <si>
    <t xml:space="preserve">Par de sapatos tipo coturno</t>
  </si>
  <si>
    <t xml:space="preserve">Par de meia</t>
  </si>
  <si>
    <t xml:space="preserve">TOTAL INICIAL – UNIFORME 1</t>
  </si>
  <si>
    <t xml:space="preserve">UNIFORME 2 COMPLETO – DIURNO 12X36 SEDE DRF/REC, SUPERVISOR,  (Item 3 e 4)</t>
  </si>
  <si>
    <t xml:space="preserve">Valor total</t>
  </si>
  <si>
    <t xml:space="preserve">Calça social de tecido</t>
  </si>
  <si>
    <t xml:space="preserve">Terno/blazer completo, em microfibra, preto</t>
  </si>
  <si>
    <t xml:space="preserve">Gravata de cor única</t>
  </si>
  <si>
    <t xml:space="preserve">Par de sapatos tipo social</t>
  </si>
  <si>
    <t xml:space="preserve">Par de meias social</t>
  </si>
  <si>
    <t xml:space="preserve">TOTAL INICIAL – UNIFORME 2</t>
  </si>
  <si>
    <t xml:space="preserve">Submódulo 5.2 – Materiais</t>
  </si>
  <si>
    <t xml:space="preserve">MATERIAIS A SEREM DISPONIBILIZADOS</t>
  </si>
  <si>
    <t xml:space="preserve">Crachá</t>
  </si>
  <si>
    <t xml:space="preserve">Revólver calibre 38</t>
  </si>
  <si>
    <t xml:space="preserve">Munição para revolver = 12</t>
  </si>
  <si>
    <t xml:space="preserve">Colete balístico</t>
  </si>
  <si>
    <t xml:space="preserve">Livro de ocorrências</t>
  </si>
  <si>
    <t xml:space="preserve">Tonfa de borracha</t>
  </si>
  <si>
    <t xml:space="preserve">Porta tonfa</t>
  </si>
  <si>
    <t xml:space="preserve">Apito com cordão</t>
  </si>
  <si>
    <t xml:space="preserve">Bastão de ronda eletrônico</t>
  </si>
  <si>
    <t xml:space="preserve">Rádio transceptor portátil</t>
  </si>
  <si>
    <t xml:space="preserve">Lanterna 3 pilhas</t>
  </si>
  <si>
    <t xml:space="preserve">Pilha para lanterna</t>
  </si>
  <si>
    <t xml:space="preserve">Total estimado</t>
  </si>
  <si>
    <t xml:space="preserve">Custo de Manutenção</t>
  </si>
  <si>
    <t xml:space="preserve">Manutenção mensal</t>
  </si>
  <si>
    <t xml:space="preserve">Depreciação</t>
  </si>
  <si>
    <t xml:space="preserve">TOTAL MENSAL - MATERIAIS</t>
  </si>
  <si>
    <t xml:space="preserve">Módulo 6  – Custos Indiretos, Tributos e Lucro – CITL</t>
  </si>
  <si>
    <t xml:space="preserve">%</t>
  </si>
  <si>
    <t xml:space="preserve">Custos Indiretos (CI)</t>
  </si>
  <si>
    <t xml:space="preserve">Tributos (T)</t>
  </si>
  <si>
    <t xml:space="preserve">PIS</t>
  </si>
  <si>
    <t xml:space="preserve">COFINS</t>
  </si>
  <si>
    <t xml:space="preserve">ISS</t>
  </si>
  <si>
    <t xml:space="preserve">Lucro antes do Imposto de Renda (L)</t>
  </si>
  <si>
    <t xml:space="preserve">Cálculo do percentual CITL</t>
  </si>
  <si>
    <t xml:space="preserve">Fórmula ((1+CI)/(1-T-L)-1</t>
  </si>
  <si>
    <t xml:space="preserve">Submódulo 6 – Custos Indiretos, Tributos e Lucro</t>
  </si>
  <si>
    <t xml:space="preserve">Item 1 – Vigilante 12 x 36 N</t>
  </si>
  <si>
    <t xml:space="preserve">Item 2- Vigilante 12 x 36 D</t>
  </si>
  <si>
    <t xml:space="preserve">Item 3- Vigilante 12 x 36 D (DRF-REC)</t>
  </si>
  <si>
    <t xml:space="preserve">Item 4- Supervisor 44h</t>
  </si>
  <si>
    <t xml:space="preserve">Custo do Rateio de Chefia de Campo</t>
  </si>
  <si>
    <t xml:space="preserve">Subordinados</t>
  </si>
  <si>
    <t xml:space="preserve">Vigilante 12 x 36 D (DRF -REC)</t>
  </si>
  <si>
    <t xml:space="preserve">PLANILHA DE CUSTO E FORMAÇÃO DE PREÇO</t>
  </si>
  <si>
    <t xml:space="preserve">Nº do processo:</t>
  </si>
  <si>
    <t xml:space="preserve">Nº da Licitação: </t>
  </si>
  <si>
    <t xml:space="preserve">Discriminação dos serviços ( 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</si>
  <si>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</si>
  <si>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</si>
  <si>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</si>
  <si>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</si>
  <si>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C</t>
  </si>
  <si>
    <t xml:space="preserve">Ano do Acordo, Convenção ou Dissídio Coletivo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</si>
  <si>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</si>
  <si>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</si>
  <si>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</si>
  <si>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</si>
  <si>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</si>
  <si>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Qtde total a contratar (em função da unidade de medida)</t>
  </si>
  <si>
    <t xml:space="preserve">Contratação de pessoa jurídica especializada na prestação de serviços continuados de vigilância ostensiva armada</t>
  </si>
  <si>
    <t xml:space="preserve">Posto</t>
  </si>
  <si>
    <t xml:space="preserve">MÓDULOS DE MÃO DE OBRA VINCULADA À EXECUÇÃO CONTRATUAL</t>
  </si>
  <si>
    <t xml:space="preserve">Item 1 – Noturno 12 x36</t>
  </si>
  <si>
    <t xml:space="preserve">Item 2  –  DIURNO 12 x36</t>
  </si>
  <si>
    <t xml:space="preserve">Item 3  –  DIURNO 12 x36 (DRF Recife)</t>
  </si>
  <si>
    <t xml:space="preserve">Item 4- Supervisor de Vigilância</t>
  </si>
  <si>
    <t xml:space="preserve">Módulo 1 - Composição da Remuneração</t>
  </si>
  <si>
    <t xml:space="preserve">Valor (R$)</t>
  </si>
  <si>
    <t xml:space="preserve">Adicional de Periculosidade </t>
  </si>
  <si>
    <t xml:space="preserve">Adicional de Insalubridade </t>
  </si>
  <si>
    <t xml:space="preserve">Adcional por Trabalho Noturno</t>
  </si>
  <si>
    <t xml:space="preserve">total da Remuneração</t>
  </si>
  <si>
    <t xml:space="preserve">Módulo 2: Encargos e Benefícios Anuais, Mensais e Diários</t>
  </si>
  <si>
    <t xml:space="preserve">2.1</t>
  </si>
  <si>
    <t xml:space="preserve">13º Salário, Férias e Adicional de Férias</t>
  </si>
  <si>
    <r>
      <rPr>
        <sz val="11"/>
        <rFont val="Calibri"/>
        <family val="2"/>
        <charset val="1"/>
      </rPr>
      <t xml:space="preserve">13 (Décimo-terceiro) salário</t>
    </r>
    <r>
      <rPr>
        <sz val="11"/>
        <color rgb="FFFF0000"/>
        <rFont val="Calibri"/>
        <family val="2"/>
        <charset val="1"/>
      </rPr>
      <t xml:space="preserve"> </t>
    </r>
  </si>
  <si>
    <t xml:space="preserve">Total</t>
  </si>
  <si>
    <t xml:space="preserve">2.2</t>
  </si>
  <si>
    <t xml:space="preserve">Encargos Previdenciário (GPS), Fundo de garantia por tempo de Serviço ( FGTS) e outras Contribuições</t>
  </si>
  <si>
    <t xml:space="preserve">2.3</t>
  </si>
  <si>
    <t xml:space="preserve">Benefícios Mensais e Diários</t>
  </si>
  <si>
    <t xml:space="preserve">Vale Transporte</t>
  </si>
  <si>
    <t xml:space="preserve">Vale Alimentação / Refeição</t>
  </si>
  <si>
    <t xml:space="preserve">E</t>
  </si>
  <si>
    <t xml:space="preserve">Outros (especificar)</t>
  </si>
  <si>
    <t xml:space="preserve">F</t>
  </si>
  <si>
    <t xml:space="preserve">Quadro resumo módulo 2</t>
  </si>
  <si>
    <t xml:space="preserve">Módulo 2 - Encargos, Benefícios Anuais, Mensais e Diários</t>
  </si>
  <si>
    <t xml:space="preserve">13º Salário e Adicional de Férias</t>
  </si>
  <si>
    <t xml:space="preserve">GPS, FGTS e Outras Contribuições</t>
  </si>
  <si>
    <t xml:space="preserve">-</t>
  </si>
  <si>
    <t xml:space="preserve"> Módulo 3 - Provisão para rescisão</t>
  </si>
  <si>
    <t xml:space="preserve">Custo do Aviso Prévio Indenizado </t>
  </si>
  <si>
    <t xml:space="preserve">Custo do Aviso Prévio Trabalhado</t>
  </si>
  <si>
    <t xml:space="preserve">Custo da Demissão por Justa Causa</t>
  </si>
  <si>
    <t xml:space="preserve">Módulo 4 - Custo de reposição do profissional ausente</t>
  </si>
  <si>
    <t xml:space="preserve">4.1</t>
  </si>
  <si>
    <t xml:space="preserve">Substituto nas Ausências Legais</t>
  </si>
  <si>
    <t xml:space="preserve">Ausências Legais</t>
  </si>
  <si>
    <t xml:space="preserve">Módulo 5 - Insumos de Mão de Obra</t>
  </si>
  <si>
    <t xml:space="preserve">Uniformes </t>
  </si>
  <si>
    <t xml:space="preserve">Materiais</t>
  </si>
  <si>
    <t xml:space="preserve">Custos Indiretos, tributos e lucro</t>
  </si>
  <si>
    <t xml:space="preserve">QUADRO RESUMO DO CUSTO POR EMPREGADO</t>
  </si>
  <si>
    <t xml:space="preserve">Mão-de-Obra vinculada à execução contratual (valor por empregado)</t>
  </si>
  <si>
    <t xml:space="preserve">Módulo 3 - Provisão para rescisão</t>
  </si>
  <si>
    <t xml:space="preserve">Módulo 4 - Custo de Reposição do Profissional Ausente</t>
  </si>
  <si>
    <t xml:space="preserve">Módulo 5 - Insumos diversos</t>
  </si>
  <si>
    <t xml:space="preserve">Módulo 6 - Custos Indiretos, tributos e lucro</t>
  </si>
  <si>
    <t xml:space="preserve">G</t>
  </si>
  <si>
    <t xml:space="preserve">Custo de rateio de chefia do campo</t>
  </si>
  <si>
    <t xml:space="preserve">VALOR TOTAL POR EMPREGADO</t>
  </si>
  <si>
    <t xml:space="preserve">Número de empregados por posto</t>
  </si>
  <si>
    <t xml:space="preserve">Valor por posto</t>
  </si>
  <si>
    <t xml:space="preserve">Quantidade de postos</t>
  </si>
  <si>
    <t xml:space="preserve">VALOR MENSAL</t>
  </si>
  <si>
    <t xml:space="preserve">VALOR GLOBAL ( 12 MESES)</t>
  </si>
  <si>
    <t xml:space="preserve">Justificativa do valor maior que no caderno técnico: </t>
  </si>
  <si>
    <t xml:space="preserve">2° - Para o cálculo dos valores limites não foram computados os custos de pagamento de indenização por intrajornada não concedida, haja vista que trata-se de condição extraordinária de contratação, de modo que a sua não concessão deve ser de cunho decisório do órgão contratante, a depender da excepcionalidade/necessidade da contratação. Ao retirar o valor de intrajornada, o valor encontra-se dentro do limite.</t>
  </si>
  <si>
    <t xml:space="preserve">Proposta 1</t>
  </si>
  <si>
    <t xml:space="preserve">Item</t>
  </si>
  <si>
    <t xml:space="preserve">Tipo de Posto</t>
  </si>
  <si>
    <t xml:space="preserve">Valor Mensal</t>
  </si>
  <si>
    <t xml:space="preserve">Valor Global</t>
  </si>
  <si>
    <t xml:space="preserve">Noturno 12 x 36</t>
  </si>
  <si>
    <t xml:space="preserve">Diurno 12 x 36</t>
  </si>
  <si>
    <t xml:space="preserve">Diurno 12 x 36 (DRF RECIFE)</t>
  </si>
  <si>
    <t xml:space="preserve">Supervisão de Vigilância, 44h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</si>
</sst>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&quot; R$ &quot;* #,##0.00\ ;&quot;-R$ &quot;* #,##0.00\ ;&quot; R$ &quot;* \-#\ ;@\ "/>
    <numFmt numFmtId="166" formatCode="[$R$-416]\ #,##0.00;[RED]\-[$R$-416]\ #,##0.00"/>
    <numFmt numFmtId="167" formatCode="0.00%"/>
    <numFmt numFmtId="168" formatCode="0%"/>
    <numFmt numFmtId="169" formatCode="0.0000"/>
    <numFmt numFmtId="170" formatCode="D/M/YYYY"/>
    <numFmt numFmtId="171" formatCode="0"/>
    <numFmt numFmtId="172" formatCode="&quot; R$ &quot;* #,##0.00\ ;&quot; R$ &quot;* \(#,##0.00\);&quot; R$ &quot;* \-#\ ;@\ "/>
    <numFmt numFmtId="173" formatCode="0.00"/>
    <numFmt numFmtId="174" formatCode="0.000%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sz val="11"/>
      <name val="Calibri"/>
      <family val="2"/>
      <charset val="1"/>
    </font>
    <font>
      <sz val="10"/>
      <color rgb="FF0000FF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2"/>
      <color rgb="FF000000"/>
      <name val="Times New Roman"/>
      <family val="1"/>
      <charset val="1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66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66FFFF"/>
        <bgColor rgb="FF33CCCC"/>
      </patternFill>
    </fill>
    <fill>
      <patternFill patternType="solid">
        <fgColor rgb="FFFFCCCC"/>
        <bgColor rgb="FFFFCCFF"/>
      </patternFill>
    </fill>
    <fill>
      <patternFill patternType="solid">
        <fgColor rgb="FFDDDDDD"/>
        <bgColor rgb="FFCCCCCC"/>
      </patternFill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FF"/>
        <bgColor rgb="FFFFCCCC"/>
      </patternFill>
    </fill>
    <fill>
      <patternFill patternType="solid">
        <fgColor rgb="FFCCCCCC"/>
        <bgColor rgb="FFDDDDDD"/>
      </patternFill>
    </fill>
    <fill>
      <patternFill patternType="solid">
        <fgColor rgb="FFFFFF66"/>
        <bgColor rgb="FFFFFF99"/>
      </patternFill>
    </fill>
    <fill>
      <patternFill patternType="solid">
        <fgColor rgb="FFB2B2B2"/>
        <bgColor rgb="FFCCCC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7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0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9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9" fillId="0" borderId="1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1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1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66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CCFF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mages/conteudo/ArquivosCGNOR/Cadernostecnicos/Cadernos2019/CT_VIG_PE_2019.pdf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false"/>
  </sheetPr>
  <dimension ref="A1:M304"/>
  <sheetViews>
    <sheetView showFormulas="false" showGridLines="tru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B44" activeCellId="0" sqref="B44"/>
    </sheetView>
  </sheetViews>
  <sheetFormatPr defaultRowHeight="12.8" outlineLevelRow="0" outlineLevelCol="0"/>
  <cols>
    <col collapsed="false" customWidth="true" hidden="false" outlineLevel="0" max="1" min="1" style="1" width="34.97"/>
    <col collapsed="false" customWidth="true" hidden="false" outlineLevel="0" max="2" min="2" style="1" width="21.29"/>
    <col collapsed="false" customWidth="true" hidden="false" outlineLevel="0" max="3" min="3" style="1" width="23.41"/>
    <col collapsed="false" customWidth="true" hidden="false" outlineLevel="0" max="4" min="4" style="1" width="31.16"/>
    <col collapsed="false" customWidth="true" hidden="false" outlineLevel="0" max="5" min="5" style="1" width="23.27"/>
    <col collapsed="false" customWidth="true" hidden="false" outlineLevel="0" max="6" min="6" style="1" width="23.95"/>
    <col collapsed="false" customWidth="true" hidden="false" outlineLevel="0" max="7" min="7" style="1" width="20.71"/>
    <col collapsed="false" customWidth="true" hidden="false" outlineLevel="0" max="8" min="8" style="1" width="19.46"/>
    <col collapsed="false" customWidth="true" hidden="false" outlineLevel="0" max="256" min="9" style="1" width="9.13"/>
    <col collapsed="false" customWidth="true" hidden="false" outlineLevel="0" max="257" min="257" style="1" width="20.3"/>
    <col collapsed="false" customWidth="true" hidden="false" outlineLevel="0" max="258" min="258" style="1" width="14.69"/>
    <col collapsed="false" customWidth="true" hidden="false" outlineLevel="0" max="259" min="259" style="1" width="15.88"/>
    <col collapsed="false" customWidth="true" hidden="false" outlineLevel="0" max="260" min="260" style="1" width="21.43"/>
    <col collapsed="false" customWidth="true" hidden="false" outlineLevel="0" max="261" min="261" style="1" width="30.86"/>
    <col collapsed="false" customWidth="true" hidden="false" outlineLevel="0" max="262" min="262" style="1" width="9.13"/>
    <col collapsed="false" customWidth="true" hidden="false" outlineLevel="0" max="263" min="263" style="1" width="9.59"/>
    <col collapsed="false" customWidth="true" hidden="false" outlineLevel="0" max="512" min="264" style="1" width="9.13"/>
    <col collapsed="false" customWidth="true" hidden="false" outlineLevel="0" max="513" min="513" style="1" width="20.3"/>
    <col collapsed="false" customWidth="true" hidden="false" outlineLevel="0" max="514" min="514" style="1" width="14.69"/>
    <col collapsed="false" customWidth="true" hidden="false" outlineLevel="0" max="515" min="515" style="1" width="15.88"/>
    <col collapsed="false" customWidth="true" hidden="false" outlineLevel="0" max="516" min="516" style="1" width="21.43"/>
    <col collapsed="false" customWidth="true" hidden="false" outlineLevel="0" max="517" min="517" style="1" width="30.86"/>
    <col collapsed="false" customWidth="true" hidden="false" outlineLevel="0" max="518" min="518" style="1" width="9.13"/>
    <col collapsed="false" customWidth="true" hidden="false" outlineLevel="0" max="519" min="519" style="1" width="9.59"/>
    <col collapsed="false" customWidth="true" hidden="false" outlineLevel="0" max="768" min="520" style="1" width="9.13"/>
    <col collapsed="false" customWidth="true" hidden="false" outlineLevel="0" max="769" min="769" style="1" width="20.3"/>
    <col collapsed="false" customWidth="true" hidden="false" outlineLevel="0" max="770" min="770" style="1" width="14.69"/>
    <col collapsed="false" customWidth="true" hidden="false" outlineLevel="0" max="771" min="771" style="1" width="15.88"/>
    <col collapsed="false" customWidth="true" hidden="false" outlineLevel="0" max="772" min="772" style="1" width="21.43"/>
    <col collapsed="false" customWidth="true" hidden="false" outlineLevel="0" max="773" min="773" style="1" width="30.86"/>
    <col collapsed="false" customWidth="true" hidden="false" outlineLevel="0" max="774" min="774" style="1" width="9.13"/>
    <col collapsed="false" customWidth="true" hidden="false" outlineLevel="0" max="775" min="775" style="1" width="9.59"/>
    <col collapsed="false" customWidth="true" hidden="false" outlineLevel="0" max="1023" min="776" style="1" width="9.13"/>
    <col collapsed="false" customWidth="true" hidden="false" outlineLevel="0" max="1025" min="1024" style="0" width="9.13"/>
  </cols>
  <sheetData>
    <row r="1" customFormat="false" ht="23.95" hidden="false" customHeight="true" outlineLevel="0" collapsed="false">
      <c r="A1" s="2" t="s">
        <v>0</v>
      </c>
      <c r="B1" s="1" t="s">
        <v>1</v>
      </c>
      <c r="D1" s="3" t="s">
        <v>2</v>
      </c>
      <c r="E1" s="3"/>
    </row>
    <row r="2" customFormat="false" ht="13.8" hidden="false" customHeight="true" outlineLevel="0" collapsed="false">
      <c r="A2" s="2" t="s">
        <v>3</v>
      </c>
      <c r="B2" s="1" t="s">
        <v>4</v>
      </c>
      <c r="D2" s="1" t="s">
        <v>5</v>
      </c>
      <c r="E2" s="4" t="s">
        <v>6</v>
      </c>
      <c r="F2" s="4"/>
      <c r="G2" s="4"/>
      <c r="H2" s="4"/>
      <c r="I2" s="4"/>
      <c r="J2" s="4"/>
    </row>
    <row r="3" customFormat="false" ht="13.8" hidden="false" customHeight="false" outlineLevel="0" collapsed="false">
      <c r="A3" s="2" t="s">
        <v>7</v>
      </c>
      <c r="E3" s="5"/>
    </row>
    <row r="4" customFormat="false" ht="13.8" hidden="false" customHeight="false" outlineLevel="0" collapsed="false">
      <c r="D4" s="6"/>
      <c r="E4" s="5"/>
    </row>
    <row r="5" customFormat="false" ht="13.8" hidden="false" customHeight="false" outlineLevel="0" collapsed="false">
      <c r="A5" s="7" t="s">
        <v>8</v>
      </c>
      <c r="B5" s="7"/>
      <c r="C5" s="7"/>
      <c r="D5" s="7"/>
      <c r="E5" s="7"/>
    </row>
    <row r="6" customFormat="false" ht="12.8" hidden="false" customHeight="false" outlineLevel="0" collapsed="false">
      <c r="A6" s="0"/>
      <c r="B6" s="0"/>
      <c r="C6" s="0"/>
      <c r="D6" s="0"/>
      <c r="E6" s="0"/>
      <c r="F6" s="0"/>
      <c r="G6" s="0"/>
      <c r="H6" s="0"/>
    </row>
    <row r="7" customFormat="false" ht="12.8" hidden="false" customHeight="false" outlineLevel="0" collapsed="false">
      <c r="A7" s="8" t="s">
        <v>9</v>
      </c>
      <c r="B7" s="8"/>
      <c r="C7" s="0"/>
      <c r="D7" s="0"/>
      <c r="E7" s="0"/>
      <c r="F7" s="0"/>
      <c r="G7" s="0"/>
      <c r="H7" s="0"/>
    </row>
    <row r="8" customFormat="false" ht="12.8" hidden="false" customHeight="false" outlineLevel="0" collapsed="false">
      <c r="A8" s="9" t="s">
        <v>10</v>
      </c>
      <c r="B8" s="9"/>
      <c r="C8" s="0"/>
      <c r="D8" s="0"/>
      <c r="E8" s="0"/>
      <c r="F8" s="0"/>
      <c r="G8" s="0"/>
      <c r="H8" s="0"/>
      <c r="I8" s="0"/>
    </row>
    <row r="9" customFormat="false" ht="12.8" hidden="false" customHeight="false" outlineLevel="0" collapsed="false">
      <c r="A9" s="10" t="s">
        <v>11</v>
      </c>
      <c r="B9" s="11" t="n">
        <v>1182.08</v>
      </c>
      <c r="C9" s="0"/>
      <c r="D9" s="0"/>
      <c r="E9" s="0"/>
      <c r="F9" s="0"/>
      <c r="G9" s="0"/>
      <c r="H9" s="0"/>
      <c r="I9" s="0"/>
    </row>
    <row r="10" customFormat="false" ht="12.8" hidden="false" customHeight="false" outlineLevel="0" collapsed="false">
      <c r="A10" s="10" t="s">
        <v>12</v>
      </c>
      <c r="B10" s="11" t="n">
        <f aca="false">B9*1.4257</f>
        <v>1685.291456</v>
      </c>
      <c r="C10" s="0"/>
      <c r="D10" s="0"/>
      <c r="E10" s="0"/>
      <c r="F10" s="0"/>
      <c r="G10" s="0"/>
      <c r="H10" s="0"/>
      <c r="I10" s="0"/>
    </row>
    <row r="11" customFormat="false" ht="12.8" hidden="false" customHeight="false" outlineLevel="0" collapsed="false">
      <c r="A11" s="0"/>
      <c r="B11" s="0"/>
      <c r="C11" s="0"/>
      <c r="D11" s="0"/>
      <c r="E11" s="0"/>
      <c r="F11" s="0"/>
      <c r="G11" s="0"/>
      <c r="H11" s="0"/>
      <c r="I11" s="0"/>
    </row>
    <row r="12" customFormat="false" ht="23.95" hidden="false" customHeight="true" outlineLevel="0" collapsed="false">
      <c r="A12" s="0"/>
      <c r="B12" s="0"/>
      <c r="C12" s="0"/>
      <c r="D12" s="0"/>
      <c r="E12" s="0"/>
      <c r="F12" s="0"/>
      <c r="G12" s="0"/>
      <c r="H12" s="0"/>
      <c r="I12" s="0"/>
    </row>
    <row r="13" customFormat="false" ht="23.95" hidden="false" customHeight="true" outlineLevel="0" collapsed="false">
      <c r="A13" s="9" t="s">
        <v>13</v>
      </c>
      <c r="B13" s="9"/>
      <c r="C13" s="0"/>
      <c r="D13" s="0"/>
      <c r="E13" s="0"/>
      <c r="F13" s="0"/>
      <c r="G13" s="0"/>
      <c r="H13" s="0"/>
      <c r="I13" s="0"/>
    </row>
    <row r="14" customFormat="false" ht="14.2" hidden="false" customHeight="true" outlineLevel="0" collapsed="false">
      <c r="A14" s="10" t="s">
        <v>14</v>
      </c>
      <c r="B14" s="12" t="n">
        <f aca="false">B9*0.3</f>
        <v>354.624</v>
      </c>
      <c r="C14" s="0"/>
      <c r="D14" s="0"/>
      <c r="E14" s="0"/>
      <c r="F14" s="0"/>
      <c r="G14" s="0"/>
      <c r="H14" s="0"/>
      <c r="I14" s="0"/>
    </row>
    <row r="15" customFormat="false" ht="20.95" hidden="false" customHeight="true" outlineLevel="0" collapsed="false">
      <c r="A15" s="10" t="s">
        <v>15</v>
      </c>
      <c r="B15" s="12" t="n">
        <f aca="false">B9*0.3</f>
        <v>354.624</v>
      </c>
      <c r="C15" s="0"/>
      <c r="D15" s="0"/>
      <c r="E15" s="0"/>
      <c r="F15" s="0"/>
      <c r="G15" s="0"/>
      <c r="H15" s="0"/>
      <c r="I15" s="0"/>
    </row>
    <row r="16" customFormat="false" ht="17.2" hidden="false" customHeight="true" outlineLevel="0" collapsed="false">
      <c r="A16" s="10" t="s">
        <v>12</v>
      </c>
      <c r="B16" s="12" t="n">
        <f aca="false">B10*0.3</f>
        <v>505.5874368</v>
      </c>
      <c r="C16" s="0"/>
      <c r="D16" s="0"/>
      <c r="E16" s="0"/>
      <c r="F16" s="0"/>
      <c r="G16" s="0"/>
      <c r="H16" s="0"/>
      <c r="I16" s="0"/>
    </row>
    <row r="17" customFormat="false" ht="12.8" hidden="false" customHeight="false" outlineLevel="0" collapsed="false">
      <c r="A17" s="0"/>
      <c r="B17" s="0"/>
      <c r="C17" s="0"/>
      <c r="D17" s="0"/>
      <c r="E17" s="0"/>
      <c r="F17" s="0"/>
      <c r="G17" s="0"/>
      <c r="H17" s="0"/>
      <c r="I17" s="0"/>
    </row>
    <row r="18" customFormat="false" ht="12.8" hidden="false" customHeight="false" outlineLevel="0" collapsed="false">
      <c r="A18" s="9" t="s">
        <v>16</v>
      </c>
      <c r="B18" s="9"/>
      <c r="C18" s="0"/>
      <c r="D18" s="0"/>
      <c r="E18" s="0"/>
      <c r="F18" s="0"/>
      <c r="G18" s="0"/>
      <c r="H18" s="0"/>
      <c r="I18" s="0"/>
    </row>
    <row r="19" customFormat="false" ht="12.8" hidden="false" customHeight="false" outlineLevel="0" collapsed="false">
      <c r="A19" s="0"/>
      <c r="B19" s="12" t="s">
        <v>17</v>
      </c>
      <c r="C19" s="10" t="s">
        <v>18</v>
      </c>
      <c r="D19" s="10" t="s">
        <v>19</v>
      </c>
      <c r="E19" s="0"/>
      <c r="F19" s="0"/>
      <c r="G19" s="0"/>
      <c r="H19" s="0"/>
      <c r="I19" s="0"/>
    </row>
    <row r="20" customFormat="false" ht="12.8" hidden="false" customHeight="false" outlineLevel="0" collapsed="false">
      <c r="A20" s="12" t="s">
        <v>14</v>
      </c>
      <c r="B20" s="12" t="n">
        <v>179.28</v>
      </c>
      <c r="C20" s="12" t="n">
        <v>153.67</v>
      </c>
      <c r="D20" s="12" t="n">
        <f aca="false">B20+C20</f>
        <v>332.95</v>
      </c>
      <c r="E20" s="0"/>
      <c r="F20" s="0"/>
      <c r="G20" s="0"/>
      <c r="H20" s="0"/>
      <c r="I20" s="0"/>
    </row>
    <row r="21" customFormat="false" ht="12.8" hidden="false" customHeight="false" outlineLevel="0" collapsed="false">
      <c r="A21" s="9"/>
      <c r="B21" s="9"/>
      <c r="C21" s="0"/>
      <c r="D21" s="0"/>
      <c r="E21" s="0"/>
      <c r="F21" s="0"/>
      <c r="G21" s="0"/>
      <c r="H21" s="0"/>
      <c r="I21" s="0"/>
    </row>
    <row r="22" customFormat="false" ht="12.8" hidden="false" customHeight="false" outlineLevel="0" collapsed="false">
      <c r="A22" s="0"/>
      <c r="B22" s="0"/>
      <c r="C22" s="0"/>
      <c r="D22" s="0"/>
      <c r="E22" s="0"/>
      <c r="F22" s="0"/>
      <c r="G22" s="0"/>
      <c r="H22" s="0"/>
      <c r="I22" s="0"/>
    </row>
    <row r="23" customFormat="false" ht="12.8" hidden="false" customHeight="false" outlineLevel="0" collapsed="false">
      <c r="A23" s="8" t="s">
        <v>20</v>
      </c>
      <c r="B23" s="8"/>
      <c r="C23" s="0"/>
      <c r="D23" s="0"/>
      <c r="E23" s="0"/>
      <c r="F23" s="0"/>
      <c r="G23" s="0"/>
      <c r="H23" s="0"/>
    </row>
    <row r="24" customFormat="false" ht="12.8" hidden="false" customHeight="false" outlineLevel="0" collapsed="false">
      <c r="A24" s="0"/>
      <c r="B24" s="0"/>
      <c r="C24" s="0"/>
      <c r="D24" s="0"/>
      <c r="E24" s="0"/>
      <c r="F24" s="0"/>
      <c r="G24" s="0"/>
      <c r="H24" s="0"/>
    </row>
    <row r="25" customFormat="false" ht="12.8" hidden="false" customHeight="false" outlineLevel="0" collapsed="false">
      <c r="A25" s="13" t="s">
        <v>21</v>
      </c>
      <c r="B25" s="13"/>
      <c r="C25" s="0"/>
      <c r="D25" s="0"/>
      <c r="E25" s="0"/>
      <c r="F25" s="0"/>
      <c r="G25" s="0"/>
      <c r="H25" s="0"/>
    </row>
    <row r="26" customFormat="false" ht="12.8" hidden="false" customHeight="false" outlineLevel="0" collapsed="false">
      <c r="A26" s="0"/>
      <c r="B26" s="0"/>
      <c r="C26" s="0"/>
      <c r="D26" s="0"/>
      <c r="E26" s="0"/>
      <c r="F26" s="0"/>
      <c r="G26" s="0"/>
      <c r="H26" s="0"/>
    </row>
    <row r="27" customFormat="false" ht="12.8" hidden="false" customHeight="false" outlineLevel="0" collapsed="false">
      <c r="A27" s="9" t="s">
        <v>22</v>
      </c>
      <c r="B27" s="9"/>
      <c r="C27" s="0"/>
      <c r="D27" s="0"/>
      <c r="E27" s="0"/>
      <c r="F27" s="0"/>
      <c r="G27" s="0"/>
      <c r="H27" s="0"/>
    </row>
    <row r="28" customFormat="false" ht="12.8" hidden="false" customHeight="false" outlineLevel="0" collapsed="false">
      <c r="A28" s="10" t="s">
        <v>14</v>
      </c>
      <c r="B28" s="12" t="n">
        <f aca="false">'Planilha de Custos '!$D$26/12</f>
        <v>155.8045</v>
      </c>
      <c r="C28" s="0"/>
      <c r="D28" s="0"/>
      <c r="E28" s="0"/>
      <c r="F28" s="0"/>
      <c r="G28" s="0"/>
      <c r="H28" s="0"/>
    </row>
    <row r="29" customFormat="false" ht="12.8" hidden="false" customHeight="false" outlineLevel="0" collapsed="false">
      <c r="A29" s="10" t="s">
        <v>15</v>
      </c>
      <c r="B29" s="12" t="n">
        <f aca="false">'Planilha de Custos '!$E$26/12</f>
        <v>128.058666666667</v>
      </c>
      <c r="C29" s="0"/>
      <c r="D29" s="0"/>
      <c r="E29" s="0"/>
      <c r="F29" s="0"/>
      <c r="G29" s="0"/>
      <c r="H29" s="0"/>
    </row>
    <row r="30" customFormat="false" ht="12.8" hidden="false" customHeight="false" outlineLevel="0" collapsed="false">
      <c r="A30" s="10" t="s">
        <v>12</v>
      </c>
      <c r="B30" s="12" t="n">
        <f aca="false">'Planilha de Custos '!$G$26/12</f>
        <v>182.573241066667</v>
      </c>
      <c r="C30" s="0"/>
      <c r="D30" s="0"/>
      <c r="E30" s="0"/>
      <c r="F30" s="0"/>
      <c r="G30" s="0"/>
      <c r="H30" s="0"/>
    </row>
    <row r="31" customFormat="false" ht="12.8" hidden="false" customHeight="false" outlineLevel="0" collapsed="false">
      <c r="A31" s="0"/>
      <c r="B31" s="0"/>
      <c r="C31" s="0"/>
      <c r="D31" s="0"/>
      <c r="E31" s="0"/>
      <c r="F31" s="0"/>
      <c r="G31" s="0"/>
      <c r="H31" s="0"/>
    </row>
    <row r="32" customFormat="false" ht="12.8" hidden="false" customHeight="false" outlineLevel="0" collapsed="false">
      <c r="A32" s="9" t="s">
        <v>23</v>
      </c>
      <c r="B32" s="9"/>
      <c r="C32" s="0"/>
      <c r="D32" s="0"/>
      <c r="E32" s="0"/>
      <c r="F32" s="0"/>
      <c r="G32" s="0"/>
      <c r="H32" s="0"/>
    </row>
    <row r="33" customFormat="false" ht="12.8" hidden="false" customHeight="false" outlineLevel="0" collapsed="false">
      <c r="A33" s="10" t="s">
        <v>14</v>
      </c>
      <c r="B33" s="12" t="n">
        <f aca="false">'Planilha de Custos '!$D$26/12</f>
        <v>155.8045</v>
      </c>
      <c r="C33" s="0"/>
      <c r="D33" s="0"/>
      <c r="E33" s="0"/>
      <c r="F33" s="0"/>
      <c r="G33" s="0"/>
      <c r="H33" s="0"/>
    </row>
    <row r="34" customFormat="false" ht="12.8" hidden="false" customHeight="false" outlineLevel="0" collapsed="false">
      <c r="A34" s="10" t="s">
        <v>15</v>
      </c>
      <c r="B34" s="12" t="n">
        <f aca="false">'Planilha de Custos '!$E$26/12</f>
        <v>128.058666666667</v>
      </c>
      <c r="C34" s="0"/>
      <c r="D34" s="0"/>
      <c r="E34" s="0"/>
      <c r="F34" s="0"/>
      <c r="G34" s="0"/>
      <c r="H34" s="0"/>
    </row>
    <row r="35" customFormat="false" ht="12.8" hidden="false" customHeight="false" outlineLevel="0" collapsed="false">
      <c r="A35" s="10" t="s">
        <v>12</v>
      </c>
      <c r="B35" s="12" t="n">
        <f aca="false">'Planilha de Custos '!$G$26/12</f>
        <v>182.573241066667</v>
      </c>
      <c r="C35" s="0"/>
      <c r="D35" s="14"/>
      <c r="E35" s="0"/>
      <c r="F35" s="0"/>
      <c r="G35" s="0"/>
      <c r="H35" s="0"/>
    </row>
    <row r="36" customFormat="false" ht="12.8" hidden="false" customHeight="false" outlineLevel="0" collapsed="false">
      <c r="A36" s="0"/>
      <c r="B36" s="0"/>
      <c r="C36" s="0"/>
      <c r="D36" s="0"/>
      <c r="E36" s="0"/>
      <c r="F36" s="0"/>
      <c r="G36" s="0"/>
      <c r="H36" s="0"/>
    </row>
    <row r="37" customFormat="false" ht="12.8" hidden="false" customHeight="false" outlineLevel="0" collapsed="false">
      <c r="A37" s="9" t="s">
        <v>24</v>
      </c>
      <c r="B37" s="9"/>
      <c r="C37" s="0"/>
      <c r="D37" s="0"/>
      <c r="E37" s="0"/>
      <c r="F37" s="0"/>
      <c r="G37" s="0"/>
      <c r="H37" s="0"/>
    </row>
    <row r="38" customFormat="false" ht="12.8" hidden="false" customHeight="false" outlineLevel="0" collapsed="false">
      <c r="A38" s="10" t="s">
        <v>14</v>
      </c>
      <c r="B38" s="12" t="n">
        <f aca="false">'Planilha de Custos '!D26/12/3</f>
        <v>51.9348333333333</v>
      </c>
      <c r="C38" s="0"/>
      <c r="D38" s="0"/>
      <c r="E38" s="0"/>
      <c r="F38" s="0"/>
      <c r="G38" s="0"/>
      <c r="H38" s="0"/>
    </row>
    <row r="39" customFormat="false" ht="12.8" hidden="false" customHeight="false" outlineLevel="0" collapsed="false">
      <c r="A39" s="10" t="s">
        <v>15</v>
      </c>
      <c r="B39" s="12" t="n">
        <f aca="false">'Planilha de Custos '!E26/12/3</f>
        <v>42.6862222222222</v>
      </c>
      <c r="C39" s="0"/>
      <c r="D39" s="0"/>
      <c r="E39" s="0"/>
      <c r="F39" s="0"/>
      <c r="G39" s="0"/>
      <c r="H39" s="0"/>
    </row>
    <row r="40" customFormat="false" ht="12.8" hidden="false" customHeight="false" outlineLevel="0" collapsed="false">
      <c r="A40" s="10" t="s">
        <v>12</v>
      </c>
      <c r="B40" s="12" t="n">
        <f aca="false">'Planilha de Custos '!G26/12/3</f>
        <v>60.8577470222222</v>
      </c>
      <c r="C40" s="0"/>
      <c r="D40" s="0"/>
      <c r="E40" s="0"/>
      <c r="F40" s="0"/>
      <c r="G40" s="0"/>
      <c r="H40" s="0"/>
    </row>
    <row r="41" customFormat="false" ht="12.8" hidden="false" customHeight="false" outlineLevel="0" collapsed="false">
      <c r="A41" s="0"/>
      <c r="B41" s="0"/>
      <c r="C41" s="0"/>
      <c r="D41" s="0"/>
      <c r="E41" s="0"/>
      <c r="F41" s="0"/>
      <c r="G41" s="0"/>
      <c r="H41" s="0"/>
    </row>
    <row r="42" customFormat="false" ht="12.8" hidden="false" customHeight="false" outlineLevel="0" collapsed="false">
      <c r="A42" s="13" t="s">
        <v>25</v>
      </c>
      <c r="B42" s="13"/>
      <c r="C42" s="0"/>
      <c r="D42" s="0"/>
      <c r="E42" s="0"/>
      <c r="F42" s="0"/>
      <c r="G42" s="0"/>
      <c r="H42" s="0"/>
    </row>
    <row r="43" customFormat="false" ht="12.8" hidden="false" customHeight="false" outlineLevel="0" collapsed="false">
      <c r="A43" s="9" t="s">
        <v>26</v>
      </c>
      <c r="B43" s="9"/>
      <c r="C43" s="0"/>
      <c r="D43" s="0"/>
      <c r="E43" s="0"/>
      <c r="F43" s="0"/>
      <c r="G43" s="0"/>
      <c r="H43" s="0"/>
    </row>
    <row r="44" customFormat="false" ht="12.8" hidden="false" customHeight="false" outlineLevel="0" collapsed="false">
      <c r="A44" s="10" t="s">
        <v>27</v>
      </c>
      <c r="B44" s="15" t="n">
        <v>0.2</v>
      </c>
      <c r="C44" s="0"/>
      <c r="D44" s="0"/>
      <c r="E44" s="0"/>
      <c r="F44" s="0"/>
      <c r="G44" s="0"/>
      <c r="H44" s="0"/>
    </row>
    <row r="45" customFormat="false" ht="12.8" hidden="false" customHeight="false" outlineLevel="0" collapsed="false">
      <c r="A45" s="10" t="s">
        <v>28</v>
      </c>
      <c r="B45" s="15" t="n">
        <v>0.025</v>
      </c>
      <c r="C45" s="0"/>
      <c r="D45" s="0"/>
      <c r="E45" s="0"/>
      <c r="F45" s="0"/>
      <c r="G45" s="0"/>
      <c r="H45" s="0"/>
    </row>
    <row r="46" customFormat="false" ht="12.8" hidden="false" customHeight="false" outlineLevel="0" collapsed="false">
      <c r="A46" s="10" t="s">
        <v>29</v>
      </c>
      <c r="B46" s="15" t="n">
        <v>0.03</v>
      </c>
      <c r="C46" s="0"/>
      <c r="D46" s="0"/>
      <c r="E46" s="0"/>
      <c r="F46" s="0"/>
      <c r="G46" s="0"/>
      <c r="H46" s="0"/>
    </row>
    <row r="47" customFormat="false" ht="12.8" hidden="false" customHeight="false" outlineLevel="0" collapsed="false">
      <c r="A47" s="10" t="s">
        <v>30</v>
      </c>
      <c r="B47" s="15" t="n">
        <v>0.015</v>
      </c>
      <c r="C47" s="0"/>
      <c r="D47" s="0"/>
      <c r="E47" s="0"/>
      <c r="F47" s="0"/>
      <c r="G47" s="0"/>
      <c r="H47" s="0"/>
    </row>
    <row r="48" customFormat="false" ht="12.8" hidden="false" customHeight="false" outlineLevel="0" collapsed="false">
      <c r="A48" s="10" t="s">
        <v>31</v>
      </c>
      <c r="B48" s="15" t="n">
        <v>0.01</v>
      </c>
      <c r="C48" s="0"/>
      <c r="D48" s="0"/>
      <c r="E48" s="0"/>
      <c r="F48" s="0"/>
      <c r="G48" s="0"/>
      <c r="H48" s="0"/>
    </row>
    <row r="49" customFormat="false" ht="12.8" hidden="false" customHeight="false" outlineLevel="0" collapsed="false">
      <c r="A49" s="10" t="s">
        <v>32</v>
      </c>
      <c r="B49" s="15" t="n">
        <v>0.006</v>
      </c>
      <c r="C49" s="0"/>
      <c r="D49" s="0"/>
      <c r="E49" s="0"/>
      <c r="F49" s="0"/>
      <c r="G49" s="0"/>
      <c r="H49" s="0"/>
    </row>
    <row r="50" customFormat="false" ht="12.8" hidden="false" customHeight="false" outlineLevel="0" collapsed="false">
      <c r="A50" s="10" t="s">
        <v>33</v>
      </c>
      <c r="B50" s="15" t="n">
        <v>0.002</v>
      </c>
      <c r="C50" s="0"/>
      <c r="D50" s="0"/>
      <c r="E50" s="0"/>
      <c r="F50" s="0"/>
      <c r="G50" s="0"/>
      <c r="H50" s="0"/>
    </row>
    <row r="51" customFormat="false" ht="12.8" hidden="false" customHeight="false" outlineLevel="0" collapsed="false">
      <c r="A51" s="10" t="s">
        <v>34</v>
      </c>
      <c r="B51" s="15" t="n">
        <v>0.08</v>
      </c>
      <c r="C51" s="0"/>
      <c r="D51" s="0"/>
      <c r="E51" s="0"/>
      <c r="F51" s="0"/>
      <c r="G51" s="0"/>
      <c r="H51" s="0"/>
    </row>
    <row r="52" customFormat="false" ht="12.8" hidden="false" customHeight="false" outlineLevel="0" collapsed="false">
      <c r="A52" s="10" t="s">
        <v>19</v>
      </c>
      <c r="B52" s="15" t="n">
        <f aca="false">SUM(B44:B51)</f>
        <v>0.368</v>
      </c>
      <c r="C52" s="0"/>
      <c r="D52" s="0"/>
      <c r="E52" s="0"/>
      <c r="F52" s="0"/>
      <c r="G52" s="0"/>
      <c r="H52" s="0"/>
    </row>
    <row r="53" customFormat="false" ht="12.8" hidden="false" customHeight="false" outlineLevel="0" collapsed="false">
      <c r="A53" s="16"/>
      <c r="B53" s="16"/>
      <c r="C53" s="16"/>
      <c r="D53" s="16"/>
      <c r="E53" s="0"/>
      <c r="F53" s="0"/>
      <c r="G53" s="0"/>
      <c r="H53" s="0"/>
    </row>
    <row r="54" customFormat="false" ht="12.8" hidden="false" customHeight="false" outlineLevel="0" collapsed="false">
      <c r="A54" s="0"/>
      <c r="B54" s="0"/>
      <c r="C54" s="0"/>
      <c r="D54" s="0"/>
      <c r="E54" s="0"/>
      <c r="F54" s="0"/>
      <c r="G54" s="0"/>
      <c r="H54" s="0"/>
    </row>
    <row r="55" customFormat="false" ht="12.8" hidden="false" customHeight="false" outlineLevel="0" collapsed="false">
      <c r="A55" s="9" t="s">
        <v>35</v>
      </c>
      <c r="B55" s="9"/>
      <c r="C55" s="0"/>
      <c r="D55" s="0"/>
      <c r="E55" s="0"/>
      <c r="F55" s="0"/>
      <c r="G55" s="0"/>
      <c r="H55" s="0"/>
    </row>
    <row r="56" customFormat="false" ht="12.8" hidden="false" customHeight="false" outlineLevel="0" collapsed="false">
      <c r="A56" s="10" t="s">
        <v>14</v>
      </c>
      <c r="B56" s="12" t="n">
        <f aca="false">('Planilha de Custos '!D26+'Planilha de Custos '!D34)*(B52-B51)</f>
        <v>643.160976</v>
      </c>
      <c r="C56" s="0"/>
      <c r="D56" s="0"/>
      <c r="E56" s="0"/>
      <c r="F56" s="0"/>
      <c r="G56" s="0"/>
      <c r="H56" s="0"/>
    </row>
    <row r="57" customFormat="false" ht="12.8" hidden="false" customHeight="false" outlineLevel="0" collapsed="false">
      <c r="A57" s="10" t="s">
        <v>15</v>
      </c>
      <c r="B57" s="12" t="n">
        <f aca="false">('Planilha de Custos '!E26+'Planilha de Custos '!E34)*(B52-B51)</f>
        <v>528.626176</v>
      </c>
      <c r="C57" s="0"/>
      <c r="D57" s="0"/>
      <c r="E57" s="0"/>
      <c r="F57" s="0"/>
      <c r="G57" s="0"/>
      <c r="H57" s="0"/>
    </row>
    <row r="58" customFormat="false" ht="12.8" hidden="false" customHeight="false" outlineLevel="0" collapsed="false">
      <c r="A58" s="10" t="s">
        <v>12</v>
      </c>
      <c r="B58" s="12" t="n">
        <f aca="false">('Planilha de Custos '!G26+'Planilha de Custos '!G34)*(B52-B51)</f>
        <v>753.6623391232</v>
      </c>
      <c r="C58" s="0"/>
      <c r="D58" s="0"/>
      <c r="E58" s="0"/>
      <c r="F58" s="0"/>
      <c r="G58" s="0"/>
      <c r="H58" s="0"/>
    </row>
    <row r="59" customFormat="false" ht="12.8" hidden="false" customHeight="false" outlineLevel="0" collapsed="false">
      <c r="A59" s="0"/>
      <c r="B59" s="0"/>
      <c r="C59" s="0"/>
      <c r="D59" s="0"/>
      <c r="E59" s="0"/>
      <c r="F59" s="0"/>
      <c r="G59" s="0"/>
      <c r="H59" s="0"/>
    </row>
    <row r="60" customFormat="false" ht="12.8" hidden="false" customHeight="false" outlineLevel="0" collapsed="false">
      <c r="A60" s="9" t="s">
        <v>36</v>
      </c>
      <c r="B60" s="9"/>
      <c r="C60" s="0"/>
      <c r="D60" s="0"/>
      <c r="E60" s="0"/>
      <c r="F60" s="0"/>
      <c r="G60" s="0"/>
      <c r="H60" s="0"/>
    </row>
    <row r="61" customFormat="false" ht="12.8" hidden="false" customHeight="false" outlineLevel="0" collapsed="false">
      <c r="A61" s="10" t="s">
        <v>14</v>
      </c>
      <c r="B61" s="12" t="n">
        <f aca="false">('Planilha de Custos '!D26+'Planilha de Custos '!D34)*B51</f>
        <v>178.655826666667</v>
      </c>
      <c r="C61" s="0"/>
      <c r="D61" s="0"/>
      <c r="E61" s="0"/>
      <c r="F61" s="0"/>
      <c r="G61" s="0"/>
      <c r="H61" s="0"/>
    </row>
    <row r="62" customFormat="false" ht="12.8" hidden="false" customHeight="false" outlineLevel="0" collapsed="false">
      <c r="A62" s="10" t="s">
        <v>15</v>
      </c>
      <c r="B62" s="12" t="n">
        <f aca="false">('Planilha de Custos '!E26+'Planilha de Custos '!E34)*B51</f>
        <v>146.840604444444</v>
      </c>
      <c r="C62" s="0"/>
      <c r="D62" s="0"/>
      <c r="E62" s="0"/>
      <c r="F62" s="0"/>
      <c r="G62" s="0"/>
      <c r="H62" s="0"/>
    </row>
    <row r="63" customFormat="false" ht="12.8" hidden="false" customHeight="false" outlineLevel="0" collapsed="false">
      <c r="A63" s="10" t="s">
        <v>12</v>
      </c>
      <c r="B63" s="12" t="n">
        <f aca="false">('Planilha de Custos '!G26+'Planilha de Custos '!G34)*B51</f>
        <v>209.350649756444</v>
      </c>
      <c r="C63" s="0"/>
      <c r="D63" s="0"/>
      <c r="E63" s="0"/>
      <c r="F63" s="0"/>
      <c r="G63" s="0"/>
      <c r="H63" s="0"/>
    </row>
    <row r="64" customFormat="false" ht="12.8" hidden="false" customHeight="false" outlineLevel="0" collapsed="false">
      <c r="A64" s="16"/>
      <c r="B64" s="16"/>
      <c r="C64" s="16"/>
      <c r="D64" s="16"/>
      <c r="E64" s="16"/>
      <c r="F64" s="0"/>
      <c r="G64" s="0"/>
      <c r="H64" s="0"/>
    </row>
    <row r="65" customFormat="false" ht="12.8" hidden="false" customHeight="false" outlineLevel="0" collapsed="false">
      <c r="A65" s="9" t="s">
        <v>37</v>
      </c>
      <c r="B65" s="9"/>
      <c r="C65" s="0"/>
      <c r="D65" s="0"/>
      <c r="E65" s="0"/>
      <c r="F65" s="0"/>
      <c r="G65" s="0"/>
      <c r="H65" s="0"/>
    </row>
    <row r="66" customFormat="false" ht="12.8" hidden="false" customHeight="false" outlineLevel="0" collapsed="false">
      <c r="A66" s="0"/>
      <c r="B66" s="10" t="s">
        <v>38</v>
      </c>
      <c r="C66" s="10" t="s">
        <v>34</v>
      </c>
      <c r="D66" s="10" t="s">
        <v>39</v>
      </c>
      <c r="E66" s="0"/>
      <c r="F66" s="0"/>
      <c r="G66" s="0"/>
      <c r="H66" s="0"/>
    </row>
    <row r="67" customFormat="false" ht="12.8" hidden="false" customHeight="false" outlineLevel="0" collapsed="false">
      <c r="A67" s="10" t="s">
        <v>14</v>
      </c>
      <c r="B67" s="12" t="n">
        <f aca="false">B56</f>
        <v>643.160976</v>
      </c>
      <c r="C67" s="12" t="n">
        <f aca="false">B61</f>
        <v>178.655826666667</v>
      </c>
      <c r="D67" s="12" t="n">
        <f aca="false">B67+C67</f>
        <v>821.816802666667</v>
      </c>
      <c r="E67" s="0"/>
      <c r="F67" s="0"/>
      <c r="G67" s="0"/>
      <c r="H67" s="0"/>
    </row>
    <row r="68" customFormat="false" ht="12.8" hidden="false" customHeight="false" outlineLevel="0" collapsed="false">
      <c r="A68" s="10" t="s">
        <v>15</v>
      </c>
      <c r="B68" s="12" t="n">
        <f aca="false">B57</f>
        <v>528.626176</v>
      </c>
      <c r="C68" s="12" t="n">
        <f aca="false">B62</f>
        <v>146.840604444444</v>
      </c>
      <c r="D68" s="12" t="n">
        <f aca="false">B68+C68</f>
        <v>675.466780444445</v>
      </c>
      <c r="E68" s="0"/>
      <c r="F68" s="0"/>
      <c r="G68" s="0"/>
      <c r="H68" s="0"/>
    </row>
    <row r="69" customFormat="false" ht="12.8" hidden="false" customHeight="false" outlineLevel="0" collapsed="false">
      <c r="A69" s="10" t="s">
        <v>12</v>
      </c>
      <c r="B69" s="12" t="n">
        <f aca="false">B58</f>
        <v>753.6623391232</v>
      </c>
      <c r="C69" s="12" t="n">
        <f aca="false">B63</f>
        <v>209.350649756444</v>
      </c>
      <c r="D69" s="12" t="n">
        <f aca="false">B69+C69</f>
        <v>963.012988879644</v>
      </c>
      <c r="E69" s="0"/>
      <c r="F69" s="0"/>
      <c r="G69" s="0"/>
      <c r="H69" s="0"/>
    </row>
    <row r="70" customFormat="false" ht="12.8" hidden="false" customHeight="false" outlineLevel="0" collapsed="false">
      <c r="A70" s="0"/>
      <c r="B70" s="0"/>
      <c r="C70" s="0"/>
      <c r="D70" s="0"/>
      <c r="E70" s="0"/>
      <c r="F70" s="0"/>
      <c r="G70" s="0"/>
      <c r="H70" s="0"/>
    </row>
    <row r="71" customFormat="false" ht="12.8" hidden="false" customHeight="false" outlineLevel="0" collapsed="false">
      <c r="A71" s="13" t="s">
        <v>40</v>
      </c>
      <c r="B71" s="13"/>
      <c r="C71" s="0"/>
      <c r="D71" s="0"/>
      <c r="E71" s="0"/>
      <c r="F71" s="0"/>
      <c r="G71" s="0"/>
      <c r="H71" s="0"/>
    </row>
    <row r="72" customFormat="false" ht="12.8" hidden="false" customHeight="false" outlineLevel="0" collapsed="false">
      <c r="A72" s="17" t="s">
        <v>41</v>
      </c>
      <c r="B72" s="17"/>
      <c r="C72" s="0"/>
      <c r="D72" s="0"/>
      <c r="E72" s="0"/>
      <c r="F72" s="0"/>
      <c r="G72" s="0"/>
      <c r="H72" s="0"/>
    </row>
    <row r="73" customFormat="false" ht="12.8" hidden="false" customHeight="false" outlineLevel="0" collapsed="false">
      <c r="A73" s="10"/>
      <c r="B73" s="18" t="s">
        <v>42</v>
      </c>
      <c r="C73" s="18" t="s">
        <v>43</v>
      </c>
      <c r="D73" s="18" t="s">
        <v>44</v>
      </c>
      <c r="E73" s="18" t="s">
        <v>45</v>
      </c>
      <c r="F73" s="0"/>
      <c r="G73" s="0"/>
      <c r="H73" s="0"/>
    </row>
    <row r="74" customFormat="false" ht="12.8" hidden="false" customHeight="false" outlineLevel="0" collapsed="false">
      <c r="A74" s="10" t="s">
        <v>14</v>
      </c>
      <c r="B74" s="19" t="n">
        <v>3.45</v>
      </c>
      <c r="C74" s="20" t="n">
        <v>2</v>
      </c>
      <c r="D74" s="20" t="n">
        <v>15</v>
      </c>
      <c r="E74" s="20" t="n">
        <f aca="false">B74*C74*D74</f>
        <v>103.5</v>
      </c>
      <c r="F74" s="0"/>
      <c r="G74" s="0"/>
      <c r="H74" s="0"/>
    </row>
    <row r="75" customFormat="false" ht="12.8" hidden="false" customHeight="false" outlineLevel="0" collapsed="false">
      <c r="A75" s="10" t="s">
        <v>15</v>
      </c>
      <c r="B75" s="19" t="n">
        <v>3.45</v>
      </c>
      <c r="C75" s="10" t="n">
        <v>2</v>
      </c>
      <c r="D75" s="10" t="n">
        <v>15</v>
      </c>
      <c r="E75" s="10" t="n">
        <f aca="false">B75*C75*D75</f>
        <v>103.5</v>
      </c>
      <c r="F75" s="0"/>
      <c r="G75" s="0"/>
      <c r="H75" s="0"/>
    </row>
    <row r="76" customFormat="false" ht="12.8" hidden="false" customHeight="false" outlineLevel="0" collapsed="false">
      <c r="A76" s="10" t="s">
        <v>12</v>
      </c>
      <c r="B76" s="19" t="n">
        <v>3.45</v>
      </c>
      <c r="C76" s="10" t="n">
        <v>2</v>
      </c>
      <c r="D76" s="10" t="n">
        <v>22</v>
      </c>
      <c r="E76" s="10" t="n">
        <f aca="false">B76*C76*D76</f>
        <v>151.8</v>
      </c>
      <c r="F76" s="0"/>
      <c r="G76" s="0"/>
      <c r="H76" s="0"/>
    </row>
    <row r="77" customFormat="false" ht="12.8" hidden="false" customHeight="false" outlineLevel="0" collapsed="false">
      <c r="A77" s="0"/>
      <c r="B77" s="0"/>
      <c r="C77" s="0"/>
      <c r="D77" s="0"/>
      <c r="E77" s="0"/>
      <c r="F77" s="0"/>
      <c r="G77" s="0"/>
      <c r="H77" s="0"/>
    </row>
    <row r="78" customFormat="false" ht="12.8" hidden="false" customHeight="false" outlineLevel="0" collapsed="false">
      <c r="A78" s="17" t="s">
        <v>46</v>
      </c>
      <c r="B78" s="17"/>
      <c r="C78" s="0"/>
      <c r="D78" s="0"/>
      <c r="E78" s="0"/>
      <c r="F78" s="0"/>
      <c r="G78" s="0"/>
      <c r="H78" s="0"/>
    </row>
    <row r="79" customFormat="false" ht="12.8" hidden="false" customHeight="false" outlineLevel="0" collapsed="false">
      <c r="A79" s="10"/>
      <c r="B79" s="10" t="s">
        <v>47</v>
      </c>
      <c r="C79" s="10" t="s">
        <v>48</v>
      </c>
      <c r="D79" s="10" t="s">
        <v>49</v>
      </c>
      <c r="E79" s="10" t="s">
        <v>50</v>
      </c>
      <c r="F79" s="0"/>
      <c r="G79" s="0"/>
      <c r="H79" s="0"/>
    </row>
    <row r="80" customFormat="false" ht="12.8" hidden="false" customHeight="false" outlineLevel="0" collapsed="false">
      <c r="A80" s="10" t="s">
        <v>14</v>
      </c>
      <c r="B80" s="12" t="n">
        <f aca="false">B9</f>
        <v>1182.08</v>
      </c>
      <c r="C80" s="21" t="n">
        <v>0.5</v>
      </c>
      <c r="D80" s="21" t="n">
        <v>0.06</v>
      </c>
      <c r="E80" s="12" t="n">
        <f aca="false">B80*C80*D80</f>
        <v>35.4624</v>
      </c>
      <c r="F80" s="0"/>
      <c r="G80" s="0"/>
      <c r="H80" s="0"/>
    </row>
    <row r="81" customFormat="false" ht="12.8" hidden="false" customHeight="false" outlineLevel="0" collapsed="false">
      <c r="A81" s="10" t="s">
        <v>15</v>
      </c>
      <c r="B81" s="12" t="n">
        <f aca="false">B9</f>
        <v>1182.08</v>
      </c>
      <c r="C81" s="21" t="n">
        <v>0.5</v>
      </c>
      <c r="D81" s="21" t="n">
        <v>0.06</v>
      </c>
      <c r="E81" s="12" t="n">
        <f aca="false">B81*C81*D81</f>
        <v>35.4624</v>
      </c>
      <c r="F81" s="0"/>
      <c r="G81" s="0"/>
      <c r="H81" s="0"/>
    </row>
    <row r="82" customFormat="false" ht="12.8" hidden="false" customHeight="false" outlineLevel="0" collapsed="false">
      <c r="A82" s="10" t="s">
        <v>12</v>
      </c>
      <c r="B82" s="12" t="n">
        <f aca="false">B10</f>
        <v>1685.291456</v>
      </c>
      <c r="C82" s="21" t="n">
        <v>1</v>
      </c>
      <c r="D82" s="21" t="n">
        <v>0.06</v>
      </c>
      <c r="E82" s="12" t="n">
        <f aca="false">B82*C82*D82</f>
        <v>101.11748736</v>
      </c>
      <c r="F82" s="0"/>
      <c r="G82" s="0"/>
      <c r="H82" s="0"/>
    </row>
    <row r="83" customFormat="false" ht="12.8" hidden="false" customHeight="false" outlineLevel="0" collapsed="false">
      <c r="A83" s="0"/>
      <c r="B83" s="0"/>
      <c r="C83" s="0"/>
      <c r="D83" s="0"/>
      <c r="E83" s="0"/>
      <c r="F83" s="0"/>
      <c r="G83" s="0"/>
      <c r="H83" s="0"/>
    </row>
    <row r="84" customFormat="false" ht="12.8" hidden="false" customHeight="false" outlineLevel="0" collapsed="false">
      <c r="A84" s="9" t="s">
        <v>51</v>
      </c>
      <c r="B84" s="9"/>
      <c r="C84" s="0"/>
      <c r="D84" s="0"/>
      <c r="E84" s="0"/>
      <c r="F84" s="0"/>
      <c r="G84" s="0"/>
      <c r="H84" s="0"/>
    </row>
    <row r="85" customFormat="false" ht="12.8" hidden="false" customHeight="false" outlineLevel="0" collapsed="false">
      <c r="A85" s="10"/>
      <c r="B85" s="10" t="s">
        <v>52</v>
      </c>
      <c r="C85" s="10" t="s">
        <v>53</v>
      </c>
      <c r="D85" s="10" t="s">
        <v>54</v>
      </c>
      <c r="E85" s="0"/>
      <c r="F85" s="0"/>
      <c r="G85" s="0"/>
      <c r="H85" s="0"/>
    </row>
    <row r="86" customFormat="false" ht="12.8" hidden="false" customHeight="false" outlineLevel="0" collapsed="false">
      <c r="A86" s="10" t="s">
        <v>14</v>
      </c>
      <c r="B86" s="10" t="n">
        <f aca="false">E74</f>
        <v>103.5</v>
      </c>
      <c r="C86" s="12" t="n">
        <f aca="false">E80</f>
        <v>35.4624</v>
      </c>
      <c r="D86" s="12" t="n">
        <f aca="false">B86-C86</f>
        <v>68.0376</v>
      </c>
      <c r="E86" s="0"/>
      <c r="F86" s="0"/>
      <c r="G86" s="0"/>
      <c r="H86" s="0"/>
    </row>
    <row r="87" customFormat="false" ht="12.8" hidden="false" customHeight="false" outlineLevel="0" collapsed="false">
      <c r="A87" s="10" t="s">
        <v>15</v>
      </c>
      <c r="B87" s="10" t="n">
        <f aca="false">E75</f>
        <v>103.5</v>
      </c>
      <c r="C87" s="12" t="n">
        <f aca="false">E81</f>
        <v>35.4624</v>
      </c>
      <c r="D87" s="12" t="n">
        <f aca="false">B87-C87</f>
        <v>68.0376</v>
      </c>
      <c r="E87" s="0"/>
      <c r="F87" s="0"/>
      <c r="G87" s="0"/>
      <c r="H87" s="0"/>
    </row>
    <row r="88" customFormat="false" ht="12.8" hidden="false" customHeight="false" outlineLevel="0" collapsed="false">
      <c r="A88" s="10" t="s">
        <v>12</v>
      </c>
      <c r="B88" s="10" t="n">
        <f aca="false">E76</f>
        <v>151.8</v>
      </c>
      <c r="C88" s="12" t="n">
        <f aca="false">E82</f>
        <v>101.11748736</v>
      </c>
      <c r="D88" s="12" t="n">
        <f aca="false">B88-C88</f>
        <v>50.68251264</v>
      </c>
      <c r="E88" s="0"/>
      <c r="F88" s="0"/>
      <c r="G88" s="0"/>
      <c r="H88" s="0"/>
    </row>
    <row r="89" customFormat="false" ht="12.8" hidden="false" customHeight="false" outlineLevel="0" collapsed="false">
      <c r="A89" s="16"/>
      <c r="B89" s="16"/>
      <c r="C89" s="16"/>
      <c r="D89" s="16"/>
      <c r="E89" s="16"/>
      <c r="F89" s="0"/>
      <c r="G89" s="0"/>
      <c r="H89" s="0"/>
    </row>
    <row r="90" customFormat="false" ht="12.8" hidden="false" customHeight="false" outlineLevel="0" collapsed="false">
      <c r="A90" s="17" t="s">
        <v>55</v>
      </c>
      <c r="B90" s="17"/>
      <c r="C90" s="0"/>
      <c r="D90" s="0"/>
      <c r="E90" s="0"/>
      <c r="F90" s="0"/>
      <c r="G90" s="0"/>
      <c r="H90" s="0"/>
    </row>
    <row r="91" customFormat="false" ht="25.45" hidden="false" customHeight="false" outlineLevel="0" collapsed="false">
      <c r="A91" s="10"/>
      <c r="B91" s="10" t="s">
        <v>56</v>
      </c>
      <c r="C91" s="22" t="s">
        <v>44</v>
      </c>
      <c r="D91" s="10" t="s">
        <v>39</v>
      </c>
      <c r="E91" s="0"/>
      <c r="F91" s="0"/>
      <c r="G91" s="0"/>
      <c r="H91" s="0"/>
    </row>
    <row r="92" customFormat="false" ht="12.8" hidden="false" customHeight="false" outlineLevel="0" collapsed="false">
      <c r="A92" s="10" t="s">
        <v>14</v>
      </c>
      <c r="B92" s="11" t="n">
        <v>26</v>
      </c>
      <c r="C92" s="10" t="n">
        <v>15</v>
      </c>
      <c r="D92" s="12" t="n">
        <f aca="false">B92*C92</f>
        <v>390</v>
      </c>
      <c r="E92" s="0"/>
      <c r="F92" s="0"/>
      <c r="G92" s="0"/>
      <c r="H92" s="0"/>
    </row>
    <row r="93" customFormat="false" ht="12.8" hidden="false" customHeight="false" outlineLevel="0" collapsed="false">
      <c r="A93" s="10" t="s">
        <v>15</v>
      </c>
      <c r="B93" s="11" t="n">
        <v>26</v>
      </c>
      <c r="C93" s="10" t="n">
        <v>15</v>
      </c>
      <c r="D93" s="12" t="n">
        <f aca="false">B93*C93</f>
        <v>390</v>
      </c>
      <c r="E93" s="0"/>
      <c r="F93" s="0"/>
      <c r="G93" s="0"/>
      <c r="H93" s="0"/>
    </row>
    <row r="94" customFormat="false" ht="12.8" hidden="false" customHeight="false" outlineLevel="0" collapsed="false">
      <c r="A94" s="10" t="s">
        <v>12</v>
      </c>
      <c r="B94" s="11" t="n">
        <v>26</v>
      </c>
      <c r="C94" s="10" t="n">
        <v>22</v>
      </c>
      <c r="D94" s="12" t="n">
        <f aca="false">B94*C94</f>
        <v>572</v>
      </c>
      <c r="E94" s="0"/>
      <c r="F94" s="0"/>
      <c r="G94" s="0"/>
      <c r="H94" s="0"/>
    </row>
    <row r="95" customFormat="false" ht="12.8" hidden="false" customHeight="false" outlineLevel="0" collapsed="false">
      <c r="A95" s="0"/>
      <c r="B95" s="0"/>
      <c r="C95" s="0"/>
      <c r="D95" s="0"/>
      <c r="E95" s="0"/>
      <c r="F95" s="0"/>
      <c r="G95" s="0"/>
      <c r="H95" s="0"/>
    </row>
    <row r="96" customFormat="false" ht="12.8" hidden="false" customHeight="false" outlineLevel="0" collapsed="false">
      <c r="A96" s="17" t="s">
        <v>57</v>
      </c>
      <c r="B96" s="17"/>
      <c r="C96" s="0"/>
      <c r="D96" s="0"/>
      <c r="E96" s="0"/>
      <c r="F96" s="0"/>
      <c r="G96" s="0"/>
      <c r="H96" s="0"/>
    </row>
    <row r="97" customFormat="false" ht="12.8" hidden="false" customHeight="false" outlineLevel="0" collapsed="false">
      <c r="A97" s="0"/>
      <c r="B97" s="10" t="s">
        <v>47</v>
      </c>
      <c r="C97" s="10" t="s">
        <v>58</v>
      </c>
      <c r="D97" s="10" t="s">
        <v>50</v>
      </c>
      <c r="E97" s="0"/>
      <c r="F97" s="0"/>
      <c r="G97" s="0"/>
      <c r="H97" s="0"/>
    </row>
    <row r="98" customFormat="false" ht="12.8" hidden="false" customHeight="false" outlineLevel="0" collapsed="false">
      <c r="A98" s="10" t="s">
        <v>14</v>
      </c>
      <c r="B98" s="10" t="n">
        <v>0.64</v>
      </c>
      <c r="C98" s="10" t="n">
        <v>15</v>
      </c>
      <c r="D98" s="12" t="n">
        <f aca="false">B98*C98</f>
        <v>9.6</v>
      </c>
      <c r="E98" s="0"/>
      <c r="F98" s="0"/>
      <c r="G98" s="0"/>
      <c r="H98" s="0"/>
    </row>
    <row r="99" customFormat="false" ht="12.8" hidden="false" customHeight="false" outlineLevel="0" collapsed="false">
      <c r="A99" s="10" t="s">
        <v>15</v>
      </c>
      <c r="B99" s="10" t="n">
        <v>0.64</v>
      </c>
      <c r="C99" s="10" t="n">
        <v>15</v>
      </c>
      <c r="D99" s="12" t="n">
        <f aca="false">B99*C99</f>
        <v>9.6</v>
      </c>
      <c r="E99" s="0"/>
      <c r="F99" s="0"/>
      <c r="G99" s="0"/>
      <c r="H99" s="0"/>
    </row>
    <row r="100" customFormat="false" ht="12.8" hidden="false" customHeight="false" outlineLevel="0" collapsed="false">
      <c r="A100" s="10" t="s">
        <v>12</v>
      </c>
      <c r="B100" s="10" t="n">
        <v>0.64</v>
      </c>
      <c r="C100" s="10" t="n">
        <v>22</v>
      </c>
      <c r="D100" s="12" t="n">
        <f aca="false">B100*C100</f>
        <v>14.08</v>
      </c>
      <c r="E100" s="0"/>
      <c r="F100" s="0"/>
      <c r="G100" s="0"/>
      <c r="H100" s="0"/>
    </row>
    <row r="101" customFormat="false" ht="12.8" hidden="false" customHeight="false" outlineLevel="0" collapsed="false">
      <c r="A101" s="0"/>
      <c r="B101" s="0"/>
      <c r="C101" s="0"/>
      <c r="D101" s="0"/>
      <c r="E101" s="0"/>
      <c r="F101" s="0"/>
      <c r="G101" s="0"/>
      <c r="H101" s="0"/>
    </row>
    <row r="102" customFormat="false" ht="12.8" hidden="false" customHeight="false" outlineLevel="0" collapsed="false">
      <c r="A102" s="9" t="s">
        <v>59</v>
      </c>
      <c r="B102" s="9"/>
      <c r="C102" s="0"/>
      <c r="D102" s="0"/>
      <c r="E102" s="0"/>
      <c r="F102" s="0"/>
      <c r="G102" s="0"/>
      <c r="H102" s="0"/>
    </row>
    <row r="103" customFormat="false" ht="12.8" hidden="false" customHeight="false" outlineLevel="0" collapsed="false">
      <c r="A103" s="10"/>
      <c r="B103" s="10" t="s">
        <v>52</v>
      </c>
      <c r="C103" s="10" t="s">
        <v>50</v>
      </c>
      <c r="D103" s="10" t="s">
        <v>54</v>
      </c>
      <c r="E103" s="0"/>
      <c r="F103" s="0"/>
      <c r="G103" s="0"/>
      <c r="H103" s="0"/>
    </row>
    <row r="104" customFormat="false" ht="12.8" hidden="false" customHeight="false" outlineLevel="0" collapsed="false">
      <c r="A104" s="10" t="s">
        <v>14</v>
      </c>
      <c r="B104" s="12" t="n">
        <f aca="false">D92</f>
        <v>390</v>
      </c>
      <c r="C104" s="12" t="n">
        <f aca="false">D98</f>
        <v>9.6</v>
      </c>
      <c r="D104" s="12" t="n">
        <f aca="false">B104-C104</f>
        <v>380.4</v>
      </c>
      <c r="E104" s="0"/>
      <c r="F104" s="0"/>
      <c r="G104" s="0"/>
      <c r="H104" s="0"/>
    </row>
    <row r="105" customFormat="false" ht="12.8" hidden="false" customHeight="false" outlineLevel="0" collapsed="false">
      <c r="A105" s="10" t="s">
        <v>15</v>
      </c>
      <c r="B105" s="12" t="n">
        <f aca="false">D93</f>
        <v>390</v>
      </c>
      <c r="C105" s="12" t="n">
        <f aca="false">D99</f>
        <v>9.6</v>
      </c>
      <c r="D105" s="12" t="n">
        <f aca="false">B105-C105</f>
        <v>380.4</v>
      </c>
      <c r="E105" s="0"/>
      <c r="F105" s="0"/>
      <c r="G105" s="0"/>
      <c r="H105" s="0"/>
    </row>
    <row r="106" customFormat="false" ht="12.8" hidden="false" customHeight="false" outlineLevel="0" collapsed="false">
      <c r="A106" s="10" t="s">
        <v>12</v>
      </c>
      <c r="B106" s="12" t="n">
        <f aca="false">D94</f>
        <v>572</v>
      </c>
      <c r="C106" s="12" t="n">
        <f aca="false">D100</f>
        <v>14.08</v>
      </c>
      <c r="D106" s="12" t="n">
        <f aca="false">B106-C106</f>
        <v>557.92</v>
      </c>
      <c r="E106" s="0"/>
      <c r="F106" s="0"/>
      <c r="G106" s="0"/>
      <c r="H106" s="0"/>
    </row>
    <row r="107" customFormat="false" ht="12.8" hidden="false" customHeight="false" outlineLevel="0" collapsed="false">
      <c r="A107" s="0"/>
      <c r="B107" s="0"/>
      <c r="C107" s="0"/>
      <c r="D107" s="0"/>
      <c r="E107" s="0"/>
      <c r="F107" s="0"/>
      <c r="G107" s="0"/>
      <c r="H107" s="0"/>
    </row>
    <row r="108" customFormat="false" ht="12.8" hidden="false" customHeight="false" outlineLevel="0" collapsed="false">
      <c r="A108" s="9" t="s">
        <v>60</v>
      </c>
      <c r="B108" s="9"/>
      <c r="C108" s="0"/>
      <c r="D108" s="0"/>
      <c r="E108" s="0"/>
      <c r="F108" s="0"/>
      <c r="G108" s="0"/>
      <c r="H108" s="0"/>
    </row>
    <row r="109" customFormat="false" ht="12.8" hidden="false" customHeight="false" outlineLevel="0" collapsed="false">
      <c r="A109" s="10"/>
      <c r="B109" s="10" t="s">
        <v>39</v>
      </c>
      <c r="C109" s="0"/>
      <c r="D109" s="0"/>
      <c r="E109" s="0"/>
      <c r="F109" s="0"/>
      <c r="G109" s="0"/>
      <c r="H109" s="0"/>
    </row>
    <row r="110" customFormat="false" ht="12.8" hidden="false" customHeight="false" outlineLevel="0" collapsed="false">
      <c r="A110" s="10" t="s">
        <v>14</v>
      </c>
      <c r="B110" s="11" t="n">
        <v>43.64</v>
      </c>
      <c r="C110" s="0"/>
      <c r="D110" s="0"/>
      <c r="E110" s="0"/>
      <c r="F110" s="0"/>
      <c r="G110" s="0"/>
      <c r="H110" s="0"/>
    </row>
    <row r="111" customFormat="false" ht="12.8" hidden="false" customHeight="false" outlineLevel="0" collapsed="false">
      <c r="A111" s="10" t="s">
        <v>15</v>
      </c>
      <c r="B111" s="11" t="n">
        <v>43.64</v>
      </c>
      <c r="C111" s="0"/>
      <c r="D111" s="0"/>
      <c r="E111" s="0"/>
      <c r="F111" s="0"/>
      <c r="G111" s="0"/>
      <c r="H111" s="0"/>
    </row>
    <row r="112" customFormat="false" ht="12.8" hidden="false" customHeight="false" outlineLevel="0" collapsed="false">
      <c r="A112" s="10" t="s">
        <v>12</v>
      </c>
      <c r="B112" s="11" t="n">
        <v>43.64</v>
      </c>
      <c r="C112" s="0"/>
      <c r="D112" s="0"/>
      <c r="E112" s="0"/>
      <c r="F112" s="0"/>
      <c r="G112" s="0"/>
      <c r="H112" s="0"/>
    </row>
    <row r="113" customFormat="false" ht="12.8" hidden="false" customHeight="false" outlineLevel="0" collapsed="false">
      <c r="A113" s="0"/>
      <c r="B113" s="0"/>
      <c r="C113" s="0"/>
      <c r="D113" s="0"/>
      <c r="E113" s="0"/>
      <c r="F113" s="0"/>
      <c r="G113" s="0"/>
      <c r="H113" s="0"/>
    </row>
    <row r="114" customFormat="false" ht="12.8" hidden="false" customHeight="false" outlineLevel="0" collapsed="false">
      <c r="A114" s="9" t="s">
        <v>61</v>
      </c>
      <c r="B114" s="9"/>
      <c r="C114" s="0"/>
      <c r="D114" s="0"/>
      <c r="E114" s="0"/>
      <c r="F114" s="0"/>
      <c r="G114" s="0"/>
      <c r="H114" s="0"/>
    </row>
    <row r="115" customFormat="false" ht="12.8" hidden="false" customHeight="false" outlineLevel="0" collapsed="false">
      <c r="A115" s="0"/>
      <c r="B115" s="10" t="s">
        <v>56</v>
      </c>
      <c r="C115" s="10" t="s">
        <v>58</v>
      </c>
      <c r="D115" s="10" t="s">
        <v>62</v>
      </c>
      <c r="E115" s="0"/>
      <c r="F115" s="0"/>
      <c r="G115" s="0"/>
      <c r="H115" s="0"/>
    </row>
    <row r="116" customFormat="false" ht="12.8" hidden="false" customHeight="false" outlineLevel="0" collapsed="false">
      <c r="A116" s="10" t="s">
        <v>14</v>
      </c>
      <c r="B116" s="11" t="n">
        <v>12.57</v>
      </c>
      <c r="C116" s="10" t="n">
        <v>15</v>
      </c>
      <c r="D116" s="12" t="n">
        <f aca="false">B116*C116</f>
        <v>188.55</v>
      </c>
      <c r="E116" s="0"/>
      <c r="F116" s="0"/>
      <c r="G116" s="0"/>
      <c r="H116" s="0"/>
    </row>
    <row r="117" customFormat="false" ht="12.8" hidden="false" customHeight="false" outlineLevel="0" collapsed="false">
      <c r="A117" s="10" t="s">
        <v>15</v>
      </c>
      <c r="B117" s="11" t="n">
        <v>10.48</v>
      </c>
      <c r="C117" s="10" t="n">
        <v>15</v>
      </c>
      <c r="D117" s="12" t="n">
        <f aca="false">B117*C117</f>
        <v>157.2</v>
      </c>
      <c r="E117" s="0"/>
      <c r="F117" s="0"/>
      <c r="G117" s="0"/>
      <c r="H117" s="0"/>
    </row>
    <row r="118" customFormat="false" ht="12.8" hidden="false" customHeight="false" outlineLevel="0" collapsed="false">
      <c r="A118" s="10" t="s">
        <v>12</v>
      </c>
      <c r="B118" s="11" t="n">
        <v>10.48</v>
      </c>
      <c r="C118" s="20" t="n">
        <v>22</v>
      </c>
      <c r="D118" s="12" t="n">
        <f aca="false">B118*C118</f>
        <v>230.56</v>
      </c>
      <c r="E118" s="0"/>
      <c r="F118" s="0"/>
      <c r="G118" s="0"/>
      <c r="H118" s="0"/>
    </row>
    <row r="119" customFormat="false" ht="12.8" hidden="false" customHeight="false" outlineLevel="0" collapsed="false">
      <c r="A119" s="0"/>
      <c r="B119" s="0"/>
      <c r="C119" s="0"/>
      <c r="D119" s="0"/>
      <c r="E119" s="0"/>
      <c r="F119" s="0"/>
      <c r="G119" s="0"/>
      <c r="H119" s="0"/>
    </row>
    <row r="120" customFormat="false" ht="12.8" hidden="false" customHeight="false" outlineLevel="0" collapsed="false">
      <c r="A120" s="8" t="s">
        <v>63</v>
      </c>
      <c r="B120" s="8"/>
      <c r="C120" s="0"/>
      <c r="D120" s="0"/>
      <c r="E120" s="0"/>
      <c r="F120" s="0"/>
      <c r="G120" s="0"/>
      <c r="H120" s="0"/>
    </row>
    <row r="121" customFormat="false" ht="12.8" hidden="false" customHeight="false" outlineLevel="0" collapsed="false">
      <c r="A121" s="0"/>
      <c r="B121" s="0"/>
      <c r="C121" s="0"/>
      <c r="D121" s="0"/>
      <c r="E121" s="0"/>
      <c r="F121" s="0"/>
      <c r="G121" s="0"/>
      <c r="H121" s="0"/>
    </row>
    <row r="122" customFormat="false" ht="12.8" hidden="false" customHeight="false" outlineLevel="0" collapsed="false">
      <c r="A122" s="9" t="s">
        <v>64</v>
      </c>
      <c r="B122" s="9"/>
      <c r="C122" s="0"/>
      <c r="D122" s="0"/>
      <c r="E122" s="0"/>
      <c r="F122" s="0"/>
      <c r="G122" s="0"/>
      <c r="H122" s="0"/>
    </row>
    <row r="123" customFormat="false" ht="12.8" hidden="false" customHeight="false" outlineLevel="0" collapsed="false">
      <c r="A123" s="10" t="s">
        <v>65</v>
      </c>
      <c r="B123" s="23" t="n">
        <v>0.6741</v>
      </c>
      <c r="C123" s="0"/>
      <c r="D123" s="0"/>
      <c r="E123" s="0"/>
      <c r="F123" s="0"/>
      <c r="G123" s="0"/>
      <c r="H123" s="0"/>
    </row>
    <row r="124" customFormat="false" ht="12.8" hidden="false" customHeight="false" outlineLevel="0" collapsed="false">
      <c r="A124" s="10" t="s">
        <v>66</v>
      </c>
      <c r="B124" s="23" t="n">
        <v>0.0544</v>
      </c>
      <c r="C124" s="0"/>
      <c r="D124" s="0"/>
      <c r="E124" s="0"/>
      <c r="F124" s="0"/>
      <c r="G124" s="0"/>
      <c r="H124" s="0"/>
    </row>
    <row r="125" customFormat="false" ht="12.8" hidden="false" customHeight="false" outlineLevel="0" collapsed="false">
      <c r="A125" s="10" t="s">
        <v>67</v>
      </c>
      <c r="B125" s="23" t="n">
        <v>0.2715</v>
      </c>
      <c r="C125" s="0"/>
      <c r="D125" s="0"/>
      <c r="E125" s="0"/>
      <c r="F125" s="0"/>
      <c r="G125" s="0"/>
      <c r="H125" s="0"/>
    </row>
    <row r="126" customFormat="false" ht="12.8" hidden="false" customHeight="false" outlineLevel="0" collapsed="false">
      <c r="A126" s="16"/>
      <c r="B126" s="16"/>
      <c r="C126" s="16"/>
      <c r="D126" s="16"/>
      <c r="E126" s="16"/>
      <c r="F126" s="0"/>
      <c r="G126" s="0"/>
      <c r="H126" s="0"/>
    </row>
    <row r="127" customFormat="false" ht="12.8" hidden="false" customHeight="false" outlineLevel="0" collapsed="false">
      <c r="A127" s="9" t="s">
        <v>64</v>
      </c>
      <c r="B127" s="9"/>
      <c r="C127" s="0"/>
      <c r="D127" s="0"/>
      <c r="E127" s="0"/>
      <c r="F127" s="0"/>
      <c r="G127" s="0"/>
      <c r="H127" s="0"/>
    </row>
    <row r="128" customFormat="false" ht="12.8" hidden="false" customHeight="false" outlineLevel="0" collapsed="false">
      <c r="A128" s="10" t="s">
        <v>68</v>
      </c>
      <c r="B128" s="23" t="n">
        <f aca="false">B123*0.9</f>
        <v>0.60669</v>
      </c>
      <c r="C128" s="0"/>
      <c r="D128" s="0"/>
      <c r="E128" s="0"/>
      <c r="F128" s="0"/>
      <c r="G128" s="0"/>
      <c r="H128" s="0"/>
    </row>
    <row r="129" customFormat="false" ht="12.8" hidden="false" customHeight="false" outlineLevel="0" collapsed="false">
      <c r="A129" s="10" t="s">
        <v>69</v>
      </c>
      <c r="B129" s="23" t="n">
        <f aca="false">B123*0.1</f>
        <v>0.06741</v>
      </c>
      <c r="C129" s="0"/>
      <c r="D129" s="0"/>
      <c r="E129" s="0"/>
      <c r="F129" s="0"/>
      <c r="G129" s="0"/>
      <c r="H129" s="0"/>
    </row>
    <row r="130" customFormat="false" ht="12.8" hidden="false" customHeight="false" outlineLevel="0" collapsed="false">
      <c r="A130" s="0"/>
      <c r="B130" s="0"/>
      <c r="C130" s="0"/>
      <c r="D130" s="0"/>
      <c r="E130" s="0"/>
      <c r="F130" s="0"/>
      <c r="G130" s="0"/>
      <c r="H130" s="0"/>
    </row>
    <row r="131" customFormat="false" ht="12.8" hidden="false" customHeight="false" outlineLevel="0" collapsed="false">
      <c r="A131" s="13" t="s">
        <v>70</v>
      </c>
      <c r="B131" s="13"/>
      <c r="C131" s="0"/>
      <c r="D131" s="0"/>
      <c r="E131" s="0"/>
      <c r="F131" s="0"/>
      <c r="G131" s="0"/>
      <c r="H131" s="0"/>
    </row>
    <row r="132" customFormat="false" ht="12.8" hidden="false" customHeight="false" outlineLevel="0" collapsed="false">
      <c r="A132" s="24" t="s">
        <v>71</v>
      </c>
      <c r="B132" s="0"/>
      <c r="C132" s="0"/>
      <c r="D132" s="0"/>
      <c r="E132" s="0"/>
      <c r="F132" s="0"/>
      <c r="G132" s="0"/>
      <c r="H132" s="0"/>
    </row>
    <row r="133" customFormat="false" ht="12.8" hidden="false" customHeight="false" outlineLevel="0" collapsed="false">
      <c r="A133" s="0"/>
      <c r="B133" s="10" t="s">
        <v>47</v>
      </c>
      <c r="C133" s="10" t="s">
        <v>72</v>
      </c>
      <c r="D133" s="10" t="s">
        <v>39</v>
      </c>
      <c r="E133" s="0"/>
      <c r="F133" s="0"/>
      <c r="G133" s="0"/>
      <c r="H133" s="0"/>
    </row>
    <row r="134" customFormat="false" ht="12.8" hidden="false" customHeight="false" outlineLevel="0" collapsed="false">
      <c r="A134" s="10" t="s">
        <v>14</v>
      </c>
      <c r="B134" s="12" t="n">
        <f aca="false">'Planilha de Custos '!D26+'Planilha de Custos '!D57-B56</f>
        <v>3092.48126</v>
      </c>
      <c r="C134" s="20" t="n">
        <v>12</v>
      </c>
      <c r="D134" s="12" t="n">
        <f aca="false">B134/C134</f>
        <v>257.706771666667</v>
      </c>
      <c r="E134" s="0"/>
      <c r="F134" s="0"/>
      <c r="G134" s="0"/>
      <c r="H134" s="0"/>
    </row>
    <row r="135" customFormat="false" ht="12.8" hidden="false" customHeight="false" outlineLevel="0" collapsed="false">
      <c r="A135" s="10" t="s">
        <v>15</v>
      </c>
      <c r="B135" s="12" t="n">
        <f aca="false">'Planilha de Custos '!E26+'Planilha de Custos '!E57-B57</f>
        <v>2631.62576</v>
      </c>
      <c r="C135" s="10" t="n">
        <v>12</v>
      </c>
      <c r="D135" s="12" t="n">
        <f aca="false">B135/C135</f>
        <v>219.302146666667</v>
      </c>
      <c r="E135" s="0"/>
      <c r="F135" s="0"/>
      <c r="G135" s="0"/>
      <c r="H135" s="0"/>
    </row>
    <row r="136" customFormat="false" ht="12.8" hidden="false" customHeight="false" outlineLevel="0" collapsed="false">
      <c r="A136" s="10" t="s">
        <v>12</v>
      </c>
      <c r="B136" s="12" t="n">
        <f aca="false">'Planilha de Custos '!G26+'Planilha de Custos '!G57-B58</f>
        <v>3709.036284352</v>
      </c>
      <c r="C136" s="10" t="n">
        <v>12</v>
      </c>
      <c r="D136" s="12" t="n">
        <f aca="false">B136/C136</f>
        <v>309.086357029333</v>
      </c>
      <c r="E136" s="0"/>
      <c r="F136" s="0"/>
      <c r="G136" s="0"/>
      <c r="H136" s="0"/>
    </row>
    <row r="137" customFormat="false" ht="12.8" hidden="false" customHeight="false" outlineLevel="0" collapsed="false">
      <c r="A137" s="0"/>
      <c r="B137" s="0"/>
      <c r="C137" s="0"/>
      <c r="D137" s="0"/>
      <c r="E137" s="0"/>
      <c r="F137" s="0"/>
      <c r="G137" s="0"/>
      <c r="H137" s="0"/>
    </row>
    <row r="138" customFormat="false" ht="25.45" hidden="false" customHeight="true" outlineLevel="0" collapsed="false">
      <c r="A138" s="25" t="s">
        <v>73</v>
      </c>
      <c r="B138" s="25"/>
      <c r="C138" s="0"/>
      <c r="D138" s="0"/>
      <c r="E138" s="0"/>
      <c r="F138" s="0"/>
      <c r="G138" s="0"/>
      <c r="H138" s="0"/>
    </row>
    <row r="139" customFormat="false" ht="12.8" hidden="false" customHeight="false" outlineLevel="0" collapsed="false">
      <c r="A139" s="10"/>
      <c r="B139" s="10" t="s">
        <v>47</v>
      </c>
      <c r="C139" s="10" t="s">
        <v>74</v>
      </c>
      <c r="D139" s="10" t="s">
        <v>39</v>
      </c>
      <c r="E139" s="0"/>
      <c r="F139" s="0"/>
      <c r="G139" s="0"/>
      <c r="H139" s="0"/>
    </row>
    <row r="140" customFormat="false" ht="12.8" hidden="false" customHeight="false" outlineLevel="0" collapsed="false">
      <c r="A140" s="10" t="s">
        <v>14</v>
      </c>
      <c r="B140" s="12" t="n">
        <f aca="false">B61</f>
        <v>178.655826666667</v>
      </c>
      <c r="C140" s="21" t="n">
        <v>0.4</v>
      </c>
      <c r="D140" s="12" t="n">
        <f aca="false">B140*C140</f>
        <v>71.4623306666667</v>
      </c>
      <c r="E140" s="0"/>
      <c r="F140" s="0"/>
      <c r="G140" s="0"/>
      <c r="H140" s="0"/>
    </row>
    <row r="141" customFormat="false" ht="12.8" hidden="false" customHeight="false" outlineLevel="0" collapsed="false">
      <c r="A141" s="10" t="s">
        <v>15</v>
      </c>
      <c r="B141" s="12" t="n">
        <f aca="false">B62</f>
        <v>146.840604444444</v>
      </c>
      <c r="C141" s="21" t="n">
        <v>0.4</v>
      </c>
      <c r="D141" s="12" t="n">
        <f aca="false">B141*C141</f>
        <v>58.7362417777778</v>
      </c>
      <c r="E141" s="0"/>
      <c r="F141" s="0"/>
      <c r="G141" s="0"/>
      <c r="H141" s="0"/>
    </row>
    <row r="142" customFormat="false" ht="12.8" hidden="false" customHeight="false" outlineLevel="0" collapsed="false">
      <c r="A142" s="10" t="s">
        <v>12</v>
      </c>
      <c r="B142" s="12" t="n">
        <f aca="false">B63</f>
        <v>209.350649756444</v>
      </c>
      <c r="C142" s="21" t="n">
        <v>0.4</v>
      </c>
      <c r="D142" s="12" t="n">
        <f aca="false">B142*C142</f>
        <v>83.7402599025778</v>
      </c>
      <c r="E142" s="0"/>
      <c r="F142" s="0"/>
      <c r="G142" s="0"/>
      <c r="H142" s="0"/>
    </row>
    <row r="143" customFormat="false" ht="12.8" hidden="false" customHeight="false" outlineLevel="0" collapsed="false">
      <c r="A143" s="0"/>
      <c r="B143" s="0"/>
      <c r="C143" s="0"/>
      <c r="D143" s="0"/>
      <c r="E143" s="0"/>
      <c r="F143" s="0"/>
      <c r="G143" s="0"/>
      <c r="H143" s="0"/>
    </row>
    <row r="144" customFormat="false" ht="61.45" hidden="false" customHeight="false" outlineLevel="0" collapsed="false">
      <c r="A144" s="26" t="s">
        <v>75</v>
      </c>
      <c r="B144" s="0"/>
      <c r="C144" s="0"/>
      <c r="D144" s="0"/>
      <c r="E144" s="0"/>
      <c r="F144" s="0"/>
      <c r="G144" s="0"/>
      <c r="H144" s="0"/>
    </row>
    <row r="145" customFormat="false" ht="12.8" hidden="false" customHeight="false" outlineLevel="0" collapsed="false">
      <c r="A145" s="0"/>
      <c r="B145" s="0"/>
      <c r="C145" s="0"/>
      <c r="D145" s="0"/>
      <c r="E145" s="0"/>
      <c r="F145" s="0"/>
      <c r="G145" s="0"/>
      <c r="H145" s="0"/>
    </row>
    <row r="146" customFormat="false" ht="12.8" hidden="false" customHeight="false" outlineLevel="0" collapsed="false">
      <c r="A146" s="13" t="s">
        <v>76</v>
      </c>
      <c r="B146" s="13"/>
      <c r="C146" s="0"/>
      <c r="D146" s="0"/>
      <c r="E146" s="0"/>
      <c r="F146" s="0"/>
      <c r="G146" s="0"/>
      <c r="H146" s="0"/>
    </row>
    <row r="147" customFormat="false" ht="12.8" hidden="false" customHeight="false" outlineLevel="0" collapsed="false">
      <c r="A147" s="10"/>
      <c r="B147" s="10" t="s">
        <v>47</v>
      </c>
      <c r="C147" s="10" t="s">
        <v>49</v>
      </c>
      <c r="D147" s="10" t="s">
        <v>39</v>
      </c>
      <c r="E147" s="0"/>
      <c r="F147" s="0"/>
      <c r="G147" s="0"/>
      <c r="H147" s="0"/>
    </row>
    <row r="148" customFormat="false" ht="12.8" hidden="false" customHeight="false" outlineLevel="0" collapsed="false">
      <c r="A148" s="10" t="s">
        <v>14</v>
      </c>
      <c r="B148" s="12" t="n">
        <f aca="false">D134+D140</f>
        <v>329.169102333333</v>
      </c>
      <c r="C148" s="15" t="n">
        <f aca="false">B128</f>
        <v>0.60669</v>
      </c>
      <c r="D148" s="12" t="n">
        <f aca="false">B148*C148</f>
        <v>199.70360269461</v>
      </c>
      <c r="E148" s="0"/>
      <c r="F148" s="0"/>
      <c r="G148" s="0"/>
      <c r="H148" s="0"/>
    </row>
    <row r="149" customFormat="false" ht="12.8" hidden="false" customHeight="false" outlineLevel="0" collapsed="false">
      <c r="A149" s="10" t="s">
        <v>15</v>
      </c>
      <c r="B149" s="12" t="n">
        <f aca="false">D135+D141</f>
        <v>278.038388444444</v>
      </c>
      <c r="C149" s="15" t="n">
        <f aca="false">B128</f>
        <v>0.60669</v>
      </c>
      <c r="D149" s="12" t="n">
        <f aca="false">B149*C149</f>
        <v>168.68310988536</v>
      </c>
      <c r="E149" s="0"/>
      <c r="F149" s="0"/>
      <c r="G149" s="0"/>
      <c r="H149" s="0"/>
    </row>
    <row r="150" customFormat="false" ht="12.8" hidden="false" customHeight="true" outlineLevel="0" collapsed="false">
      <c r="A150" s="10" t="s">
        <v>12</v>
      </c>
      <c r="B150" s="12" t="n">
        <f aca="false">D136+D142</f>
        <v>392.826616931911</v>
      </c>
      <c r="C150" s="15" t="n">
        <f aca="false">B128</f>
        <v>0.60669</v>
      </c>
      <c r="D150" s="12" t="n">
        <f aca="false">B150*C150</f>
        <v>238.323980226421</v>
      </c>
      <c r="E150" s="0"/>
      <c r="F150" s="16"/>
      <c r="G150" s="16"/>
      <c r="H150" s="0"/>
    </row>
    <row r="151" customFormat="false" ht="12.8" hidden="false" customHeight="false" outlineLevel="0" collapsed="false">
      <c r="A151" s="0"/>
      <c r="B151" s="0"/>
      <c r="C151" s="0"/>
      <c r="D151" s="0"/>
      <c r="E151" s="0"/>
      <c r="F151" s="0"/>
      <c r="G151" s="0"/>
      <c r="H151" s="0"/>
    </row>
    <row r="152" customFormat="false" ht="12.8" hidden="false" customHeight="true" outlineLevel="0" collapsed="false">
      <c r="A152" s="0"/>
      <c r="B152" s="0"/>
      <c r="C152" s="0"/>
      <c r="D152" s="0"/>
      <c r="E152" s="0"/>
      <c r="F152" s="0"/>
      <c r="G152" s="0"/>
      <c r="H152" s="0"/>
    </row>
    <row r="153" customFormat="false" ht="12.8" hidden="false" customHeight="false" outlineLevel="0" collapsed="false">
      <c r="A153" s="13" t="s">
        <v>77</v>
      </c>
      <c r="B153" s="13"/>
      <c r="C153" s="0"/>
      <c r="D153" s="0"/>
      <c r="E153" s="0"/>
      <c r="F153" s="0"/>
      <c r="G153" s="0"/>
      <c r="H153" s="0"/>
    </row>
    <row r="154" customFormat="false" ht="12.8" hidden="false" customHeight="false" outlineLevel="0" collapsed="false">
      <c r="A154" s="24" t="s">
        <v>78</v>
      </c>
      <c r="B154" s="0"/>
      <c r="C154" s="0"/>
      <c r="D154" s="0"/>
      <c r="E154" s="0"/>
      <c r="F154" s="0"/>
      <c r="G154" s="0"/>
      <c r="H154" s="0"/>
    </row>
    <row r="155" customFormat="false" ht="12.8" hidden="false" customHeight="false" outlineLevel="0" collapsed="false">
      <c r="A155" s="10"/>
      <c r="B155" s="10" t="s">
        <v>47</v>
      </c>
      <c r="C155" s="10" t="s">
        <v>72</v>
      </c>
      <c r="D155" s="10" t="s">
        <v>39</v>
      </c>
      <c r="E155" s="0"/>
      <c r="F155" s="0"/>
      <c r="G155" s="0"/>
      <c r="H155" s="0"/>
    </row>
    <row r="156" customFormat="false" ht="12.8" hidden="false" customHeight="false" outlineLevel="0" collapsed="false">
      <c r="A156" s="10" t="s">
        <v>14</v>
      </c>
      <c r="B156" s="12" t="n">
        <f aca="false">'Planilha de Custos '!D26+'Planilha de Custos '!D57</f>
        <v>3735.642236</v>
      </c>
      <c r="C156" s="10" t="n">
        <v>12</v>
      </c>
      <c r="D156" s="12" t="n">
        <f aca="false">B156/C156</f>
        <v>311.303519666667</v>
      </c>
      <c r="E156" s="0"/>
      <c r="F156" s="0"/>
      <c r="G156" s="0"/>
      <c r="H156" s="0"/>
    </row>
    <row r="157" customFormat="false" ht="12.8" hidden="false" customHeight="false" outlineLevel="0" collapsed="false">
      <c r="A157" s="10" t="s">
        <v>15</v>
      </c>
      <c r="B157" s="12" t="n">
        <f aca="false">'Planilha de Custos '!E26+'Planilha de Custos '!E57</f>
        <v>3160.251936</v>
      </c>
      <c r="C157" s="10" t="n">
        <v>12</v>
      </c>
      <c r="D157" s="12" t="n">
        <f aca="false">B157/C157</f>
        <v>263.354328</v>
      </c>
      <c r="E157" s="0"/>
      <c r="F157" s="0"/>
      <c r="G157" s="0"/>
      <c r="H157" s="0"/>
    </row>
    <row r="158" customFormat="false" ht="12.8" hidden="false" customHeight="false" outlineLevel="0" collapsed="false">
      <c r="A158" s="10" t="s">
        <v>12</v>
      </c>
      <c r="B158" s="12" t="n">
        <f aca="false">'Planilha de Custos '!G26+'Planilha de Custos '!G57</f>
        <v>4462.6986234752</v>
      </c>
      <c r="C158" s="10" t="n">
        <v>12</v>
      </c>
      <c r="D158" s="12" t="n">
        <f aca="false">B158/C158</f>
        <v>371.891551956267</v>
      </c>
      <c r="E158" s="0"/>
      <c r="F158" s="0"/>
      <c r="G158" s="0"/>
      <c r="H158" s="0"/>
    </row>
    <row r="159" customFormat="false" ht="12.8" hidden="false" customHeight="false" outlineLevel="0" collapsed="false">
      <c r="A159" s="0"/>
      <c r="B159" s="0"/>
      <c r="C159" s="0"/>
      <c r="D159" s="0"/>
      <c r="E159" s="0"/>
      <c r="F159" s="0"/>
      <c r="G159" s="0"/>
      <c r="H159" s="0"/>
    </row>
    <row r="160" customFormat="false" ht="25.35" hidden="false" customHeight="true" outlineLevel="0" collapsed="false">
      <c r="A160" s="25" t="s">
        <v>79</v>
      </c>
      <c r="B160" s="25"/>
      <c r="C160" s="0"/>
      <c r="D160" s="0"/>
      <c r="E160" s="0"/>
      <c r="F160" s="0"/>
      <c r="G160" s="0"/>
      <c r="H160" s="0"/>
    </row>
    <row r="161" customFormat="false" ht="12.8" hidden="false" customHeight="false" outlineLevel="0" collapsed="false">
      <c r="A161" s="10"/>
      <c r="B161" s="10" t="s">
        <v>47</v>
      </c>
      <c r="C161" s="10" t="s">
        <v>74</v>
      </c>
      <c r="D161" s="10" t="s">
        <v>39</v>
      </c>
      <c r="E161" s="0"/>
      <c r="F161" s="0"/>
      <c r="G161" s="0"/>
      <c r="H161" s="0"/>
    </row>
    <row r="162" customFormat="false" ht="12.8" hidden="false" customHeight="false" outlineLevel="0" collapsed="false">
      <c r="A162" s="10" t="s">
        <v>14</v>
      </c>
      <c r="B162" s="12" t="n">
        <f aca="false">B140</f>
        <v>178.655826666667</v>
      </c>
      <c r="C162" s="21" t="n">
        <v>0.4</v>
      </c>
      <c r="D162" s="12" t="n">
        <f aca="false">B162*C162</f>
        <v>71.4623306666667</v>
      </c>
      <c r="E162" s="0"/>
      <c r="F162" s="0"/>
      <c r="G162" s="0"/>
      <c r="H162" s="0"/>
    </row>
    <row r="163" customFormat="false" ht="12.8" hidden="false" customHeight="false" outlineLevel="0" collapsed="false">
      <c r="A163" s="10" t="s">
        <v>15</v>
      </c>
      <c r="B163" s="12" t="n">
        <f aca="false">B141</f>
        <v>146.840604444444</v>
      </c>
      <c r="C163" s="21" t="n">
        <v>0.4</v>
      </c>
      <c r="D163" s="12" t="n">
        <f aca="false">B163*C163</f>
        <v>58.7362417777778</v>
      </c>
      <c r="E163" s="0"/>
      <c r="F163" s="0"/>
      <c r="G163" s="0"/>
      <c r="H163" s="0"/>
    </row>
    <row r="164" customFormat="false" ht="12.8" hidden="false" customHeight="false" outlineLevel="0" collapsed="false">
      <c r="A164" s="10" t="s">
        <v>12</v>
      </c>
      <c r="B164" s="12" t="n">
        <f aca="false">B142</f>
        <v>209.350649756444</v>
      </c>
      <c r="C164" s="21" t="n">
        <v>0.4</v>
      </c>
      <c r="D164" s="12" t="n">
        <f aca="false">B164*C164</f>
        <v>83.7402599025778</v>
      </c>
      <c r="E164" s="0"/>
      <c r="F164" s="0"/>
      <c r="G164" s="0"/>
      <c r="H164" s="0"/>
    </row>
    <row r="165" customFormat="false" ht="12.8" hidden="false" customHeight="false" outlineLevel="0" collapsed="false">
      <c r="A165" s="16"/>
      <c r="B165" s="16"/>
      <c r="C165" s="16"/>
      <c r="D165" s="16"/>
      <c r="E165" s="16"/>
      <c r="F165" s="16"/>
      <c r="G165" s="16"/>
      <c r="H165" s="0"/>
    </row>
    <row r="166" customFormat="false" ht="61.45" hidden="false" customHeight="false" outlineLevel="0" collapsed="false">
      <c r="A166" s="26" t="s">
        <v>75</v>
      </c>
      <c r="B166" s="16"/>
      <c r="C166" s="16"/>
      <c r="D166" s="16"/>
      <c r="E166" s="0"/>
      <c r="F166" s="0"/>
      <c r="G166" s="0"/>
      <c r="H166" s="0"/>
    </row>
    <row r="167" customFormat="false" ht="12.8" hidden="false" customHeight="false" outlineLevel="0" collapsed="false">
      <c r="A167" s="0"/>
      <c r="B167" s="0"/>
      <c r="C167" s="0"/>
      <c r="D167" s="0"/>
      <c r="E167" s="0"/>
      <c r="F167" s="0"/>
      <c r="G167" s="0"/>
      <c r="H167" s="0"/>
    </row>
    <row r="168" customFormat="false" ht="12.8" hidden="false" customHeight="false" outlineLevel="0" collapsed="false">
      <c r="A168" s="13" t="s">
        <v>80</v>
      </c>
      <c r="B168" s="13"/>
      <c r="C168" s="0"/>
      <c r="D168" s="0"/>
      <c r="E168" s="0"/>
      <c r="F168" s="0"/>
      <c r="G168" s="0"/>
      <c r="H168" s="0"/>
    </row>
    <row r="169" customFormat="false" ht="12.8" hidden="false" customHeight="false" outlineLevel="0" collapsed="false">
      <c r="A169" s="10"/>
      <c r="B169" s="10" t="s">
        <v>47</v>
      </c>
      <c r="C169" s="10" t="s">
        <v>49</v>
      </c>
      <c r="D169" s="10" t="s">
        <v>39</v>
      </c>
      <c r="E169" s="0"/>
      <c r="F169" s="0"/>
      <c r="G169" s="0"/>
      <c r="H169" s="0"/>
    </row>
    <row r="170" customFormat="false" ht="12.8" hidden="false" customHeight="false" outlineLevel="0" collapsed="false">
      <c r="A170" s="10" t="s">
        <v>14</v>
      </c>
      <c r="B170" s="12" t="n">
        <f aca="false">D156+D162</f>
        <v>382.765850333333</v>
      </c>
      <c r="C170" s="15" t="n">
        <f aca="false">B129</f>
        <v>0.06741</v>
      </c>
      <c r="D170" s="12" t="n">
        <f aca="false">B170*C170</f>
        <v>25.80224597097</v>
      </c>
      <c r="E170" s="0"/>
      <c r="F170" s="0"/>
      <c r="G170" s="0"/>
      <c r="H170" s="0"/>
    </row>
    <row r="171" customFormat="false" ht="12.8" hidden="false" customHeight="false" outlineLevel="0" collapsed="false">
      <c r="A171" s="10" t="s">
        <v>15</v>
      </c>
      <c r="B171" s="12" t="n">
        <f aca="false">D157+D163</f>
        <v>322.090569777778</v>
      </c>
      <c r="C171" s="15" t="n">
        <f aca="false">B129</f>
        <v>0.06741</v>
      </c>
      <c r="D171" s="12" t="n">
        <f aca="false">B171*C171</f>
        <v>21.71212530872</v>
      </c>
      <c r="E171" s="0"/>
      <c r="F171" s="0"/>
      <c r="G171" s="0"/>
      <c r="H171" s="0"/>
    </row>
    <row r="172" customFormat="false" ht="12.8" hidden="false" customHeight="false" outlineLevel="0" collapsed="false">
      <c r="A172" s="10" t="s">
        <v>12</v>
      </c>
      <c r="B172" s="12" t="n">
        <f aca="false">D158+D164</f>
        <v>455.631811858845</v>
      </c>
      <c r="C172" s="15" t="n">
        <f aca="false">B129</f>
        <v>0.06741</v>
      </c>
      <c r="D172" s="12" t="n">
        <f aca="false">B172*C172</f>
        <v>30.7141404374047</v>
      </c>
      <c r="E172" s="0"/>
      <c r="F172" s="0"/>
      <c r="G172" s="0"/>
      <c r="H172" s="0"/>
    </row>
    <row r="173" customFormat="false" ht="12.8" hidden="false" customHeight="false" outlineLevel="0" collapsed="false">
      <c r="A173" s="0"/>
      <c r="B173" s="0"/>
      <c r="C173" s="0"/>
      <c r="D173" s="0"/>
      <c r="E173" s="0"/>
      <c r="F173" s="0"/>
      <c r="G173" s="0"/>
      <c r="H173" s="0"/>
    </row>
    <row r="174" customFormat="false" ht="12.8" hidden="false" customHeight="false" outlineLevel="0" collapsed="false">
      <c r="A174" s="13" t="s">
        <v>81</v>
      </c>
      <c r="B174" s="13"/>
      <c r="C174" s="0"/>
      <c r="D174" s="0"/>
      <c r="E174" s="0"/>
      <c r="F174" s="0"/>
      <c r="G174" s="0"/>
      <c r="H174" s="0"/>
    </row>
    <row r="175" customFormat="false" ht="13.4" hidden="false" customHeight="true" outlineLevel="0" collapsed="false">
      <c r="A175" s="25" t="s">
        <v>82</v>
      </c>
      <c r="B175" s="25"/>
      <c r="C175" s="0"/>
      <c r="D175" s="0"/>
      <c r="E175" s="0"/>
      <c r="F175" s="0"/>
      <c r="G175" s="0"/>
      <c r="H175" s="0"/>
    </row>
    <row r="176" customFormat="false" ht="25.45" hidden="false" customHeight="false" outlineLevel="0" collapsed="false">
      <c r="A176" s="10"/>
      <c r="B176" s="22" t="s">
        <v>83</v>
      </c>
      <c r="C176" s="10" t="s">
        <v>84</v>
      </c>
      <c r="D176" s="22" t="s">
        <v>85</v>
      </c>
      <c r="E176" s="10" t="s">
        <v>39</v>
      </c>
      <c r="F176" s="0"/>
      <c r="G176" s="0"/>
      <c r="H176" s="0"/>
    </row>
    <row r="177" customFormat="false" ht="12.8" hidden="false" customHeight="false" outlineLevel="0" collapsed="false">
      <c r="A177" s="10" t="s">
        <v>14</v>
      </c>
      <c r="B177" s="12" t="n">
        <f aca="false">-B28</f>
        <v>-155.8045</v>
      </c>
      <c r="C177" s="12" t="n">
        <f aca="false">-B33</f>
        <v>-155.8045</v>
      </c>
      <c r="D177" s="12" t="n">
        <f aca="false">-B38</f>
        <v>-51.9348333333333</v>
      </c>
      <c r="E177" s="12" t="n">
        <f aca="false">SUM(B177:D177)</f>
        <v>-363.543833333333</v>
      </c>
      <c r="F177" s="0"/>
      <c r="G177" s="0"/>
      <c r="H177" s="0"/>
    </row>
    <row r="178" customFormat="false" ht="12.8" hidden="false" customHeight="false" outlineLevel="0" collapsed="false">
      <c r="A178" s="10" t="s">
        <v>15</v>
      </c>
      <c r="B178" s="12" t="n">
        <f aca="false">-B29</f>
        <v>-128.058666666667</v>
      </c>
      <c r="C178" s="12" t="n">
        <f aca="false">-B34</f>
        <v>-128.058666666667</v>
      </c>
      <c r="D178" s="12" t="n">
        <f aca="false">-B39</f>
        <v>-42.6862222222222</v>
      </c>
      <c r="E178" s="12" t="n">
        <f aca="false">SUM(B178:D178)</f>
        <v>-298.803555555556</v>
      </c>
      <c r="F178" s="0"/>
      <c r="G178" s="0"/>
      <c r="H178" s="0"/>
    </row>
    <row r="179" customFormat="false" ht="12.8" hidden="false" customHeight="false" outlineLevel="0" collapsed="false">
      <c r="A179" s="10" t="s">
        <v>12</v>
      </c>
      <c r="B179" s="12" t="n">
        <f aca="false">-B30</f>
        <v>-182.573241066667</v>
      </c>
      <c r="C179" s="12" t="n">
        <f aca="false">-B35</f>
        <v>-182.573241066667</v>
      </c>
      <c r="D179" s="12" t="n">
        <f aca="false">-B40</f>
        <v>-60.8577470222222</v>
      </c>
      <c r="E179" s="12" t="n">
        <f aca="false">SUM(B179:D179)</f>
        <v>-426.004229155556</v>
      </c>
      <c r="F179" s="0"/>
      <c r="G179" s="0"/>
      <c r="H179" s="0"/>
    </row>
    <row r="180" customFormat="false" ht="12.8" hidden="false" customHeight="false" outlineLevel="0" collapsed="false">
      <c r="A180" s="0"/>
      <c r="B180" s="0"/>
      <c r="C180" s="0"/>
      <c r="D180" s="0"/>
      <c r="E180" s="0"/>
      <c r="F180" s="0"/>
      <c r="G180" s="0"/>
      <c r="H180" s="0"/>
    </row>
    <row r="181" customFormat="false" ht="12.8" hidden="false" customHeight="false" outlineLevel="0" collapsed="false">
      <c r="A181" s="13" t="s">
        <v>86</v>
      </c>
      <c r="B181" s="13"/>
      <c r="C181" s="0"/>
      <c r="D181" s="0"/>
      <c r="E181" s="0"/>
      <c r="F181" s="0"/>
      <c r="G181" s="0"/>
      <c r="H181" s="0"/>
    </row>
    <row r="182" customFormat="false" ht="12.8" hidden="false" customHeight="false" outlineLevel="0" collapsed="false">
      <c r="A182" s="10"/>
      <c r="B182" s="10" t="s">
        <v>47</v>
      </c>
      <c r="C182" s="10" t="s">
        <v>49</v>
      </c>
      <c r="D182" s="10" t="s">
        <v>39</v>
      </c>
      <c r="E182" s="0"/>
      <c r="F182" s="0"/>
      <c r="G182" s="0"/>
      <c r="H182" s="0"/>
    </row>
    <row r="183" customFormat="false" ht="12.8" hidden="false" customHeight="false" outlineLevel="0" collapsed="false">
      <c r="A183" s="10" t="s">
        <v>14</v>
      </c>
      <c r="B183" s="12" t="n">
        <f aca="false">E177</f>
        <v>-363.543833333333</v>
      </c>
      <c r="C183" s="15" t="n">
        <f aca="false">B124</f>
        <v>0.0544</v>
      </c>
      <c r="D183" s="12" t="n">
        <f aca="false">B183*C183</f>
        <v>-19.7767845333333</v>
      </c>
      <c r="E183" s="0"/>
      <c r="F183" s="0"/>
      <c r="G183" s="0"/>
      <c r="H183" s="0"/>
    </row>
    <row r="184" customFormat="false" ht="12.8" hidden="false" customHeight="false" outlineLevel="0" collapsed="false">
      <c r="A184" s="10" t="s">
        <v>15</v>
      </c>
      <c r="B184" s="12" t="n">
        <f aca="false">E178</f>
        <v>-298.803555555556</v>
      </c>
      <c r="C184" s="15" t="n">
        <f aca="false">B124</f>
        <v>0.0544</v>
      </c>
      <c r="D184" s="12" t="n">
        <f aca="false">B184*C184</f>
        <v>-16.2549134222222</v>
      </c>
      <c r="E184" s="0"/>
      <c r="F184" s="0"/>
      <c r="G184" s="0"/>
      <c r="H184" s="0"/>
    </row>
    <row r="185" customFormat="false" ht="12.8" hidden="false" customHeight="false" outlineLevel="0" collapsed="false">
      <c r="A185" s="10" t="s">
        <v>12</v>
      </c>
      <c r="B185" s="12" t="n">
        <f aca="false">E179</f>
        <v>-426.004229155556</v>
      </c>
      <c r="C185" s="15" t="n">
        <f aca="false">B124</f>
        <v>0.0544</v>
      </c>
      <c r="D185" s="12" t="n">
        <f aca="false">B185*C185</f>
        <v>-23.1746300660622</v>
      </c>
      <c r="E185" s="0"/>
      <c r="F185" s="0"/>
      <c r="G185" s="0"/>
      <c r="H185" s="0"/>
    </row>
    <row r="186" customFormat="false" ht="12.8" hidden="false" customHeight="false" outlineLevel="0" collapsed="false">
      <c r="A186" s="0"/>
      <c r="B186" s="0"/>
      <c r="C186" s="0"/>
      <c r="D186" s="0"/>
      <c r="E186" s="0"/>
      <c r="F186" s="0"/>
      <c r="G186" s="0"/>
      <c r="H186" s="0"/>
    </row>
    <row r="187" customFormat="false" ht="12.8" hidden="false" customHeight="false" outlineLevel="0" collapsed="false">
      <c r="A187" s="8" t="s">
        <v>87</v>
      </c>
      <c r="B187" s="8"/>
      <c r="C187" s="0"/>
      <c r="D187" s="0"/>
      <c r="E187" s="0"/>
      <c r="F187" s="0"/>
      <c r="G187" s="0"/>
      <c r="H187" s="0"/>
    </row>
    <row r="188" customFormat="false" ht="13.45" hidden="false" customHeight="true" outlineLevel="0" collapsed="false">
      <c r="A188" s="27" t="s">
        <v>88</v>
      </c>
      <c r="B188" s="27"/>
      <c r="C188" s="27"/>
      <c r="D188" s="27"/>
      <c r="E188" s="27"/>
      <c r="F188" s="27"/>
      <c r="G188" s="27"/>
      <c r="H188" s="0"/>
    </row>
    <row r="189" customFormat="false" ht="12.8" hidden="false" customHeight="false" outlineLevel="0" collapsed="false">
      <c r="A189" s="28" t="s">
        <v>89</v>
      </c>
      <c r="B189" s="28" t="s">
        <v>90</v>
      </c>
      <c r="C189" s="28" t="s">
        <v>91</v>
      </c>
      <c r="D189" s="28" t="s">
        <v>92</v>
      </c>
      <c r="E189" s="28"/>
      <c r="F189" s="28" t="s">
        <v>93</v>
      </c>
      <c r="G189" s="28"/>
      <c r="H189" s="0"/>
    </row>
    <row r="190" customFormat="false" ht="12.8" hidden="false" customHeight="false" outlineLevel="0" collapsed="false">
      <c r="A190" s="28"/>
      <c r="B190" s="28"/>
      <c r="C190" s="28"/>
      <c r="D190" s="10" t="s">
        <v>94</v>
      </c>
      <c r="E190" s="10" t="s">
        <v>95</v>
      </c>
      <c r="F190" s="10" t="s">
        <v>94</v>
      </c>
      <c r="G190" s="10" t="s">
        <v>95</v>
      </c>
      <c r="H190" s="0"/>
    </row>
    <row r="191" customFormat="false" ht="12.8" hidden="false" customHeight="false" outlineLevel="0" collapsed="false">
      <c r="A191" s="10" t="s">
        <v>23</v>
      </c>
      <c r="B191" s="19" t="n">
        <v>1</v>
      </c>
      <c r="C191" s="10" t="n">
        <v>30</v>
      </c>
      <c r="D191" s="21" t="n">
        <v>0.5</v>
      </c>
      <c r="E191" s="29" t="n">
        <f aca="false">B191*C191*D191</f>
        <v>15</v>
      </c>
      <c r="F191" s="15" t="n">
        <v>0.6986</v>
      </c>
      <c r="G191" s="29" t="n">
        <f aca="false">B191*C191*F191</f>
        <v>20.958</v>
      </c>
      <c r="H191" s="0"/>
    </row>
    <row r="192" customFormat="false" ht="12.8" hidden="false" customHeight="false" outlineLevel="0" collapsed="false">
      <c r="A192" s="10" t="s">
        <v>96</v>
      </c>
      <c r="B192" s="19" t="n">
        <v>1</v>
      </c>
      <c r="C192" s="10" t="n">
        <v>1</v>
      </c>
      <c r="D192" s="21" t="n">
        <v>1</v>
      </c>
      <c r="E192" s="29" t="n">
        <f aca="false">B192*C192*D192</f>
        <v>1</v>
      </c>
      <c r="F192" s="15" t="n">
        <v>1</v>
      </c>
      <c r="G192" s="29" t="n">
        <f aca="false">B192*C192*F192</f>
        <v>1</v>
      </c>
      <c r="H192" s="0"/>
    </row>
    <row r="193" customFormat="false" ht="12.8" hidden="false" customHeight="false" outlineLevel="0" collapsed="false">
      <c r="A193" s="10" t="s">
        <v>97</v>
      </c>
      <c r="B193" s="19" t="n">
        <v>0.5</v>
      </c>
      <c r="C193" s="10" t="n">
        <v>5</v>
      </c>
      <c r="D193" s="21" t="n">
        <v>0.5</v>
      </c>
      <c r="E193" s="29" t="n">
        <f aca="false">B193*C193*D193</f>
        <v>1.25</v>
      </c>
      <c r="F193" s="15" t="n">
        <v>1</v>
      </c>
      <c r="G193" s="29" t="n">
        <f aca="false">B193*C193*F193</f>
        <v>2.5</v>
      </c>
      <c r="H193" s="0"/>
    </row>
    <row r="194" customFormat="false" ht="12.8" hidden="false" customHeight="false" outlineLevel="0" collapsed="false">
      <c r="A194" s="10" t="s">
        <v>98</v>
      </c>
      <c r="B194" s="19" t="n">
        <v>0.0922</v>
      </c>
      <c r="C194" s="10" t="n">
        <v>15</v>
      </c>
      <c r="D194" s="21" t="n">
        <v>0.5</v>
      </c>
      <c r="E194" s="29" t="n">
        <f aca="false">B194*C194*D194</f>
        <v>0.6915</v>
      </c>
      <c r="F194" s="15" t="n">
        <v>0.6986</v>
      </c>
      <c r="G194" s="29" t="n">
        <f aca="false">B194*C194*F194</f>
        <v>0.9661638</v>
      </c>
      <c r="H194" s="0"/>
    </row>
    <row r="195" customFormat="false" ht="12.8" hidden="false" customHeight="false" outlineLevel="0" collapsed="false">
      <c r="A195" s="10" t="s">
        <v>99</v>
      </c>
      <c r="B195" s="19" t="n">
        <v>1</v>
      </c>
      <c r="C195" s="10" t="n">
        <v>5</v>
      </c>
      <c r="D195" s="21" t="n">
        <v>0.5</v>
      </c>
      <c r="E195" s="29" t="n">
        <f aca="false">B195*C195*D195</f>
        <v>2.5</v>
      </c>
      <c r="F195" s="15" t="n">
        <v>0.6986</v>
      </c>
      <c r="G195" s="29" t="n">
        <f aca="false">B195*C195*F195</f>
        <v>3.493</v>
      </c>
      <c r="H195" s="0"/>
    </row>
    <row r="196" customFormat="false" ht="12.8" hidden="false" customHeight="false" outlineLevel="0" collapsed="false">
      <c r="A196" s="10" t="s">
        <v>100</v>
      </c>
      <c r="B196" s="19" t="n">
        <v>0.1344</v>
      </c>
      <c r="C196" s="10" t="n">
        <v>2</v>
      </c>
      <c r="D196" s="21" t="n">
        <v>1</v>
      </c>
      <c r="E196" s="29" t="n">
        <f aca="false">B196*C196*D196</f>
        <v>0.2688</v>
      </c>
      <c r="F196" s="15" t="n">
        <v>1</v>
      </c>
      <c r="G196" s="29" t="n">
        <f aca="false">B196*C196*F196</f>
        <v>0.2688</v>
      </c>
      <c r="H196" s="0"/>
    </row>
    <row r="197" customFormat="false" ht="12.8" hidden="false" customHeight="false" outlineLevel="0" collapsed="false">
      <c r="A197" s="10" t="s">
        <v>101</v>
      </c>
      <c r="B197" s="19" t="n">
        <v>0.0305</v>
      </c>
      <c r="C197" s="10" t="n">
        <v>2</v>
      </c>
      <c r="D197" s="21" t="n">
        <v>0.5</v>
      </c>
      <c r="E197" s="29" t="n">
        <f aca="false">B197*C197*D197</f>
        <v>0.0305</v>
      </c>
      <c r="F197" s="15" t="n">
        <v>0.6986</v>
      </c>
      <c r="G197" s="29" t="n">
        <f aca="false">B197*C197*F197</f>
        <v>0.0426146</v>
      </c>
      <c r="H197" s="0"/>
    </row>
    <row r="198" customFormat="false" ht="12.8" hidden="false" customHeight="false" outlineLevel="0" collapsed="false">
      <c r="A198" s="10" t="s">
        <v>102</v>
      </c>
      <c r="B198" s="19" t="n">
        <v>0.0118</v>
      </c>
      <c r="C198" s="10" t="n">
        <v>3</v>
      </c>
      <c r="D198" s="21" t="n">
        <v>0.5</v>
      </c>
      <c r="E198" s="29" t="n">
        <f aca="false">B198*C198*D198</f>
        <v>0.0177</v>
      </c>
      <c r="F198" s="15" t="n">
        <v>1</v>
      </c>
      <c r="G198" s="29" t="n">
        <f aca="false">B198*C198*F198</f>
        <v>0.0354</v>
      </c>
      <c r="H198" s="0"/>
    </row>
    <row r="199" customFormat="false" ht="12.8" hidden="false" customHeight="false" outlineLevel="0" collapsed="false">
      <c r="A199" s="10" t="s">
        <v>103</v>
      </c>
      <c r="B199" s="19" t="n">
        <v>0.02</v>
      </c>
      <c r="C199" s="10" t="n">
        <v>1</v>
      </c>
      <c r="D199" s="21" t="n">
        <v>1</v>
      </c>
      <c r="E199" s="29" t="n">
        <f aca="false">B199*C199*D199</f>
        <v>0.02</v>
      </c>
      <c r="F199" s="15" t="n">
        <v>1</v>
      </c>
      <c r="G199" s="29" t="n">
        <f aca="false">B199*C199*F199</f>
        <v>0.02</v>
      </c>
      <c r="H199" s="0"/>
    </row>
    <row r="200" customFormat="false" ht="12.8" hidden="false" customHeight="false" outlineLevel="0" collapsed="false">
      <c r="A200" s="10" t="s">
        <v>104</v>
      </c>
      <c r="B200" s="19" t="n">
        <v>0.004</v>
      </c>
      <c r="C200" s="10" t="n">
        <v>1</v>
      </c>
      <c r="D200" s="21" t="n">
        <v>1</v>
      </c>
      <c r="E200" s="29" t="n">
        <f aca="false">B200*C200*D200</f>
        <v>0.004</v>
      </c>
      <c r="F200" s="15" t="n">
        <v>1</v>
      </c>
      <c r="G200" s="29" t="n">
        <f aca="false">B200*C200*F200</f>
        <v>0.004</v>
      </c>
      <c r="H200" s="0"/>
      <c r="J200" s="0"/>
      <c r="K200" s="0"/>
      <c r="L200" s="0"/>
      <c r="M200" s="0"/>
    </row>
    <row r="201" customFormat="false" ht="12.8" hidden="false" customHeight="false" outlineLevel="0" collapsed="false">
      <c r="A201" s="10" t="s">
        <v>105</v>
      </c>
      <c r="B201" s="19" t="n">
        <v>0.0325</v>
      </c>
      <c r="C201" s="10" t="n">
        <v>20</v>
      </c>
      <c r="D201" s="21" t="n">
        <v>0.5</v>
      </c>
      <c r="E201" s="29" t="n">
        <f aca="false">B201*C201*D201</f>
        <v>0.325</v>
      </c>
      <c r="F201" s="15" t="n">
        <v>0.6986</v>
      </c>
      <c r="G201" s="29" t="n">
        <f aca="false">B201*C201*F201</f>
        <v>0.45409</v>
      </c>
      <c r="H201" s="0"/>
      <c r="J201" s="0"/>
      <c r="K201" s="0"/>
      <c r="L201" s="0"/>
      <c r="M201" s="0"/>
    </row>
    <row r="202" customFormat="false" ht="12.8" hidden="false" customHeight="false" outlineLevel="0" collapsed="false">
      <c r="A202" s="10" t="s">
        <v>106</v>
      </c>
      <c r="B202" s="19" t="n">
        <v>0.0028</v>
      </c>
      <c r="C202" s="20" t="n">
        <v>180</v>
      </c>
      <c r="D202" s="21" t="n">
        <v>0.5</v>
      </c>
      <c r="E202" s="29" t="n">
        <f aca="false">B202*C202*D202</f>
        <v>0.252</v>
      </c>
      <c r="F202" s="15" t="n">
        <v>0.6986</v>
      </c>
      <c r="G202" s="29" t="n">
        <f aca="false">B202*C202*F202</f>
        <v>0.3520944</v>
      </c>
      <c r="H202" s="0"/>
      <c r="J202" s="0"/>
      <c r="K202" s="0"/>
      <c r="L202" s="0"/>
      <c r="M202" s="0"/>
    </row>
    <row r="203" customFormat="false" ht="12.8" hidden="false" customHeight="false" outlineLevel="0" collapsed="false">
      <c r="A203" s="10" t="s">
        <v>107</v>
      </c>
      <c r="B203" s="19" t="n">
        <v>0.0002</v>
      </c>
      <c r="C203" s="10" t="n">
        <v>6</v>
      </c>
      <c r="D203" s="21" t="n">
        <v>1</v>
      </c>
      <c r="E203" s="29" t="n">
        <f aca="false">B203*C203*D203</f>
        <v>0.0012</v>
      </c>
      <c r="F203" s="15" t="n">
        <v>1</v>
      </c>
      <c r="G203" s="29" t="n">
        <f aca="false">B203*C203*F203</f>
        <v>0.0012</v>
      </c>
      <c r="H203" s="0"/>
      <c r="J203" s="0"/>
      <c r="K203" s="0"/>
      <c r="L203" s="0"/>
      <c r="M203" s="0"/>
    </row>
    <row r="204" customFormat="false" ht="12.8" hidden="false" customHeight="false" outlineLevel="0" collapsed="false">
      <c r="A204" s="0"/>
      <c r="B204" s="0"/>
      <c r="C204" s="0"/>
      <c r="D204" s="0"/>
      <c r="E204" s="0"/>
      <c r="F204" s="0"/>
      <c r="G204" s="0"/>
      <c r="H204" s="0"/>
      <c r="J204" s="0"/>
      <c r="K204" s="0"/>
      <c r="L204" s="0"/>
      <c r="M204" s="0"/>
    </row>
    <row r="205" customFormat="false" ht="13.4" hidden="false" customHeight="true" outlineLevel="0" collapsed="false">
      <c r="A205" s="25" t="s">
        <v>108</v>
      </c>
      <c r="B205" s="25"/>
      <c r="C205" s="0"/>
      <c r="D205" s="0"/>
      <c r="E205" s="0"/>
      <c r="F205" s="0"/>
      <c r="G205" s="0"/>
      <c r="H205" s="0"/>
      <c r="J205" s="0"/>
      <c r="K205" s="0"/>
      <c r="L205" s="0"/>
      <c r="M205" s="0"/>
    </row>
    <row r="206" customFormat="false" ht="12.8" hidden="false" customHeight="false" outlineLevel="0" collapsed="false">
      <c r="A206" s="28" t="s">
        <v>109</v>
      </c>
      <c r="B206" s="28" t="s">
        <v>110</v>
      </c>
      <c r="C206" s="28"/>
      <c r="D206" s="28"/>
      <c r="E206" s="0"/>
      <c r="F206" s="0"/>
      <c r="G206" s="0"/>
      <c r="H206" s="0"/>
      <c r="J206" s="0"/>
      <c r="K206" s="0"/>
      <c r="L206" s="0"/>
      <c r="M206" s="0"/>
    </row>
    <row r="207" customFormat="false" ht="12.8" hidden="false" customHeight="false" outlineLevel="0" collapsed="false">
      <c r="A207" s="28"/>
      <c r="B207" s="10" t="s">
        <v>111</v>
      </c>
      <c r="C207" s="10" t="s">
        <v>112</v>
      </c>
      <c r="D207" s="10" t="s">
        <v>113</v>
      </c>
      <c r="E207" s="0"/>
      <c r="F207" s="0"/>
      <c r="G207" s="0"/>
      <c r="H207" s="0"/>
      <c r="J207" s="0"/>
      <c r="K207" s="0"/>
      <c r="L207" s="0"/>
      <c r="M207" s="0"/>
    </row>
    <row r="208" customFormat="false" ht="12.8" hidden="false" customHeight="false" outlineLevel="0" collapsed="false">
      <c r="A208" s="10" t="s">
        <v>23</v>
      </c>
      <c r="B208" s="29" t="n">
        <f aca="false">E191</f>
        <v>15</v>
      </c>
      <c r="C208" s="29" t="n">
        <f aca="false">E191</f>
        <v>15</v>
      </c>
      <c r="D208" s="29" t="n">
        <f aca="false">G191</f>
        <v>20.958</v>
      </c>
      <c r="E208" s="0"/>
      <c r="F208" s="0"/>
      <c r="G208" s="0"/>
      <c r="H208" s="0"/>
      <c r="J208" s="0"/>
      <c r="K208" s="0"/>
      <c r="L208" s="0"/>
      <c r="M208" s="0"/>
    </row>
    <row r="209" customFormat="false" ht="12.8" hidden="false" customHeight="false" outlineLevel="0" collapsed="false">
      <c r="A209" s="10" t="s">
        <v>96</v>
      </c>
      <c r="B209" s="29" t="n">
        <f aca="false">E192</f>
        <v>1</v>
      </c>
      <c r="C209" s="29" t="n">
        <f aca="false">E192</f>
        <v>1</v>
      </c>
      <c r="D209" s="29" t="n">
        <f aca="false">G192</f>
        <v>1</v>
      </c>
      <c r="E209" s="0"/>
      <c r="F209" s="0"/>
      <c r="G209" s="0"/>
      <c r="H209" s="0"/>
      <c r="J209" s="0"/>
      <c r="K209" s="0"/>
      <c r="L209" s="0"/>
      <c r="M209" s="0"/>
    </row>
    <row r="210" customFormat="false" ht="12.8" hidden="false" customHeight="false" outlineLevel="0" collapsed="false">
      <c r="A210" s="10" t="s">
        <v>97</v>
      </c>
      <c r="B210" s="29" t="n">
        <f aca="false">E193</f>
        <v>1.25</v>
      </c>
      <c r="C210" s="29" t="n">
        <f aca="false">E193</f>
        <v>1.25</v>
      </c>
      <c r="D210" s="29" t="n">
        <f aca="false">G193</f>
        <v>2.5</v>
      </c>
      <c r="E210" s="0"/>
      <c r="F210" s="0"/>
      <c r="G210" s="0"/>
      <c r="H210" s="0"/>
      <c r="J210" s="0"/>
      <c r="K210" s="0"/>
      <c r="L210" s="0"/>
      <c r="M210" s="0"/>
    </row>
    <row r="211" customFormat="false" ht="12.8" hidden="false" customHeight="false" outlineLevel="0" collapsed="false">
      <c r="A211" s="10" t="s">
        <v>98</v>
      </c>
      <c r="B211" s="29" t="n">
        <f aca="false">E194</f>
        <v>0.6915</v>
      </c>
      <c r="C211" s="29" t="n">
        <f aca="false">E194</f>
        <v>0.6915</v>
      </c>
      <c r="D211" s="29" t="n">
        <f aca="false">G194</f>
        <v>0.9661638</v>
      </c>
      <c r="E211" s="0"/>
      <c r="F211" s="0"/>
      <c r="G211" s="0"/>
      <c r="H211" s="0"/>
      <c r="J211" s="0"/>
      <c r="K211" s="0"/>
      <c r="L211" s="0"/>
      <c r="M211" s="0"/>
    </row>
    <row r="212" customFormat="false" ht="12.8" hidden="false" customHeight="false" outlineLevel="0" collapsed="false">
      <c r="A212" s="10" t="s">
        <v>99</v>
      </c>
      <c r="B212" s="29" t="n">
        <f aca="false">E195</f>
        <v>2.5</v>
      </c>
      <c r="C212" s="29" t="n">
        <f aca="false">E195</f>
        <v>2.5</v>
      </c>
      <c r="D212" s="29" t="n">
        <f aca="false">G195</f>
        <v>3.493</v>
      </c>
      <c r="E212" s="0"/>
      <c r="F212" s="0"/>
      <c r="G212" s="0"/>
      <c r="H212" s="0"/>
      <c r="J212" s="0"/>
      <c r="K212" s="0"/>
      <c r="L212" s="0"/>
      <c r="M212" s="0"/>
    </row>
    <row r="213" customFormat="false" ht="12.8" hidden="false" customHeight="false" outlineLevel="0" collapsed="false">
      <c r="A213" s="10" t="s">
        <v>100</v>
      </c>
      <c r="B213" s="29" t="n">
        <f aca="false">E196</f>
        <v>0.2688</v>
      </c>
      <c r="C213" s="29" t="n">
        <f aca="false">E196</f>
        <v>0.2688</v>
      </c>
      <c r="D213" s="29" t="n">
        <f aca="false">G196</f>
        <v>0.2688</v>
      </c>
      <c r="E213" s="0"/>
      <c r="F213" s="0"/>
      <c r="G213" s="0"/>
      <c r="H213" s="0"/>
      <c r="J213" s="0"/>
      <c r="K213" s="0"/>
      <c r="L213" s="0"/>
      <c r="M213" s="0"/>
    </row>
    <row r="214" customFormat="false" ht="13.45" hidden="false" customHeight="true" outlineLevel="0" collapsed="false">
      <c r="A214" s="10" t="s">
        <v>101</v>
      </c>
      <c r="B214" s="29" t="n">
        <f aca="false">E197</f>
        <v>0.0305</v>
      </c>
      <c r="C214" s="29" t="n">
        <f aca="false">E197</f>
        <v>0.0305</v>
      </c>
      <c r="D214" s="29" t="n">
        <f aca="false">G197</f>
        <v>0.0426146</v>
      </c>
      <c r="E214" s="0"/>
      <c r="F214" s="0"/>
      <c r="G214" s="0"/>
      <c r="H214" s="0"/>
      <c r="J214" s="0"/>
      <c r="K214" s="0"/>
      <c r="L214" s="0"/>
      <c r="M214" s="0"/>
    </row>
    <row r="215" customFormat="false" ht="12.8" hidden="false" customHeight="false" outlineLevel="0" collapsed="false">
      <c r="A215" s="10" t="s">
        <v>102</v>
      </c>
      <c r="B215" s="29" t="n">
        <f aca="false">E198</f>
        <v>0.0177</v>
      </c>
      <c r="C215" s="29" t="n">
        <f aca="false">E198</f>
        <v>0.0177</v>
      </c>
      <c r="D215" s="29" t="n">
        <f aca="false">G198</f>
        <v>0.0354</v>
      </c>
      <c r="E215" s="0"/>
      <c r="F215" s="0"/>
      <c r="G215" s="0"/>
      <c r="H215" s="0"/>
      <c r="J215" s="0"/>
      <c r="K215" s="0"/>
      <c r="L215" s="0"/>
      <c r="M215" s="0"/>
    </row>
    <row r="216" customFormat="false" ht="12.8" hidden="false" customHeight="false" outlineLevel="0" collapsed="false">
      <c r="A216" s="10" t="s">
        <v>103</v>
      </c>
      <c r="B216" s="29" t="n">
        <f aca="false">E199</f>
        <v>0.02</v>
      </c>
      <c r="C216" s="29" t="n">
        <f aca="false">E199</f>
        <v>0.02</v>
      </c>
      <c r="D216" s="29" t="n">
        <f aca="false">G199</f>
        <v>0.02</v>
      </c>
      <c r="E216" s="0"/>
      <c r="F216" s="0"/>
      <c r="G216" s="0"/>
      <c r="H216" s="0"/>
      <c r="J216" s="0"/>
      <c r="K216" s="0"/>
      <c r="L216" s="0"/>
      <c r="M216" s="0"/>
    </row>
    <row r="217" customFormat="false" ht="12.8" hidden="false" customHeight="false" outlineLevel="0" collapsed="false">
      <c r="A217" s="10" t="s">
        <v>104</v>
      </c>
      <c r="B217" s="29" t="n">
        <f aca="false">E200</f>
        <v>0.004</v>
      </c>
      <c r="C217" s="29" t="n">
        <f aca="false">E200</f>
        <v>0.004</v>
      </c>
      <c r="D217" s="29" t="n">
        <f aca="false">G200</f>
        <v>0.004</v>
      </c>
      <c r="E217" s="0"/>
      <c r="F217" s="0"/>
      <c r="G217" s="0"/>
      <c r="H217" s="0"/>
      <c r="J217" s="0"/>
      <c r="K217" s="0"/>
      <c r="L217" s="0"/>
      <c r="M217" s="0"/>
    </row>
    <row r="218" customFormat="false" ht="12.8" hidden="false" customHeight="false" outlineLevel="0" collapsed="false">
      <c r="A218" s="10" t="s">
        <v>105</v>
      </c>
      <c r="B218" s="29" t="n">
        <f aca="false">E201</f>
        <v>0.325</v>
      </c>
      <c r="C218" s="29" t="n">
        <f aca="false">E201</f>
        <v>0.325</v>
      </c>
      <c r="D218" s="29" t="n">
        <f aca="false">G201</f>
        <v>0.45409</v>
      </c>
      <c r="E218" s="0"/>
      <c r="F218" s="0"/>
      <c r="G218" s="0"/>
      <c r="H218" s="0"/>
      <c r="J218" s="0"/>
      <c r="K218" s="0"/>
      <c r="L218" s="0"/>
      <c r="M218" s="0"/>
    </row>
    <row r="219" customFormat="false" ht="12.8" hidden="false" customHeight="false" outlineLevel="0" collapsed="false">
      <c r="A219" s="10" t="s">
        <v>106</v>
      </c>
      <c r="B219" s="29" t="n">
        <f aca="false">E202</f>
        <v>0.252</v>
      </c>
      <c r="C219" s="29" t="n">
        <f aca="false">E202</f>
        <v>0.252</v>
      </c>
      <c r="D219" s="29" t="n">
        <f aca="false">G202</f>
        <v>0.3520944</v>
      </c>
      <c r="E219" s="0"/>
      <c r="F219" s="0"/>
      <c r="G219" s="0"/>
      <c r="H219" s="0"/>
    </row>
    <row r="220" customFormat="false" ht="12.8" hidden="false" customHeight="false" outlineLevel="0" collapsed="false">
      <c r="A220" s="10" t="s">
        <v>107</v>
      </c>
      <c r="B220" s="29" t="n">
        <f aca="false">E203</f>
        <v>0.0012</v>
      </c>
      <c r="C220" s="29" t="n">
        <f aca="false">E203</f>
        <v>0.0012</v>
      </c>
      <c r="D220" s="29" t="n">
        <f aca="false">G203</f>
        <v>0.0012</v>
      </c>
      <c r="E220" s="0"/>
      <c r="F220" s="0"/>
      <c r="G220" s="0"/>
      <c r="H220" s="0"/>
    </row>
    <row r="221" customFormat="false" ht="12.8" hidden="false" customHeight="false" outlineLevel="0" collapsed="false">
      <c r="A221" s="18" t="s">
        <v>114</v>
      </c>
      <c r="B221" s="18" t="n">
        <f aca="false">SUM(B208:B220)</f>
        <v>21.3607</v>
      </c>
      <c r="C221" s="18" t="n">
        <f aca="false">SUM(C208:C220)</f>
        <v>21.3607</v>
      </c>
      <c r="D221" s="30" t="n">
        <f aca="false">SUM(D208:D220)</f>
        <v>30.0953628</v>
      </c>
      <c r="E221" s="0"/>
      <c r="F221" s="0"/>
      <c r="G221" s="0"/>
      <c r="H221" s="0"/>
    </row>
    <row r="222" customFormat="false" ht="12.8" hidden="false" customHeight="false" outlineLevel="0" collapsed="false">
      <c r="A222" s="0"/>
      <c r="B222" s="0"/>
      <c r="C222" s="0"/>
      <c r="D222" s="0"/>
      <c r="E222" s="0"/>
      <c r="F222" s="0"/>
      <c r="G222" s="0"/>
      <c r="H222" s="0"/>
    </row>
    <row r="223" customFormat="false" ht="13.4" hidden="false" customHeight="true" outlineLevel="0" collapsed="false">
      <c r="A223" s="25" t="s">
        <v>115</v>
      </c>
      <c r="B223" s="25"/>
      <c r="C223" s="0"/>
      <c r="D223" s="0"/>
      <c r="E223" s="0"/>
      <c r="F223" s="0"/>
      <c r="G223" s="0"/>
      <c r="H223" s="0"/>
    </row>
    <row r="224" customFormat="false" ht="12.8" hidden="false" customHeight="false" outlineLevel="0" collapsed="false">
      <c r="A224" s="10"/>
      <c r="B224" s="20" t="s">
        <v>47</v>
      </c>
      <c r="C224" s="20" t="s">
        <v>116</v>
      </c>
      <c r="D224" s="10" t="s">
        <v>117</v>
      </c>
      <c r="E224" s="0"/>
      <c r="F224" s="0"/>
      <c r="G224" s="0"/>
      <c r="H224" s="0"/>
    </row>
    <row r="225" customFormat="false" ht="12.8" hidden="false" customHeight="false" outlineLevel="0" collapsed="false">
      <c r="A225" s="10" t="s">
        <v>14</v>
      </c>
      <c r="B225" s="12" t="n">
        <f aca="false">'Planilha de Custos '!D26+'Planilha de Custos '!D57+'Planilha de Custos '!D65</f>
        <v>3941.37130013225</v>
      </c>
      <c r="C225" s="10" t="n">
        <v>30</v>
      </c>
      <c r="D225" s="12" t="n">
        <f aca="false">B225/C225</f>
        <v>131.379043337742</v>
      </c>
      <c r="E225" s="0"/>
      <c r="F225" s="0"/>
      <c r="G225" s="0"/>
      <c r="H225" s="0"/>
    </row>
    <row r="226" customFormat="false" ht="12.8" hidden="false" customHeight="false" outlineLevel="0" collapsed="false">
      <c r="A226" s="10" t="s">
        <v>15</v>
      </c>
      <c r="B226" s="12" t="n">
        <f aca="false">'Planilha de Custos '!E26+'Planilha de Custos '!E57+'Planilha de Custos '!E65</f>
        <v>3334.39225777186</v>
      </c>
      <c r="C226" s="10" t="n">
        <v>30</v>
      </c>
      <c r="D226" s="12" t="n">
        <f aca="false">B226/C226</f>
        <v>111.146408592395</v>
      </c>
      <c r="E226" s="0"/>
      <c r="F226" s="0"/>
      <c r="G226" s="0"/>
      <c r="H226" s="0"/>
    </row>
    <row r="227" customFormat="false" ht="12.8" hidden="false" customHeight="false" outlineLevel="0" collapsed="false">
      <c r="A227" s="10" t="s">
        <v>12</v>
      </c>
      <c r="B227" s="12" t="n">
        <f aca="false">'Planilha de Custos '!G26+'Planilha de Custos '!G57+'Planilha de Custos '!G65</f>
        <v>4708.56211407296</v>
      </c>
      <c r="C227" s="10" t="n">
        <v>30</v>
      </c>
      <c r="D227" s="12" t="n">
        <f aca="false">B227/C227</f>
        <v>156.952070469099</v>
      </c>
      <c r="E227" s="0"/>
      <c r="F227" s="0"/>
      <c r="G227" s="0"/>
      <c r="H227" s="0"/>
    </row>
    <row r="228" customFormat="false" ht="12.8" hidden="false" customHeight="false" outlineLevel="0" collapsed="false">
      <c r="A228" s="0"/>
      <c r="B228" s="0"/>
      <c r="C228" s="0"/>
      <c r="D228" s="0"/>
      <c r="E228" s="0"/>
      <c r="F228" s="0"/>
      <c r="G228" s="0"/>
      <c r="H228" s="0"/>
    </row>
    <row r="229" customFormat="false" ht="12.8" hidden="false" customHeight="false" outlineLevel="0" collapsed="false">
      <c r="A229" s="13" t="s">
        <v>118</v>
      </c>
      <c r="B229" s="13"/>
      <c r="C229" s="0"/>
      <c r="D229" s="0"/>
      <c r="E229" s="0"/>
      <c r="F229" s="0"/>
      <c r="G229" s="0"/>
      <c r="H229" s="0"/>
    </row>
    <row r="230" customFormat="false" ht="12.8" hidden="false" customHeight="false" outlineLevel="0" collapsed="false">
      <c r="A230" s="10"/>
      <c r="B230" s="10" t="s">
        <v>117</v>
      </c>
      <c r="C230" s="10" t="s">
        <v>119</v>
      </c>
      <c r="D230" s="10" t="s">
        <v>120</v>
      </c>
      <c r="E230" s="10" t="s">
        <v>121</v>
      </c>
      <c r="F230" s="0"/>
      <c r="G230" s="0"/>
      <c r="H230" s="0"/>
    </row>
    <row r="231" customFormat="false" ht="12.8" hidden="false" customHeight="false" outlineLevel="0" collapsed="false">
      <c r="A231" s="10" t="s">
        <v>14</v>
      </c>
      <c r="B231" s="12" t="n">
        <f aca="false">D225</f>
        <v>131.379043337742</v>
      </c>
      <c r="C231" s="10" t="n">
        <f aca="false">B221</f>
        <v>21.3607</v>
      </c>
      <c r="D231" s="12" t="n">
        <f aca="false">B231*C231</f>
        <v>2806.3483310245</v>
      </c>
      <c r="E231" s="12" t="n">
        <f aca="false">D231/12</f>
        <v>233.862360918708</v>
      </c>
      <c r="F231" s="0"/>
      <c r="G231" s="0"/>
      <c r="H231" s="0"/>
    </row>
    <row r="232" customFormat="false" ht="12.8" hidden="false" customHeight="false" outlineLevel="0" collapsed="false">
      <c r="A232" s="10" t="s">
        <v>15</v>
      </c>
      <c r="B232" s="12" t="n">
        <f aca="false">D226</f>
        <v>111.146408592395</v>
      </c>
      <c r="C232" s="10" t="n">
        <f aca="false">C221</f>
        <v>21.3607</v>
      </c>
      <c r="D232" s="12" t="n">
        <f aca="false">B232*C232</f>
        <v>2374.16509001958</v>
      </c>
      <c r="E232" s="12" t="n">
        <f aca="false">D232/12</f>
        <v>197.847090834965</v>
      </c>
      <c r="F232" s="0"/>
      <c r="G232" s="0"/>
      <c r="H232" s="0"/>
    </row>
    <row r="233" customFormat="false" ht="12.8" hidden="false" customHeight="false" outlineLevel="0" collapsed="false">
      <c r="A233" s="10" t="s">
        <v>12</v>
      </c>
      <c r="B233" s="12" t="n">
        <f aca="false">D227</f>
        <v>156.952070469099</v>
      </c>
      <c r="C233" s="29" t="n">
        <f aca="false">D221</f>
        <v>30.0953628</v>
      </c>
      <c r="D233" s="12" t="n">
        <f aca="false">B233*C233</f>
        <v>4723.5295029787</v>
      </c>
      <c r="E233" s="12" t="n">
        <f aca="false">D233/12</f>
        <v>393.627458581558</v>
      </c>
      <c r="F233" s="0"/>
      <c r="G233" s="0"/>
      <c r="H233" s="0"/>
    </row>
    <row r="234" customFormat="false" ht="12.8" hidden="false" customHeight="false" outlineLevel="0" collapsed="false">
      <c r="A234" s="0"/>
      <c r="B234" s="0"/>
      <c r="C234" s="0"/>
      <c r="D234" s="0"/>
      <c r="E234" s="0"/>
      <c r="F234" s="0"/>
      <c r="G234" s="0"/>
      <c r="H234" s="0"/>
    </row>
    <row r="235" customFormat="false" ht="12.8" hidden="false" customHeight="false" outlineLevel="0" collapsed="false">
      <c r="A235" s="8" t="s">
        <v>122</v>
      </c>
      <c r="B235" s="8"/>
      <c r="C235" s="0"/>
      <c r="D235" s="0"/>
      <c r="E235" s="0"/>
      <c r="F235" s="0"/>
      <c r="G235" s="0"/>
      <c r="H235" s="0"/>
    </row>
    <row r="236" customFormat="false" ht="12.8" hidden="false" customHeight="false" outlineLevel="0" collapsed="false">
      <c r="A236" s="13" t="s">
        <v>123</v>
      </c>
      <c r="B236" s="13"/>
      <c r="C236" s="0"/>
      <c r="D236" s="0"/>
      <c r="E236" s="0"/>
      <c r="F236" s="0"/>
      <c r="G236" s="0"/>
      <c r="H236" s="0"/>
    </row>
    <row r="237" customFormat="false" ht="12.8" hidden="false" customHeight="true" outlineLevel="0" collapsed="false">
      <c r="A237" s="31" t="s">
        <v>124</v>
      </c>
      <c r="B237" s="31"/>
      <c r="C237" s="31"/>
      <c r="D237" s="31"/>
      <c r="E237" s="0"/>
      <c r="F237" s="0"/>
      <c r="H237" s="0"/>
    </row>
    <row r="238" customFormat="false" ht="25.45" hidden="false" customHeight="false" outlineLevel="0" collapsed="false">
      <c r="A238" s="32" t="s">
        <v>125</v>
      </c>
      <c r="B238" s="32" t="s">
        <v>126</v>
      </c>
      <c r="C238" s="32" t="s">
        <v>127</v>
      </c>
      <c r="D238" s="32" t="s">
        <v>39</v>
      </c>
      <c r="E238" s="33" t="s">
        <v>128</v>
      </c>
      <c r="F238" s="32" t="s">
        <v>129</v>
      </c>
      <c r="G238" s="33" t="s">
        <v>130</v>
      </c>
      <c r="H238" s="0"/>
    </row>
    <row r="239" customFormat="false" ht="12.8" hidden="false" customHeight="false" outlineLevel="0" collapsed="false">
      <c r="A239" s="34" t="s">
        <v>131</v>
      </c>
      <c r="B239" s="34" t="n">
        <v>2</v>
      </c>
      <c r="C239" s="35" t="n">
        <v>67.7</v>
      </c>
      <c r="D239" s="35" t="n">
        <f aca="false">C239*B239</f>
        <v>135.4</v>
      </c>
      <c r="E239" s="36"/>
      <c r="F239" s="36"/>
      <c r="G239" s="37"/>
      <c r="H239" s="0"/>
    </row>
    <row r="240" customFormat="false" ht="12.8" hidden="false" customHeight="false" outlineLevel="0" collapsed="false">
      <c r="A240" s="34" t="s">
        <v>132</v>
      </c>
      <c r="B240" s="34" t="n">
        <v>2</v>
      </c>
      <c r="C240" s="35" t="n">
        <v>69.99</v>
      </c>
      <c r="D240" s="35" t="n">
        <f aca="false">C240*B240</f>
        <v>139.98</v>
      </c>
      <c r="E240" s="38"/>
      <c r="F240" s="38"/>
      <c r="G240" s="39"/>
      <c r="H240" s="0"/>
    </row>
    <row r="241" customFormat="false" ht="12.8" hidden="false" customHeight="false" outlineLevel="0" collapsed="false">
      <c r="A241" s="34" t="s">
        <v>133</v>
      </c>
      <c r="B241" s="34" t="n">
        <v>1</v>
      </c>
      <c r="C241" s="35" t="n">
        <v>138.62</v>
      </c>
      <c r="D241" s="35" t="n">
        <f aca="false">C241*B241</f>
        <v>138.62</v>
      </c>
      <c r="E241" s="38"/>
      <c r="F241" s="38"/>
      <c r="G241" s="39"/>
      <c r="H241" s="0"/>
    </row>
    <row r="242" customFormat="false" ht="12.8" hidden="false" customHeight="false" outlineLevel="0" collapsed="false">
      <c r="A242" s="34" t="s">
        <v>134</v>
      </c>
      <c r="B242" s="34" t="n">
        <v>1</v>
      </c>
      <c r="C242" s="35" t="n">
        <v>25.4</v>
      </c>
      <c r="D242" s="35" t="n">
        <f aca="false">C242*B242</f>
        <v>25.4</v>
      </c>
      <c r="E242" s="38"/>
      <c r="F242" s="38"/>
      <c r="G242" s="39"/>
      <c r="H242" s="0"/>
    </row>
    <row r="243" customFormat="false" ht="12.8" hidden="false" customHeight="false" outlineLevel="0" collapsed="false">
      <c r="A243" s="34" t="s">
        <v>135</v>
      </c>
      <c r="B243" s="34" t="n">
        <v>1</v>
      </c>
      <c r="C243" s="35" t="n">
        <v>79</v>
      </c>
      <c r="D243" s="35" t="n">
        <f aca="false">C243*B243</f>
        <v>79</v>
      </c>
      <c r="E243" s="38"/>
      <c r="F243" s="38"/>
      <c r="G243" s="39"/>
      <c r="H243" s="0"/>
    </row>
    <row r="244" customFormat="false" ht="12.8" hidden="false" customHeight="false" outlineLevel="0" collapsed="false">
      <c r="A244" s="34" t="s">
        <v>136</v>
      </c>
      <c r="B244" s="34" t="n">
        <v>1</v>
      </c>
      <c r="C244" s="35" t="n">
        <v>119.99</v>
      </c>
      <c r="D244" s="35" t="n">
        <f aca="false">C244*B244</f>
        <v>119.99</v>
      </c>
      <c r="E244" s="38"/>
      <c r="F244" s="38"/>
      <c r="G244" s="39"/>
      <c r="H244" s="0"/>
    </row>
    <row r="245" customFormat="false" ht="12.8" hidden="false" customHeight="false" outlineLevel="0" collapsed="false">
      <c r="A245" s="34" t="s">
        <v>137</v>
      </c>
      <c r="B245" s="34" t="n">
        <v>2</v>
      </c>
      <c r="C245" s="35" t="n">
        <v>10.6</v>
      </c>
      <c r="D245" s="35" t="n">
        <f aca="false">C245*B245</f>
        <v>21.2</v>
      </c>
      <c r="E245" s="40"/>
      <c r="F245" s="40"/>
      <c r="G245" s="41"/>
      <c r="H245" s="0"/>
    </row>
    <row r="246" customFormat="false" ht="12.8" hidden="false" customHeight="false" outlineLevel="0" collapsed="false">
      <c r="A246" s="42" t="s">
        <v>138</v>
      </c>
      <c r="B246" s="42"/>
      <c r="C246" s="42"/>
      <c r="D246" s="43" t="n">
        <f aca="false">SUM(D239:D245)</f>
        <v>659.59</v>
      </c>
      <c r="E246" s="44" t="n">
        <v>2</v>
      </c>
      <c r="F246" s="43" t="n">
        <f aca="false">D246*E246</f>
        <v>1319.18</v>
      </c>
      <c r="G246" s="43" t="n">
        <f aca="false">F246/12</f>
        <v>109.931666666667</v>
      </c>
      <c r="H246" s="0"/>
    </row>
    <row r="247" customFormat="false" ht="12.8" hidden="false" customHeight="false" outlineLevel="0" collapsed="false">
      <c r="A247" s="16"/>
      <c r="B247" s="16"/>
      <c r="C247" s="16"/>
      <c r="D247" s="0"/>
      <c r="E247" s="0"/>
      <c r="F247" s="0"/>
      <c r="G247" s="0"/>
      <c r="H247" s="0"/>
    </row>
    <row r="248" customFormat="false" ht="13.45" hidden="false" customHeight="true" outlineLevel="0" collapsed="false">
      <c r="A248" s="45" t="s">
        <v>139</v>
      </c>
      <c r="B248" s="45"/>
      <c r="C248" s="45"/>
      <c r="D248" s="45"/>
      <c r="E248" s="0"/>
      <c r="F248" s="0"/>
      <c r="H248" s="0"/>
    </row>
    <row r="249" customFormat="false" ht="25.45" hidden="false" customHeight="false" outlineLevel="0" collapsed="false">
      <c r="A249" s="32" t="s">
        <v>125</v>
      </c>
      <c r="B249" s="32" t="s">
        <v>126</v>
      </c>
      <c r="C249" s="32" t="s">
        <v>127</v>
      </c>
      <c r="D249" s="32" t="s">
        <v>140</v>
      </c>
      <c r="E249" s="33" t="s">
        <v>128</v>
      </c>
      <c r="F249" s="32" t="s">
        <v>129</v>
      </c>
      <c r="G249" s="33" t="s">
        <v>130</v>
      </c>
      <c r="H249" s="0"/>
    </row>
    <row r="250" customFormat="false" ht="12.8" hidden="false" customHeight="false" outlineLevel="0" collapsed="false">
      <c r="A250" s="34" t="s">
        <v>141</v>
      </c>
      <c r="B250" s="34" t="n">
        <v>2</v>
      </c>
      <c r="C250" s="35" t="n">
        <v>89.9</v>
      </c>
      <c r="D250" s="35" t="n">
        <f aca="false">C250*B250</f>
        <v>179.8</v>
      </c>
      <c r="E250" s="36"/>
      <c r="F250" s="36"/>
      <c r="G250" s="37"/>
      <c r="H250" s="0"/>
    </row>
    <row r="251" customFormat="false" ht="12.8" hidden="false" customHeight="false" outlineLevel="0" collapsed="false">
      <c r="A251" s="34" t="s">
        <v>133</v>
      </c>
      <c r="B251" s="34" t="n">
        <v>1</v>
      </c>
      <c r="C251" s="35" t="n">
        <v>138.62</v>
      </c>
      <c r="D251" s="35" t="n">
        <f aca="false">C251*B251</f>
        <v>138.62</v>
      </c>
      <c r="E251" s="38"/>
      <c r="F251" s="38"/>
      <c r="G251" s="39"/>
      <c r="H251" s="0"/>
    </row>
    <row r="252" customFormat="false" ht="12.8" hidden="false" customHeight="false" outlineLevel="0" collapsed="false">
      <c r="A252" s="34" t="s">
        <v>132</v>
      </c>
      <c r="B252" s="34" t="n">
        <v>2</v>
      </c>
      <c r="C252" s="35" t="n">
        <v>69.99</v>
      </c>
      <c r="D252" s="35" t="n">
        <f aca="false">C252*B252</f>
        <v>139.98</v>
      </c>
      <c r="E252" s="38"/>
      <c r="F252" s="38"/>
      <c r="G252" s="39"/>
      <c r="H252" s="0"/>
    </row>
    <row r="253" customFormat="false" ht="25.45" hidden="false" customHeight="false" outlineLevel="0" collapsed="false">
      <c r="A253" s="46" t="s">
        <v>142</v>
      </c>
      <c r="B253" s="34" t="n">
        <v>2</v>
      </c>
      <c r="C253" s="35" t="n">
        <v>191.84</v>
      </c>
      <c r="D253" s="35" t="n">
        <f aca="false">C253*B253</f>
        <v>383.68</v>
      </c>
      <c r="E253" s="38"/>
      <c r="F253" s="38"/>
      <c r="G253" s="39"/>
      <c r="H253" s="0"/>
    </row>
    <row r="254" customFormat="false" ht="12.8" hidden="false" customHeight="false" outlineLevel="0" collapsed="false">
      <c r="A254" s="34" t="s">
        <v>143</v>
      </c>
      <c r="B254" s="34" t="n">
        <v>2</v>
      </c>
      <c r="C254" s="35" t="n">
        <v>39.9</v>
      </c>
      <c r="D254" s="35" t="n">
        <f aca="false">C254*B254</f>
        <v>79.8</v>
      </c>
      <c r="E254" s="38"/>
      <c r="F254" s="38"/>
      <c r="G254" s="39"/>
      <c r="H254" s="0"/>
    </row>
    <row r="255" customFormat="false" ht="12.8" hidden="false" customHeight="false" outlineLevel="0" collapsed="false">
      <c r="A255" s="34" t="s">
        <v>135</v>
      </c>
      <c r="B255" s="34" t="n">
        <v>1</v>
      </c>
      <c r="C255" s="35" t="n">
        <v>79</v>
      </c>
      <c r="D255" s="35" t="n">
        <f aca="false">C255*B255</f>
        <v>79</v>
      </c>
      <c r="E255" s="38"/>
      <c r="F255" s="38"/>
      <c r="G255" s="39"/>
      <c r="H255" s="0"/>
    </row>
    <row r="256" customFormat="false" ht="12.8" hidden="false" customHeight="false" outlineLevel="0" collapsed="false">
      <c r="A256" s="34" t="s">
        <v>144</v>
      </c>
      <c r="B256" s="34" t="n">
        <v>1</v>
      </c>
      <c r="C256" s="35" t="n">
        <v>79.9</v>
      </c>
      <c r="D256" s="35" t="n">
        <f aca="false">C256*B256</f>
        <v>79.9</v>
      </c>
      <c r="E256" s="40"/>
      <c r="F256" s="40"/>
      <c r="G256" s="41"/>
      <c r="H256" s="0"/>
    </row>
    <row r="257" customFormat="false" ht="12.8" hidden="false" customHeight="false" outlineLevel="0" collapsed="false">
      <c r="A257" s="34" t="s">
        <v>145</v>
      </c>
      <c r="B257" s="34" t="n">
        <v>2</v>
      </c>
      <c r="C257" s="35" t="n">
        <v>10.6</v>
      </c>
      <c r="D257" s="35" t="n">
        <f aca="false">C257*B257</f>
        <v>21.2</v>
      </c>
      <c r="E257" s="38"/>
      <c r="F257" s="38"/>
      <c r="G257" s="38"/>
      <c r="H257" s="0"/>
    </row>
    <row r="258" customFormat="false" ht="12.8" hidden="false" customHeight="false" outlineLevel="0" collapsed="false">
      <c r="A258" s="42" t="s">
        <v>146</v>
      </c>
      <c r="B258" s="42"/>
      <c r="C258" s="42"/>
      <c r="D258" s="43" t="n">
        <f aca="false">SUM(D250:D257)</f>
        <v>1101.98</v>
      </c>
      <c r="E258" s="44" t="n">
        <v>2</v>
      </c>
      <c r="F258" s="43" t="n">
        <f aca="false">D258*E258</f>
        <v>2203.96</v>
      </c>
      <c r="G258" s="43" t="n">
        <f aca="false">F258/12</f>
        <v>183.663333333333</v>
      </c>
      <c r="H258" s="0"/>
    </row>
    <row r="259" customFormat="false" ht="12.8" hidden="false" customHeight="false" outlineLevel="0" collapsed="false">
      <c r="A259" s="0"/>
      <c r="B259" s="0"/>
      <c r="C259" s="0"/>
      <c r="D259" s="0"/>
      <c r="E259" s="0"/>
      <c r="F259" s="0"/>
      <c r="G259" s="0"/>
      <c r="H259" s="0"/>
    </row>
    <row r="260" customFormat="false" ht="12.8" hidden="false" customHeight="false" outlineLevel="0" collapsed="false">
      <c r="A260" s="13" t="s">
        <v>147</v>
      </c>
      <c r="B260" s="13"/>
      <c r="C260" s="0"/>
      <c r="D260" s="0"/>
      <c r="E260" s="0"/>
      <c r="F260" s="0"/>
      <c r="G260" s="0"/>
      <c r="H260" s="0"/>
    </row>
    <row r="261" customFormat="false" ht="12.8" hidden="false" customHeight="false" outlineLevel="0" collapsed="false">
      <c r="A261" s="47" t="s">
        <v>148</v>
      </c>
      <c r="B261" s="47"/>
      <c r="C261" s="47"/>
      <c r="D261" s="47"/>
      <c r="E261" s="0"/>
      <c r="F261" s="0"/>
      <c r="G261" s="0"/>
      <c r="H261" s="0"/>
    </row>
    <row r="262" customFormat="false" ht="12.8" hidden="false" customHeight="false" outlineLevel="0" collapsed="false">
      <c r="A262" s="32" t="s">
        <v>125</v>
      </c>
      <c r="B262" s="32" t="s">
        <v>126</v>
      </c>
      <c r="C262" s="32" t="s">
        <v>127</v>
      </c>
      <c r="D262" s="32" t="s">
        <v>140</v>
      </c>
      <c r="E262" s="0"/>
      <c r="F262" s="0"/>
      <c r="G262" s="0"/>
      <c r="H262" s="0"/>
    </row>
    <row r="263" customFormat="false" ht="12.8" hidden="false" customHeight="false" outlineLevel="0" collapsed="false">
      <c r="A263" s="34" t="s">
        <v>149</v>
      </c>
      <c r="B263" s="34" t="n">
        <v>1</v>
      </c>
      <c r="C263" s="35" t="n">
        <v>4.01</v>
      </c>
      <c r="D263" s="35" t="n">
        <f aca="false">C263*B263</f>
        <v>4.01</v>
      </c>
      <c r="E263" s="0"/>
      <c r="F263" s="0"/>
      <c r="G263" s="0"/>
      <c r="H263" s="0"/>
    </row>
    <row r="264" customFormat="false" ht="12.8" hidden="false" customHeight="false" outlineLevel="0" collapsed="false">
      <c r="A264" s="34" t="s">
        <v>150</v>
      </c>
      <c r="B264" s="34" t="n">
        <v>1</v>
      </c>
      <c r="C264" s="35" t="n">
        <v>2818.38</v>
      </c>
      <c r="D264" s="35" t="n">
        <f aca="false">C264*B264</f>
        <v>2818.38</v>
      </c>
      <c r="E264" s="0"/>
      <c r="F264" s="0"/>
      <c r="G264" s="0"/>
      <c r="H264" s="0"/>
    </row>
    <row r="265" customFormat="false" ht="12.8" hidden="false" customHeight="false" outlineLevel="0" collapsed="false">
      <c r="A265" s="34" t="s">
        <v>151</v>
      </c>
      <c r="B265" s="34" t="n">
        <v>1</v>
      </c>
      <c r="C265" s="35" t="n">
        <v>6.15</v>
      </c>
      <c r="D265" s="35" t="n">
        <f aca="false">C265*B265</f>
        <v>6.15</v>
      </c>
      <c r="E265" s="0"/>
      <c r="F265" s="0"/>
      <c r="G265" s="0"/>
      <c r="H265" s="0"/>
    </row>
    <row r="266" customFormat="false" ht="12.8" hidden="false" customHeight="false" outlineLevel="0" collapsed="false">
      <c r="A266" s="34" t="s">
        <v>152</v>
      </c>
      <c r="B266" s="34" t="n">
        <v>1</v>
      </c>
      <c r="C266" s="35" t="n">
        <v>1198.18</v>
      </c>
      <c r="D266" s="35" t="n">
        <f aca="false">C266*B266</f>
        <v>1198.18</v>
      </c>
      <c r="E266" s="0"/>
      <c r="F266" s="0"/>
      <c r="G266" s="0"/>
      <c r="H266" s="0"/>
    </row>
    <row r="267" customFormat="false" ht="12.8" hidden="false" customHeight="false" outlineLevel="0" collapsed="false">
      <c r="A267" s="34" t="s">
        <v>153</v>
      </c>
      <c r="B267" s="34" t="n">
        <v>1</v>
      </c>
      <c r="C267" s="35" t="n">
        <v>14.97</v>
      </c>
      <c r="D267" s="35" t="n">
        <f aca="false">C267*B267</f>
        <v>14.97</v>
      </c>
      <c r="E267" s="0"/>
      <c r="F267" s="0"/>
      <c r="G267" s="0"/>
      <c r="H267" s="0"/>
    </row>
    <row r="268" customFormat="false" ht="12.8" hidden="false" customHeight="false" outlineLevel="0" collapsed="false">
      <c r="A268" s="34" t="s">
        <v>154</v>
      </c>
      <c r="B268" s="34" t="n">
        <v>1</v>
      </c>
      <c r="C268" s="35" t="n">
        <v>26.53</v>
      </c>
      <c r="D268" s="35" t="n">
        <f aca="false">C268*B268</f>
        <v>26.53</v>
      </c>
      <c r="E268" s="0"/>
      <c r="F268" s="0"/>
      <c r="G268" s="0"/>
      <c r="H268" s="0"/>
    </row>
    <row r="269" customFormat="false" ht="12.8" hidden="false" customHeight="false" outlineLevel="0" collapsed="false">
      <c r="A269" s="34" t="s">
        <v>155</v>
      </c>
      <c r="B269" s="34" t="n">
        <v>1</v>
      </c>
      <c r="C269" s="35" t="n">
        <v>30.72</v>
      </c>
      <c r="D269" s="35" t="n">
        <f aca="false">C269*B269</f>
        <v>30.72</v>
      </c>
      <c r="E269" s="0"/>
      <c r="F269" s="0"/>
      <c r="G269" s="0"/>
      <c r="H269" s="0"/>
    </row>
    <row r="270" customFormat="false" ht="12.8" hidden="false" customHeight="false" outlineLevel="0" collapsed="false">
      <c r="A270" s="34" t="s">
        <v>156</v>
      </c>
      <c r="B270" s="34" t="n">
        <v>1</v>
      </c>
      <c r="C270" s="35" t="n">
        <v>11.7</v>
      </c>
      <c r="D270" s="35" t="n">
        <f aca="false">C270*B270</f>
        <v>11.7</v>
      </c>
      <c r="E270" s="0"/>
      <c r="F270" s="0"/>
      <c r="G270" s="0"/>
      <c r="H270" s="0"/>
    </row>
    <row r="271" customFormat="false" ht="12.8" hidden="false" customHeight="false" outlineLevel="0" collapsed="false">
      <c r="A271" s="34" t="s">
        <v>157</v>
      </c>
      <c r="B271" s="34" t="n">
        <v>1</v>
      </c>
      <c r="C271" s="35" t="n">
        <v>595</v>
      </c>
      <c r="D271" s="35" t="n">
        <f aca="false">C271*B271</f>
        <v>595</v>
      </c>
      <c r="E271" s="0"/>
      <c r="F271" s="0"/>
      <c r="G271" s="0"/>
      <c r="H271" s="0"/>
    </row>
    <row r="272" customFormat="false" ht="12.8" hidden="false" customHeight="false" outlineLevel="0" collapsed="false">
      <c r="A272" s="34" t="s">
        <v>158</v>
      </c>
      <c r="B272" s="34" t="n">
        <v>1</v>
      </c>
      <c r="C272" s="35" t="n">
        <v>645</v>
      </c>
      <c r="D272" s="35" t="n">
        <f aca="false">C272*B272</f>
        <v>645</v>
      </c>
      <c r="E272" s="0"/>
      <c r="F272" s="0"/>
      <c r="G272" s="0"/>
      <c r="H272" s="0"/>
    </row>
    <row r="273" customFormat="false" ht="12.8" hidden="false" customHeight="false" outlineLevel="0" collapsed="false">
      <c r="A273" s="34" t="s">
        <v>159</v>
      </c>
      <c r="B273" s="34" t="n">
        <v>1</v>
      </c>
      <c r="C273" s="35" t="n">
        <v>59.03</v>
      </c>
      <c r="D273" s="35" t="n">
        <f aca="false">C273*B273</f>
        <v>59.03</v>
      </c>
      <c r="E273" s="0"/>
      <c r="F273" s="0"/>
      <c r="G273" s="0"/>
      <c r="H273" s="0"/>
    </row>
    <row r="274" customFormat="false" ht="12.8" hidden="false" customHeight="false" outlineLevel="0" collapsed="false">
      <c r="A274" s="34" t="s">
        <v>160</v>
      </c>
      <c r="B274" s="34" t="n">
        <v>1</v>
      </c>
      <c r="C274" s="35" t="n">
        <v>22.27</v>
      </c>
      <c r="D274" s="35" t="n">
        <f aca="false">C274*B274</f>
        <v>22.27</v>
      </c>
      <c r="E274" s="0"/>
      <c r="F274" s="0"/>
      <c r="G274" s="0"/>
      <c r="H274" s="0"/>
    </row>
    <row r="275" customFormat="false" ht="12.8" hidden="false" customHeight="false" outlineLevel="0" collapsed="false">
      <c r="A275" s="48" t="s">
        <v>161</v>
      </c>
      <c r="B275" s="48"/>
      <c r="C275" s="48"/>
      <c r="D275" s="49" t="n">
        <f aca="false">SUM(D263:D274)</f>
        <v>5431.94</v>
      </c>
      <c r="E275" s="0"/>
      <c r="F275" s="0"/>
      <c r="G275" s="0"/>
      <c r="H275" s="0"/>
    </row>
    <row r="276" customFormat="false" ht="12.8" hidden="false" customHeight="false" outlineLevel="0" collapsed="false">
      <c r="A276" s="48" t="s">
        <v>162</v>
      </c>
      <c r="B276" s="48"/>
      <c r="C276" s="48"/>
      <c r="D276" s="49" t="n">
        <f aca="false">0.6*83*(D275/10000)</f>
        <v>27.0510612</v>
      </c>
      <c r="E276" s="0"/>
      <c r="F276" s="0"/>
      <c r="G276" s="0"/>
      <c r="H276" s="0"/>
    </row>
    <row r="277" customFormat="false" ht="12.8" hidden="false" customHeight="false" outlineLevel="0" collapsed="false">
      <c r="A277" s="48" t="s">
        <v>163</v>
      </c>
      <c r="B277" s="48"/>
      <c r="C277" s="48"/>
      <c r="D277" s="49" t="n">
        <f aca="false">D276*1.005</f>
        <v>27.186316506</v>
      </c>
      <c r="E277" s="0"/>
      <c r="F277" s="0"/>
      <c r="G277" s="0"/>
      <c r="H277" s="0"/>
    </row>
    <row r="278" customFormat="false" ht="12.8" hidden="false" customHeight="false" outlineLevel="0" collapsed="false">
      <c r="A278" s="48" t="s">
        <v>164</v>
      </c>
      <c r="B278" s="48"/>
      <c r="C278" s="48"/>
      <c r="D278" s="49" t="n">
        <f aca="false">D275*((1-0.2)/(12*8))</f>
        <v>45.2661666666667</v>
      </c>
      <c r="E278" s="0"/>
      <c r="F278" s="0"/>
      <c r="G278" s="0"/>
      <c r="H278" s="0"/>
    </row>
    <row r="279" customFormat="false" ht="12.8" hidden="false" customHeight="false" outlineLevel="0" collapsed="false">
      <c r="A279" s="42" t="s">
        <v>165</v>
      </c>
      <c r="B279" s="42"/>
      <c r="C279" s="42"/>
      <c r="D279" s="43" t="n">
        <f aca="false">D278+D277</f>
        <v>72.4524831726667</v>
      </c>
      <c r="E279" s="0"/>
      <c r="F279" s="0"/>
      <c r="G279" s="0"/>
      <c r="H279" s="0"/>
    </row>
    <row r="280" customFormat="false" ht="12.8" hidden="false" customHeight="false" outlineLevel="0" collapsed="false">
      <c r="A280" s="0"/>
      <c r="B280" s="0"/>
      <c r="C280" s="0"/>
      <c r="D280" s="0"/>
      <c r="E280" s="0"/>
      <c r="F280" s="0"/>
      <c r="G280" s="0"/>
      <c r="H280" s="0"/>
    </row>
    <row r="281" customFormat="false" ht="12.8" hidden="false" customHeight="false" outlineLevel="0" collapsed="false">
      <c r="A281" s="8" t="s">
        <v>166</v>
      </c>
      <c r="B281" s="8"/>
      <c r="C281" s="0"/>
      <c r="D281" s="0"/>
      <c r="E281" s="0"/>
      <c r="F281" s="0"/>
      <c r="G281" s="0"/>
      <c r="H281" s="0"/>
    </row>
    <row r="282" customFormat="false" ht="12.8" hidden="false" customHeight="false" outlineLevel="0" collapsed="false">
      <c r="A282" s="0"/>
      <c r="B282" s="0" t="s">
        <v>167</v>
      </c>
      <c r="C282" s="0"/>
      <c r="D282" s="0"/>
      <c r="E282" s="0"/>
      <c r="F282" s="0"/>
      <c r="G282" s="0"/>
      <c r="H282" s="0"/>
    </row>
    <row r="283" customFormat="false" ht="12.8" hidden="false" customHeight="false" outlineLevel="0" collapsed="false">
      <c r="A283" s="10" t="s">
        <v>168</v>
      </c>
      <c r="B283" s="23" t="n">
        <v>0.06</v>
      </c>
      <c r="C283" s="0"/>
      <c r="D283" s="0"/>
      <c r="E283" s="0"/>
      <c r="F283" s="0"/>
      <c r="G283" s="0"/>
      <c r="H283" s="0"/>
    </row>
    <row r="284" customFormat="false" ht="12.8" hidden="false" customHeight="false" outlineLevel="0" collapsed="false">
      <c r="A284" s="10" t="s">
        <v>169</v>
      </c>
      <c r="B284" s="15" t="n">
        <f aca="false">B285+B286+B287</f>
        <v>0.0865</v>
      </c>
      <c r="C284" s="0"/>
      <c r="D284" s="0"/>
      <c r="E284" s="0"/>
      <c r="F284" s="0"/>
      <c r="G284" s="0"/>
      <c r="H284" s="0"/>
    </row>
    <row r="285" customFormat="false" ht="12.8" hidden="false" customHeight="false" outlineLevel="0" collapsed="false">
      <c r="A285" s="10" t="s">
        <v>170</v>
      </c>
      <c r="B285" s="23" t="n">
        <v>0.0065</v>
      </c>
      <c r="C285" s="0"/>
      <c r="D285" s="0"/>
      <c r="E285" s="0"/>
      <c r="F285" s="0"/>
      <c r="G285" s="0"/>
      <c r="H285" s="0"/>
    </row>
    <row r="286" customFormat="false" ht="12.8" hidden="false" customHeight="false" outlineLevel="0" collapsed="false">
      <c r="A286" s="10" t="s">
        <v>171</v>
      </c>
      <c r="B286" s="23" t="n">
        <v>0.03</v>
      </c>
      <c r="C286" s="0"/>
      <c r="D286" s="0"/>
      <c r="E286" s="0"/>
      <c r="F286" s="0"/>
      <c r="G286" s="0"/>
      <c r="H286" s="0"/>
    </row>
    <row r="287" customFormat="false" ht="12.8" hidden="false" customHeight="false" outlineLevel="0" collapsed="false">
      <c r="A287" s="10" t="s">
        <v>172</v>
      </c>
      <c r="B287" s="23" t="n">
        <v>0.05</v>
      </c>
      <c r="C287" s="0"/>
      <c r="D287" s="0"/>
      <c r="E287" s="0"/>
      <c r="F287" s="0"/>
      <c r="G287" s="0"/>
      <c r="H287" s="0"/>
    </row>
    <row r="288" customFormat="false" ht="12.8" hidden="false" customHeight="false" outlineLevel="0" collapsed="false">
      <c r="A288" s="10" t="s">
        <v>173</v>
      </c>
      <c r="B288" s="23" t="n">
        <v>0.0679</v>
      </c>
      <c r="C288" s="0"/>
      <c r="D288" s="0"/>
      <c r="E288" s="0"/>
      <c r="F288" s="0"/>
      <c r="G288" s="0"/>
      <c r="H288" s="0"/>
    </row>
    <row r="289" customFormat="false" ht="12.8" hidden="false" customHeight="false" outlineLevel="0" collapsed="false">
      <c r="A289" s="0"/>
      <c r="B289" s="0"/>
      <c r="C289" s="0"/>
      <c r="D289" s="0"/>
      <c r="E289" s="0"/>
      <c r="F289" s="0"/>
      <c r="G289" s="0"/>
      <c r="H289" s="0"/>
    </row>
    <row r="290" customFormat="false" ht="12.8" hidden="false" customHeight="false" outlineLevel="0" collapsed="false">
      <c r="A290" s="18" t="s">
        <v>174</v>
      </c>
      <c r="B290" s="50" t="n">
        <f aca="false">((1+B283)/(1-(B284)-(B288)))-1</f>
        <v>0.253547776726585</v>
      </c>
      <c r="C290" s="0"/>
      <c r="D290" s="0"/>
      <c r="E290" s="0"/>
      <c r="F290" s="0"/>
      <c r="G290" s="0"/>
      <c r="H290" s="0"/>
    </row>
    <row r="291" customFormat="false" ht="12.8" hidden="false" customHeight="false" outlineLevel="0" collapsed="false">
      <c r="A291" s="0" t="s">
        <v>175</v>
      </c>
      <c r="B291" s="0"/>
      <c r="C291" s="0"/>
      <c r="D291" s="0"/>
      <c r="E291" s="0"/>
      <c r="F291" s="0"/>
      <c r="G291" s="0"/>
      <c r="H291" s="0"/>
    </row>
    <row r="292" customFormat="false" ht="12.8" hidden="false" customHeight="false" outlineLevel="0" collapsed="false">
      <c r="A292" s="0"/>
      <c r="B292" s="0"/>
      <c r="C292" s="0"/>
      <c r="D292" s="0"/>
      <c r="E292" s="0"/>
      <c r="F292" s="0"/>
      <c r="G292" s="0"/>
      <c r="H292" s="0"/>
    </row>
    <row r="293" customFormat="false" ht="12.8" hidden="false" customHeight="false" outlineLevel="0" collapsed="false">
      <c r="A293" s="13" t="s">
        <v>176</v>
      </c>
      <c r="B293" s="13"/>
      <c r="C293" s="0"/>
      <c r="D293" s="0"/>
      <c r="E293" s="0"/>
      <c r="F293" s="0"/>
      <c r="G293" s="0"/>
      <c r="H293" s="0"/>
    </row>
    <row r="294" customFormat="false" ht="12.8" hidden="false" customHeight="false" outlineLevel="0" collapsed="false">
      <c r="A294" s="10"/>
      <c r="B294" s="10" t="s">
        <v>47</v>
      </c>
      <c r="C294" s="10" t="s">
        <v>49</v>
      </c>
      <c r="D294" s="10" t="s">
        <v>39</v>
      </c>
      <c r="E294" s="0"/>
      <c r="F294" s="0"/>
      <c r="G294" s="0"/>
      <c r="H294" s="0"/>
    </row>
    <row r="295" customFormat="false" ht="12.8" hidden="false" customHeight="false" outlineLevel="0" collapsed="false">
      <c r="A295" s="10" t="s">
        <v>177</v>
      </c>
      <c r="B295" s="12" t="n">
        <f aca="false">'Planilha de Custos '!D26+'Planilha de Custos '!D57+'Planilha de Custos '!D65+'Planilha de Custos '!D72+'Planilha de Custos '!D80</f>
        <v>4357.61366105096</v>
      </c>
      <c r="C295" s="15" t="n">
        <f aca="false">$B$290</f>
        <v>0.253547776726585</v>
      </c>
      <c r="D295" s="12" t="n">
        <f aca="false">B295*C295</f>
        <v>1104.86325559286</v>
      </c>
      <c r="E295" s="0"/>
      <c r="F295" s="0"/>
      <c r="G295" s="0"/>
      <c r="H295" s="0"/>
    </row>
    <row r="296" customFormat="false" ht="12.8" hidden="false" customHeight="false" outlineLevel="0" collapsed="false">
      <c r="A296" s="10" t="s">
        <v>178</v>
      </c>
      <c r="B296" s="12" t="n">
        <f aca="false">'Planilha de Custos '!E26+'Planilha de Custos '!E57+'Planilha de Custos '!E65+'Planilha de Custos '!E72+'Planilha de Custos '!E80</f>
        <v>3714.61934860682</v>
      </c>
      <c r="C296" s="15" t="n">
        <f aca="false">$B$290</f>
        <v>0.253547776726585</v>
      </c>
      <c r="D296" s="12" t="n">
        <f aca="false">B296*C296</f>
        <v>941.833477224816</v>
      </c>
      <c r="E296" s="0"/>
      <c r="F296" s="0"/>
      <c r="G296" s="0"/>
      <c r="H296" s="0"/>
    </row>
    <row r="297" customFormat="false" ht="12.8" hidden="false" customHeight="false" outlineLevel="0" collapsed="false">
      <c r="A297" s="10" t="s">
        <v>179</v>
      </c>
      <c r="B297" s="12" t="n">
        <f aca="false">'Planilha de Custos '!F26+'Planilha de Custos '!F57+'Planilha de Custos '!F65+'Planilha de Custos '!F72+'Planilha de Custos '!F80</f>
        <v>3788.34934860682</v>
      </c>
      <c r="C297" s="15" t="n">
        <f aca="false">$B$290</f>
        <v>0.253547776726585</v>
      </c>
      <c r="D297" s="12" t="n">
        <f aca="false">B297*C297</f>
        <v>960.527554802867</v>
      </c>
      <c r="E297" s="0"/>
      <c r="F297" s="0"/>
      <c r="G297" s="0"/>
      <c r="H297" s="0"/>
    </row>
    <row r="298" customFormat="false" ht="12.8" hidden="false" customHeight="false" outlineLevel="0" collapsed="false">
      <c r="A298" s="10" t="s">
        <v>180</v>
      </c>
      <c r="B298" s="12" t="n">
        <f aca="false">'Planilha de Custos '!G26+'Planilha de Custos '!G57+'Planilha de Custos '!G65+'Planilha de Custos '!G72+'Planilha de Custos '!G80</f>
        <v>5358.29957265452</v>
      </c>
      <c r="C298" s="15" t="n">
        <f aca="false">$B$290</f>
        <v>0.253547776726585</v>
      </c>
      <c r="D298" s="12" t="n">
        <f aca="false">B298*C298</f>
        <v>1358.58494368156</v>
      </c>
      <c r="E298" s="0"/>
      <c r="F298" s="0"/>
      <c r="G298" s="0"/>
      <c r="H298" s="0"/>
    </row>
    <row r="299" customFormat="false" ht="12.8" hidden="false" customHeight="false" outlineLevel="0" collapsed="false">
      <c r="A299" s="0"/>
      <c r="B299" s="0"/>
      <c r="C299" s="0"/>
      <c r="D299" s="0"/>
      <c r="E299" s="0"/>
      <c r="F299" s="0"/>
      <c r="G299" s="0"/>
      <c r="H299" s="0"/>
    </row>
    <row r="300" customFormat="false" ht="12.8" hidden="false" customHeight="false" outlineLevel="0" collapsed="false">
      <c r="A300" s="8" t="s">
        <v>181</v>
      </c>
      <c r="B300" s="8"/>
      <c r="C300" s="0"/>
      <c r="D300" s="0"/>
      <c r="E300" s="0"/>
      <c r="F300" s="0"/>
      <c r="G300" s="0"/>
      <c r="H300" s="0"/>
    </row>
    <row r="301" customFormat="false" ht="12.8" hidden="false" customHeight="false" outlineLevel="0" collapsed="false">
      <c r="A301" s="51"/>
      <c r="B301" s="52" t="s">
        <v>47</v>
      </c>
      <c r="C301" s="10" t="s">
        <v>182</v>
      </c>
      <c r="D301" s="10"/>
      <c r="E301" s="0"/>
      <c r="F301" s="0"/>
      <c r="G301" s="0"/>
      <c r="H301" s="0"/>
    </row>
    <row r="302" customFormat="false" ht="12.8" hidden="false" customHeight="false" outlineLevel="0" collapsed="false">
      <c r="A302" s="10" t="s">
        <v>14</v>
      </c>
      <c r="B302" s="53" t="n">
        <f aca="false">'Planilha de Custos '!D88+'Planilha de Custos '!D89+'Planilha de Custos '!D90+'Planilha de Custos '!D91+'Planilha de Custos '!D92+'Planilha de Custos '!D93</f>
        <v>5462.47691664382</v>
      </c>
      <c r="C302" s="10" t="n">
        <v>20</v>
      </c>
      <c r="D302" s="12" t="n">
        <f aca="false">B302/C302</f>
        <v>273.123845832191</v>
      </c>
      <c r="E302" s="0"/>
      <c r="F302" s="0"/>
      <c r="G302" s="0"/>
      <c r="H302" s="0"/>
    </row>
    <row r="303" customFormat="false" ht="12.8" hidden="false" customHeight="false" outlineLevel="0" collapsed="false">
      <c r="A303" s="10" t="s">
        <v>15</v>
      </c>
      <c r="B303" s="53" t="n">
        <f aca="false">'Planilha de Custos '!E88+'Planilha de Custos '!E89+'Planilha de Custos '!E90+'Planilha de Custos '!E91+'Planilha de Custos '!E92+'Planilha de Custos '!E93</f>
        <v>4656.45282583164</v>
      </c>
      <c r="C303" s="10" t="n">
        <v>20</v>
      </c>
      <c r="D303" s="12" t="n">
        <f aca="false">B303/C303</f>
        <v>232.822641291582</v>
      </c>
      <c r="E303" s="0"/>
      <c r="F303" s="0"/>
      <c r="G303" s="0"/>
      <c r="H303" s="0"/>
    </row>
    <row r="304" customFormat="false" ht="12.8" hidden="false" customHeight="false" outlineLevel="0" collapsed="false">
      <c r="A304" s="10" t="s">
        <v>183</v>
      </c>
      <c r="B304" s="12" t="n">
        <f aca="false">'Planilha de Custos '!F88+'Planilha de Custos '!F89+'Planilha de Custos '!F90+'Planilha de Custos '!F91+'Planilha de Custos '!F92+'Planilha de Custos '!F93</f>
        <v>4748.87690340969</v>
      </c>
      <c r="C304" s="10" t="n">
        <v>20</v>
      </c>
      <c r="D304" s="12" t="n">
        <f aca="false">B304/C304</f>
        <v>237.443845170485</v>
      </c>
      <c r="E304" s="0"/>
      <c r="F304" s="0"/>
      <c r="G304" s="0"/>
      <c r="H304" s="0"/>
    </row>
  </sheetData>
  <mergeCells count="75">
    <mergeCell ref="D1:E1"/>
    <mergeCell ref="E2:J2"/>
    <mergeCell ref="A5:E5"/>
    <mergeCell ref="A7:B7"/>
    <mergeCell ref="A8:B8"/>
    <mergeCell ref="A13:B13"/>
    <mergeCell ref="A18:B18"/>
    <mergeCell ref="A21:B21"/>
    <mergeCell ref="A23:B23"/>
    <mergeCell ref="A25:B25"/>
    <mergeCell ref="A27:B27"/>
    <mergeCell ref="A32:B32"/>
    <mergeCell ref="A37:B37"/>
    <mergeCell ref="A42:B42"/>
    <mergeCell ref="A43:B43"/>
    <mergeCell ref="A53:D53"/>
    <mergeCell ref="A55:B55"/>
    <mergeCell ref="A60:B60"/>
    <mergeCell ref="A64:E64"/>
    <mergeCell ref="A65:B65"/>
    <mergeCell ref="A71:B71"/>
    <mergeCell ref="A72:B72"/>
    <mergeCell ref="A78:B78"/>
    <mergeCell ref="A84:B84"/>
    <mergeCell ref="A89:E89"/>
    <mergeCell ref="A90:B90"/>
    <mergeCell ref="A96:B96"/>
    <mergeCell ref="A102:B102"/>
    <mergeCell ref="A108:B108"/>
    <mergeCell ref="A114:B114"/>
    <mergeCell ref="A120:B120"/>
    <mergeCell ref="A122:B122"/>
    <mergeCell ref="A126:E126"/>
    <mergeCell ref="A127:B127"/>
    <mergeCell ref="A131:B131"/>
    <mergeCell ref="A138:B138"/>
    <mergeCell ref="A146:B146"/>
    <mergeCell ref="F150:G150"/>
    <mergeCell ref="A153:B153"/>
    <mergeCell ref="A160:B160"/>
    <mergeCell ref="A165:G165"/>
    <mergeCell ref="B166:D166"/>
    <mergeCell ref="A168:B168"/>
    <mergeCell ref="A174:B174"/>
    <mergeCell ref="A175:B175"/>
    <mergeCell ref="A181:B181"/>
    <mergeCell ref="A187:B187"/>
    <mergeCell ref="A188:G188"/>
    <mergeCell ref="A189:A190"/>
    <mergeCell ref="B189:B190"/>
    <mergeCell ref="C189:C190"/>
    <mergeCell ref="D189:E189"/>
    <mergeCell ref="F189:G189"/>
    <mergeCell ref="A205:B205"/>
    <mergeCell ref="A206:A207"/>
    <mergeCell ref="B206:D206"/>
    <mergeCell ref="A223:B223"/>
    <mergeCell ref="A229:B229"/>
    <mergeCell ref="A235:B235"/>
    <mergeCell ref="A236:B236"/>
    <mergeCell ref="A237:D237"/>
    <mergeCell ref="A246:C246"/>
    <mergeCell ref="A247:C247"/>
    <mergeCell ref="A248:D248"/>
    <mergeCell ref="A258:C258"/>
    <mergeCell ref="A260:B260"/>
    <mergeCell ref="A261:D261"/>
    <mergeCell ref="A275:C275"/>
    <mergeCell ref="A276:C276"/>
    <mergeCell ref="A277:C277"/>
    <mergeCell ref="A278:C278"/>
    <mergeCell ref="A279:C279"/>
    <mergeCell ref="A281:B281"/>
    <mergeCell ref="A293:B293"/>
    <mergeCell ref="A300:B300"/>
  </mergeCells>
  <hyperlinks>
    <hyperlink ref="E2" r:id="rId1" display="https://www.comprasgovernamentais.gov.br/images/conteudo/ArquivosCGNOR/Cadernostecnicos/Cadernos2019/CT_VIG_PE_2019.pdf"/>
  </hyperlinks>
  <printOptions headings="false" gridLines="false" gridLinesSet="true" horizontalCentered="false" verticalCentered="false"/>
  <pageMargins left="1.18125" right="0.78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5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H65536"/>
  <sheetViews>
    <sheetView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D38" activeCellId="0" sqref="D38"/>
    </sheetView>
  </sheetViews>
  <sheetFormatPr defaultRowHeight="13.8" outlineLevelRow="0" outlineLevelCol="0"/>
  <cols>
    <col collapsed="false" customWidth="true" hidden="false" outlineLevel="0" max="1" min="1" style="2" width="3.86"/>
    <col collapsed="false" customWidth="true" hidden="false" outlineLevel="0" max="2" min="2" style="2" width="62.86"/>
    <col collapsed="false" customWidth="true" hidden="false" outlineLevel="0" max="3" min="3" style="2" width="12.57"/>
    <col collapsed="false" customWidth="true" hidden="false" outlineLevel="0" max="4" min="4" style="2" width="25.24"/>
    <col collapsed="false" customWidth="true" hidden="false" outlineLevel="0" max="5" min="5" style="2" width="24.4"/>
    <col collapsed="false" customWidth="true" hidden="false" outlineLevel="0" max="6" min="6" style="2" width="22.85"/>
    <col collapsed="false" customWidth="true" hidden="false" outlineLevel="0" max="7" min="7" style="2" width="20.71"/>
    <col collapsed="false" customWidth="true" hidden="false" outlineLevel="0" max="8" min="8" style="2" width="25.67"/>
    <col collapsed="false" customWidth="true" hidden="false" outlineLevel="0" max="1025" min="9" style="2" width="9.13"/>
  </cols>
  <sheetData>
    <row r="1" customFormat="false" ht="15" hidden="false" customHeight="false" outlineLevel="0" collapsed="false">
      <c r="A1" s="54" t="s">
        <v>184</v>
      </c>
      <c r="B1" s="54"/>
      <c r="C1" s="54"/>
      <c r="D1" s="54"/>
    </row>
    <row r="2" customFormat="false" ht="15" hidden="false" customHeight="false" outlineLevel="0" collapsed="false">
      <c r="A2" s="55"/>
      <c r="B2" s="55"/>
      <c r="C2" s="55"/>
      <c r="D2" s="55"/>
    </row>
    <row r="3" customFormat="false" ht="15" hidden="false" customHeight="false" outlineLevel="0" collapsed="false">
      <c r="A3" s="56" t="s">
        <v>185</v>
      </c>
      <c r="B3" s="56"/>
      <c r="C3" s="57" t="s">
        <v>1</v>
      </c>
      <c r="D3" s="57"/>
    </row>
    <row r="4" customFormat="false" ht="15" hidden="false" customHeight="false" outlineLevel="0" collapsed="false">
      <c r="A4" s="56" t="s">
        <v>186</v>
      </c>
      <c r="B4" s="56"/>
      <c r="C4" s="57" t="s">
        <v>4</v>
      </c>
      <c r="D4" s="57"/>
    </row>
    <row r="5" customFormat="false" ht="15" hidden="false" customHeight="false" outlineLevel="0" collapsed="false">
      <c r="A5" s="58"/>
      <c r="B5" s="58"/>
      <c r="C5" s="58"/>
      <c r="D5" s="58"/>
    </row>
    <row r="6" customFormat="false" ht="15" hidden="false" customHeight="false" outlineLevel="0" collapsed="false">
      <c r="A6" s="59" t="s">
        <v>187</v>
      </c>
      <c r="B6" s="59"/>
      <c r="C6" s="59"/>
      <c r="D6" s="59"/>
    </row>
    <row r="7" customFormat="false" ht="15" hidden="false" customHeight="false" outlineLevel="0" collapsed="false">
      <c r="A7" s="57" t="s">
        <v>188</v>
      </c>
      <c r="B7" s="56" t="s">
        <v>189</v>
      </c>
      <c r="C7" s="56"/>
      <c r="D7" s="60"/>
    </row>
    <row r="8" customFormat="false" ht="15" hidden="false" customHeight="false" outlineLevel="0" collapsed="false">
      <c r="A8" s="57" t="s">
        <v>190</v>
      </c>
      <c r="B8" s="56" t="s">
        <v>191</v>
      </c>
      <c r="C8" s="56"/>
      <c r="D8" s="57"/>
    </row>
    <row r="9" customFormat="false" ht="15" hidden="false" customHeight="false" outlineLevel="0" collapsed="false">
      <c r="A9" s="57" t="s">
        <v>192</v>
      </c>
      <c r="B9" s="56" t="s">
        <v>193</v>
      </c>
      <c r="C9" s="56"/>
      <c r="D9" s="57"/>
    </row>
    <row r="10" customFormat="false" ht="15" hidden="false" customHeight="false" outlineLevel="0" collapsed="false">
      <c r="A10" s="57" t="s">
        <v>194</v>
      </c>
      <c r="B10" s="56" t="s">
        <v>195</v>
      </c>
      <c r="C10" s="56"/>
      <c r="D10" s="57"/>
    </row>
    <row r="11" customFormat="false" ht="15" hidden="false" customHeight="false" outlineLevel="0" collapsed="false">
      <c r="A11" s="55"/>
      <c r="B11" s="61"/>
      <c r="C11" s="55"/>
      <c r="D11" s="55"/>
    </row>
    <row r="12" customFormat="false" ht="15" hidden="false" customHeight="false" outlineLevel="0" collapsed="false">
      <c r="A12" s="59" t="s">
        <v>196</v>
      </c>
      <c r="B12" s="59"/>
      <c r="C12" s="59"/>
      <c r="D12" s="59"/>
    </row>
    <row r="13" customFormat="false" ht="61.5" hidden="false" customHeight="true" outlineLevel="0" collapsed="false">
      <c r="A13" s="62" t="s">
        <v>197</v>
      </c>
      <c r="B13" s="62"/>
      <c r="C13" s="63" t="s">
        <v>198</v>
      </c>
      <c r="D13" s="63" t="s">
        <v>199</v>
      </c>
    </row>
    <row r="14" customFormat="false" ht="44.25" hidden="false" customHeight="true" outlineLevel="0" collapsed="false">
      <c r="A14" s="64" t="s">
        <v>200</v>
      </c>
      <c r="B14" s="64"/>
      <c r="C14" s="63" t="s">
        <v>201</v>
      </c>
      <c r="D14" s="62" t="n">
        <v>11</v>
      </c>
    </row>
    <row r="15" customFormat="false" ht="15" hidden="false" customHeight="false" outlineLevel="0" collapsed="false">
      <c r="A15" s="55"/>
      <c r="B15" s="61"/>
      <c r="C15" s="55"/>
      <c r="D15" s="55"/>
    </row>
    <row r="16" customFormat="false" ht="15" hidden="false" customHeight="false" outlineLevel="0" collapsed="false">
      <c r="A16" s="65" t="s">
        <v>202</v>
      </c>
      <c r="B16" s="65"/>
      <c r="C16" s="65"/>
      <c r="D16" s="65"/>
    </row>
    <row r="17" customFormat="false" ht="15" hidden="false" customHeight="false" outlineLevel="0" collapsed="false">
      <c r="A17" s="55"/>
      <c r="B17" s="61"/>
      <c r="C17" s="55"/>
      <c r="D17" s="55"/>
    </row>
    <row r="18" customFormat="false" ht="41.95" hidden="false" customHeight="false" outlineLevel="0" collapsed="false">
      <c r="A18" s="66"/>
      <c r="B18" s="55"/>
      <c r="C18" s="55"/>
      <c r="D18" s="67" t="s">
        <v>203</v>
      </c>
      <c r="E18" s="67" t="s">
        <v>204</v>
      </c>
      <c r="F18" s="68" t="s">
        <v>205</v>
      </c>
      <c r="G18" s="68" t="s">
        <v>206</v>
      </c>
    </row>
    <row r="19" customFormat="false" ht="13.8" hidden="false" customHeight="false" outlineLevel="0" collapsed="false">
      <c r="A19" s="69" t="n">
        <v>1</v>
      </c>
      <c r="B19" s="70" t="s">
        <v>207</v>
      </c>
      <c r="C19" s="69"/>
      <c r="D19" s="69" t="s">
        <v>208</v>
      </c>
      <c r="E19" s="69" t="s">
        <v>208</v>
      </c>
      <c r="F19" s="69" t="s">
        <v>208</v>
      </c>
      <c r="G19" s="69" t="s">
        <v>208</v>
      </c>
    </row>
    <row r="20" customFormat="false" ht="13.8" hidden="false" customHeight="false" outlineLevel="0" collapsed="false">
      <c r="A20" s="69" t="s">
        <v>188</v>
      </c>
      <c r="B20" s="56" t="s">
        <v>10</v>
      </c>
      <c r="C20" s="71"/>
      <c r="D20" s="72" t="n">
        <f aca="false">'Memória de cálculo '!B9</f>
        <v>1182.08</v>
      </c>
      <c r="E20" s="72" t="n">
        <f aca="false">'Memória de cálculo '!B9</f>
        <v>1182.08</v>
      </c>
      <c r="F20" s="72" t="n">
        <f aca="false">'Memória de cálculo '!B9</f>
        <v>1182.08</v>
      </c>
      <c r="G20" s="72" t="n">
        <f aca="false">'Memória de cálculo '!B10</f>
        <v>1685.291456</v>
      </c>
    </row>
    <row r="21" customFormat="false" ht="13.8" hidden="false" customHeight="false" outlineLevel="0" collapsed="false">
      <c r="A21" s="69" t="s">
        <v>190</v>
      </c>
      <c r="B21" s="56" t="s">
        <v>209</v>
      </c>
      <c r="C21" s="73"/>
      <c r="D21" s="72" t="n">
        <f aca="false">'Memória de cálculo '!B14</f>
        <v>354.624</v>
      </c>
      <c r="E21" s="72" t="n">
        <f aca="false">'Memória de cálculo '!B15</f>
        <v>354.624</v>
      </c>
      <c r="F21" s="72" t="n">
        <f aca="false">'Memória de cálculo '!B15</f>
        <v>354.624</v>
      </c>
      <c r="G21" s="72" t="n">
        <f aca="false">'Memória de cálculo '!B16</f>
        <v>505.5874368</v>
      </c>
    </row>
    <row r="22" customFormat="false" ht="13.8" hidden="false" customHeight="false" outlineLevel="0" collapsed="false">
      <c r="A22" s="69" t="s">
        <v>192</v>
      </c>
      <c r="B22" s="56" t="s">
        <v>210</v>
      </c>
      <c r="C22" s="73"/>
      <c r="D22" s="72" t="n">
        <v>0</v>
      </c>
      <c r="E22" s="72"/>
      <c r="F22" s="72"/>
      <c r="G22" s="72"/>
    </row>
    <row r="23" customFormat="false" ht="13.8" hidden="false" customHeight="false" outlineLevel="0" collapsed="false">
      <c r="A23" s="69" t="s">
        <v>194</v>
      </c>
      <c r="B23" s="56" t="s">
        <v>211</v>
      </c>
      <c r="C23" s="73"/>
      <c r="D23" s="72" t="n">
        <f aca="false">'Memória de cálculo '!D20</f>
        <v>332.95</v>
      </c>
      <c r="E23" s="72"/>
      <c r="F23" s="72"/>
      <c r="G23" s="72"/>
    </row>
    <row r="24" customFormat="false" ht="13.8" hidden="false" customHeight="false" outlineLevel="0" collapsed="false">
      <c r="A24" s="69"/>
      <c r="B24" s="56"/>
      <c r="C24" s="73"/>
      <c r="D24" s="72" t="n">
        <f aca="false">'Memória de cálculo '!B22</f>
        <v>0</v>
      </c>
      <c r="E24" s="72"/>
      <c r="F24" s="72"/>
      <c r="G24" s="72"/>
    </row>
    <row r="25" customFormat="false" ht="13.8" hidden="false" customHeight="false" outlineLevel="0" collapsed="false">
      <c r="A25" s="69"/>
      <c r="B25" s="56"/>
      <c r="C25" s="73"/>
      <c r="D25" s="72" t="n">
        <v>0</v>
      </c>
      <c r="E25" s="72"/>
      <c r="F25" s="72"/>
      <c r="G25" s="72"/>
    </row>
    <row r="26" customFormat="false" ht="13.8" hidden="false" customHeight="false" outlineLevel="0" collapsed="false">
      <c r="A26" s="70" t="s">
        <v>212</v>
      </c>
      <c r="B26" s="70"/>
      <c r="C26" s="70"/>
      <c r="D26" s="74" t="n">
        <f aca="false">SUM(D20:D25)</f>
        <v>1869.654</v>
      </c>
      <c r="E26" s="74" t="n">
        <f aca="false">SUM(E20:E25)</f>
        <v>1536.704</v>
      </c>
      <c r="F26" s="74" t="n">
        <f aca="false">SUM(F20:F25)</f>
        <v>1536.704</v>
      </c>
      <c r="G26" s="74" t="n">
        <f aca="false">SUM(G20:G25)</f>
        <v>2190.8788928</v>
      </c>
    </row>
    <row r="27" customFormat="false" ht="15" hidden="false" customHeight="false" outlineLevel="0" collapsed="false">
      <c r="A27" s="59"/>
      <c r="B27" s="59"/>
      <c r="C27" s="59"/>
      <c r="D27" s="75"/>
      <c r="E27" s="6"/>
    </row>
    <row r="28" customFormat="false" ht="15" hidden="false" customHeight="false" outlineLevel="0" collapsed="false">
      <c r="A28" s="76" t="s">
        <v>213</v>
      </c>
      <c r="B28" s="76"/>
      <c r="C28" s="76"/>
      <c r="D28" s="76"/>
      <c r="E28" s="6"/>
    </row>
    <row r="29" customFormat="false" ht="15" hidden="false" customHeight="false" outlineLevel="0" collapsed="false">
      <c r="A29" s="76"/>
      <c r="B29" s="76"/>
      <c r="C29" s="76"/>
      <c r="D29" s="76"/>
      <c r="E29" s="6"/>
    </row>
    <row r="30" customFormat="false" ht="13.8" hidden="false" customHeight="false" outlineLevel="0" collapsed="false">
      <c r="A30" s="69" t="s">
        <v>214</v>
      </c>
      <c r="B30" s="70" t="s">
        <v>215</v>
      </c>
      <c r="C30" s="69"/>
      <c r="D30" s="69" t="s">
        <v>208</v>
      </c>
      <c r="E30" s="69" t="s">
        <v>208</v>
      </c>
      <c r="F30" s="69" t="s">
        <v>208</v>
      </c>
      <c r="G30" s="69" t="s">
        <v>208</v>
      </c>
    </row>
    <row r="31" customFormat="false" ht="14.9" hidden="false" customHeight="false" outlineLevel="0" collapsed="false">
      <c r="A31" s="69" t="s">
        <v>188</v>
      </c>
      <c r="B31" s="56" t="s">
        <v>216</v>
      </c>
      <c r="C31" s="77"/>
      <c r="D31" s="72" t="n">
        <f aca="false">'Memória de cálculo '!B28</f>
        <v>155.8045</v>
      </c>
      <c r="E31" s="72" t="n">
        <f aca="false">'Memória de cálculo '!B29</f>
        <v>128.058666666667</v>
      </c>
      <c r="F31" s="72" t="n">
        <f aca="false">'Memória de cálculo '!B29</f>
        <v>128.058666666667</v>
      </c>
      <c r="G31" s="72" t="n">
        <f aca="false">'Memória de cálculo '!B30</f>
        <v>182.573241066667</v>
      </c>
    </row>
    <row r="32" customFormat="false" ht="13.8" hidden="false" customHeight="false" outlineLevel="0" collapsed="false">
      <c r="A32" s="69" t="s">
        <v>190</v>
      </c>
      <c r="B32" s="56" t="s">
        <v>23</v>
      </c>
      <c r="C32" s="78"/>
      <c r="D32" s="72" t="n">
        <f aca="false">'Memória de cálculo '!B33</f>
        <v>155.8045</v>
      </c>
      <c r="E32" s="72" t="n">
        <f aca="false">'Memória de cálculo '!B29</f>
        <v>128.058666666667</v>
      </c>
      <c r="F32" s="72" t="n">
        <f aca="false">'Memória de cálculo '!B34</f>
        <v>128.058666666667</v>
      </c>
      <c r="G32" s="72" t="n">
        <f aca="false">'Memória de cálculo '!B35</f>
        <v>182.573241066667</v>
      </c>
    </row>
    <row r="33" customFormat="false" ht="13.8" hidden="false" customHeight="false" outlineLevel="0" collapsed="false">
      <c r="A33" s="69" t="s">
        <v>192</v>
      </c>
      <c r="B33" s="79" t="s">
        <v>24</v>
      </c>
      <c r="C33" s="80"/>
      <c r="D33" s="81" t="n">
        <f aca="false">'Memória de cálculo '!B38</f>
        <v>51.9348333333333</v>
      </c>
      <c r="E33" s="81" t="n">
        <f aca="false">'Memória de cálculo '!B39</f>
        <v>42.6862222222222</v>
      </c>
      <c r="F33" s="81" t="n">
        <f aca="false">'Memória de cálculo '!B39</f>
        <v>42.6862222222222</v>
      </c>
      <c r="G33" s="81" t="n">
        <f aca="false">'Memória de cálculo '!B40</f>
        <v>60.8577470222222</v>
      </c>
    </row>
    <row r="34" customFormat="false" ht="13.8" hidden="false" customHeight="false" outlineLevel="0" collapsed="false">
      <c r="A34" s="70" t="s">
        <v>217</v>
      </c>
      <c r="B34" s="70"/>
      <c r="C34" s="82"/>
      <c r="D34" s="74" t="n">
        <f aca="false">SUM(D31:D33)</f>
        <v>363.543833333333</v>
      </c>
      <c r="E34" s="74" t="n">
        <f aca="false">SUM(E31:E33)</f>
        <v>298.803555555556</v>
      </c>
      <c r="F34" s="74" t="n">
        <f aca="false">SUM(F31:F33)</f>
        <v>298.803555555556</v>
      </c>
      <c r="G34" s="74" t="n">
        <f aca="false">SUM(G31:G33)</f>
        <v>426.004229155556</v>
      </c>
    </row>
    <row r="35" customFormat="false" ht="13.8" hidden="false" customHeight="false" outlineLevel="0" collapsed="false">
      <c r="A35" s="0"/>
      <c r="B35" s="0"/>
      <c r="C35" s="0"/>
      <c r="E35" s="0"/>
      <c r="F35" s="0"/>
      <c r="G35" s="0"/>
    </row>
    <row r="36" customFormat="false" ht="15" hidden="false" customHeight="false" outlineLevel="0" collapsed="false">
      <c r="A36" s="83"/>
      <c r="B36" s="83"/>
      <c r="C36" s="83"/>
      <c r="D36" s="83"/>
      <c r="E36" s="6"/>
    </row>
    <row r="37" customFormat="false" ht="29.25" hidden="false" customHeight="true" outlineLevel="0" collapsed="false">
      <c r="A37" s="84" t="s">
        <v>218</v>
      </c>
      <c r="B37" s="85" t="s">
        <v>219</v>
      </c>
      <c r="C37" s="86"/>
      <c r="D37" s="69" t="s">
        <v>208</v>
      </c>
      <c r="E37" s="69" t="s">
        <v>208</v>
      </c>
      <c r="F37" s="69" t="s">
        <v>208</v>
      </c>
      <c r="G37" s="69" t="s">
        <v>208</v>
      </c>
    </row>
    <row r="38" customFormat="false" ht="13.8" hidden="false" customHeight="false" outlineLevel="0" collapsed="false">
      <c r="A38" s="69"/>
      <c r="B38" s="56" t="s">
        <v>37</v>
      </c>
      <c r="C38" s="77"/>
      <c r="D38" s="72" t="n">
        <f aca="false">'Memória de cálculo '!D67</f>
        <v>821.816802666667</v>
      </c>
      <c r="E38" s="72" t="n">
        <f aca="false">'Memória de cálculo '!D68</f>
        <v>675.466780444445</v>
      </c>
      <c r="F38" s="72" t="n">
        <f aca="false">'Memória de cálculo '!D68</f>
        <v>675.466780444445</v>
      </c>
      <c r="G38" s="72" t="n">
        <f aca="false">'Memória de cálculo '!D69</f>
        <v>963.012988879644</v>
      </c>
    </row>
    <row r="39" customFormat="false" ht="13.8" hidden="false" customHeight="false" outlineLevel="0" collapsed="false">
      <c r="A39" s="69"/>
      <c r="B39" s="56"/>
      <c r="C39" s="77"/>
      <c r="D39" s="72"/>
      <c r="E39" s="72"/>
      <c r="F39" s="72"/>
      <c r="G39" s="72"/>
    </row>
    <row r="40" customFormat="false" ht="13.8" hidden="false" customHeight="false" outlineLevel="0" collapsed="false">
      <c r="A40" s="69"/>
      <c r="B40" s="56"/>
      <c r="C40" s="77"/>
      <c r="D40" s="72"/>
      <c r="E40" s="72"/>
      <c r="F40" s="72"/>
      <c r="G40" s="72"/>
    </row>
    <row r="41" customFormat="false" ht="13.8" hidden="false" customHeight="false" outlineLevel="0" collapsed="false">
      <c r="A41" s="70" t="s">
        <v>217</v>
      </c>
      <c r="B41" s="70"/>
      <c r="C41" s="82"/>
      <c r="D41" s="74" t="n">
        <f aca="false">SUM(D38:D40)</f>
        <v>821.816802666667</v>
      </c>
      <c r="E41" s="74" t="n">
        <f aca="false">SUM(E38:E40)</f>
        <v>675.466780444445</v>
      </c>
      <c r="F41" s="74" t="n">
        <f aca="false">SUM(F38:F40)</f>
        <v>675.466780444445</v>
      </c>
      <c r="G41" s="74" t="n">
        <f aca="false">SUM(G38:G40)</f>
        <v>963.012988879644</v>
      </c>
    </row>
    <row r="42" customFormat="false" ht="13.8" hidden="false" customHeight="false" outlineLevel="0" collapsed="false">
      <c r="A42" s="87"/>
      <c r="B42" s="87"/>
      <c r="C42" s="87"/>
      <c r="D42" s="87"/>
      <c r="E42" s="6"/>
    </row>
    <row r="43" customFormat="false" ht="13.8" hidden="false" customHeight="false" outlineLevel="0" collapsed="false">
      <c r="A43" s="88" t="s">
        <v>220</v>
      </c>
      <c r="B43" s="70" t="s">
        <v>221</v>
      </c>
      <c r="C43" s="82"/>
      <c r="D43" s="69" t="s">
        <v>208</v>
      </c>
      <c r="E43" s="86" t="s">
        <v>208</v>
      </c>
      <c r="F43" s="86" t="s">
        <v>208</v>
      </c>
      <c r="G43" s="86" t="s">
        <v>208</v>
      </c>
    </row>
    <row r="44" customFormat="false" ht="13.8" hidden="false" customHeight="false" outlineLevel="0" collapsed="false">
      <c r="A44" s="69" t="s">
        <v>188</v>
      </c>
      <c r="B44" s="71" t="s">
        <v>222</v>
      </c>
      <c r="C44" s="57"/>
      <c r="D44" s="72" t="n">
        <f aca="false">'Memória de cálculo '!D86</f>
        <v>68.0376</v>
      </c>
      <c r="E44" s="89" t="n">
        <f aca="false">'Memória de cálculo '!D87</f>
        <v>68.0376</v>
      </c>
      <c r="F44" s="89" t="n">
        <f aca="false">'Memória de cálculo '!D87</f>
        <v>68.0376</v>
      </c>
      <c r="G44" s="89" t="n">
        <f aca="false">'Memória de cálculo '!D88</f>
        <v>50.68251264</v>
      </c>
    </row>
    <row r="45" customFormat="false" ht="13.8" hidden="false" customHeight="false" outlineLevel="0" collapsed="false">
      <c r="A45" s="69" t="s">
        <v>190</v>
      </c>
      <c r="B45" s="71" t="s">
        <v>223</v>
      </c>
      <c r="C45" s="57"/>
      <c r="D45" s="72" t="n">
        <f aca="false">'Memória de cálculo '!D104</f>
        <v>380.4</v>
      </c>
      <c r="E45" s="72" t="n">
        <f aca="false">'Memória de cálculo '!D105</f>
        <v>380.4</v>
      </c>
      <c r="F45" s="72" t="n">
        <f aca="false">'Memória de cálculo '!D105</f>
        <v>380.4</v>
      </c>
      <c r="G45" s="72" t="n">
        <f aca="false">'Memória de cálculo '!D106</f>
        <v>557.92</v>
      </c>
    </row>
    <row r="46" customFormat="false" ht="13.8" hidden="false" customHeight="false" outlineLevel="0" collapsed="false">
      <c r="A46" s="69" t="s">
        <v>192</v>
      </c>
      <c r="B46" s="71" t="s">
        <v>60</v>
      </c>
      <c r="C46" s="57"/>
      <c r="D46" s="72" t="n">
        <f aca="false">'Memória de cálculo '!B110</f>
        <v>43.64</v>
      </c>
      <c r="E46" s="72" t="n">
        <f aca="false">'Memória de cálculo '!B111</f>
        <v>43.64</v>
      </c>
      <c r="F46" s="72" t="n">
        <f aca="false">'Memória de cálculo '!B111</f>
        <v>43.64</v>
      </c>
      <c r="G46" s="72" t="n">
        <f aca="false">'Memória de cálculo '!B112</f>
        <v>43.64</v>
      </c>
    </row>
    <row r="47" customFormat="false" ht="13.8" hidden="false" customHeight="false" outlineLevel="0" collapsed="false">
      <c r="A47" s="69" t="s">
        <v>194</v>
      </c>
      <c r="B47" s="90" t="s">
        <v>61</v>
      </c>
      <c r="C47" s="57"/>
      <c r="D47" s="72" t="n">
        <f aca="false">'Memória de cálculo '!D116</f>
        <v>188.55</v>
      </c>
      <c r="E47" s="72" t="n">
        <f aca="false">'Memória de cálculo '!D117</f>
        <v>157.2</v>
      </c>
      <c r="F47" s="72" t="n">
        <f aca="false">'Memória de cálculo '!D117</f>
        <v>157.2</v>
      </c>
      <c r="G47" s="91" t="n">
        <f aca="false">'Memória de cálculo '!D118</f>
        <v>230.56</v>
      </c>
    </row>
    <row r="48" customFormat="false" ht="13.8" hidden="false" customHeight="false" outlineLevel="0" collapsed="false">
      <c r="A48" s="69" t="s">
        <v>224</v>
      </c>
      <c r="B48" s="71" t="s">
        <v>225</v>
      </c>
      <c r="C48" s="57"/>
      <c r="D48" s="72"/>
      <c r="E48" s="72"/>
      <c r="F48" s="72"/>
      <c r="G48" s="72"/>
    </row>
    <row r="49" customFormat="false" ht="13.8" hidden="false" customHeight="false" outlineLevel="0" collapsed="false">
      <c r="A49" s="69" t="s">
        <v>226</v>
      </c>
      <c r="B49" s="71"/>
      <c r="C49" s="57"/>
      <c r="D49" s="72"/>
      <c r="E49" s="72"/>
      <c r="F49" s="72"/>
      <c r="G49" s="72"/>
    </row>
    <row r="50" customFormat="false" ht="13.8" hidden="false" customHeight="false" outlineLevel="0" collapsed="false">
      <c r="A50" s="70" t="s">
        <v>217</v>
      </c>
      <c r="B50" s="70"/>
      <c r="C50" s="70"/>
      <c r="D50" s="74" t="n">
        <f aca="false">SUM(D44:D49)</f>
        <v>680.6276</v>
      </c>
      <c r="E50" s="74" t="n">
        <f aca="false">SUM(E44:E49)</f>
        <v>649.2776</v>
      </c>
      <c r="F50" s="74" t="n">
        <f aca="false">SUM(F44:F49)</f>
        <v>649.2776</v>
      </c>
      <c r="G50" s="74" t="n">
        <f aca="false">SUM(G44:G49)</f>
        <v>882.80251264</v>
      </c>
    </row>
    <row r="51" customFormat="false" ht="15" hidden="false" customHeight="false" outlineLevel="0" collapsed="false">
      <c r="A51" s="92"/>
      <c r="B51" s="92"/>
      <c r="C51" s="92"/>
      <c r="D51" s="92"/>
      <c r="E51" s="6"/>
    </row>
    <row r="52" customFormat="false" ht="15" hidden="false" customHeight="false" outlineLevel="0" collapsed="false">
      <c r="A52" s="76" t="s">
        <v>227</v>
      </c>
      <c r="B52" s="76"/>
      <c r="C52" s="76"/>
      <c r="D52" s="76"/>
      <c r="E52" s="6"/>
    </row>
    <row r="53" customFormat="false" ht="13.8" hidden="false" customHeight="false" outlineLevel="0" collapsed="false">
      <c r="A53" s="69" t="n">
        <v>2</v>
      </c>
      <c r="B53" s="70" t="s">
        <v>228</v>
      </c>
      <c r="C53" s="69"/>
      <c r="D53" s="69" t="s">
        <v>208</v>
      </c>
      <c r="E53" s="69" t="s">
        <v>208</v>
      </c>
      <c r="F53" s="69" t="s">
        <v>208</v>
      </c>
      <c r="G53" s="69" t="s">
        <v>208</v>
      </c>
    </row>
    <row r="54" customFormat="false" ht="13.8" hidden="false" customHeight="false" outlineLevel="0" collapsed="false">
      <c r="A54" s="69" t="s">
        <v>214</v>
      </c>
      <c r="B54" s="56" t="s">
        <v>229</v>
      </c>
      <c r="C54" s="77"/>
      <c r="D54" s="72" t="n">
        <f aca="false">D34</f>
        <v>363.543833333333</v>
      </c>
      <c r="E54" s="72" t="n">
        <f aca="false">E34</f>
        <v>298.803555555556</v>
      </c>
      <c r="F54" s="72" t="n">
        <f aca="false">F34</f>
        <v>298.803555555556</v>
      </c>
      <c r="G54" s="72" t="n">
        <f aca="false">G34</f>
        <v>426.004229155556</v>
      </c>
    </row>
    <row r="55" customFormat="false" ht="13.8" hidden="false" customHeight="false" outlineLevel="0" collapsed="false">
      <c r="A55" s="69" t="s">
        <v>218</v>
      </c>
      <c r="B55" s="56" t="s">
        <v>230</v>
      </c>
      <c r="C55" s="77"/>
      <c r="D55" s="72" t="n">
        <f aca="false">D41</f>
        <v>821.816802666667</v>
      </c>
      <c r="E55" s="72" t="n">
        <f aca="false">E41</f>
        <v>675.466780444445</v>
      </c>
      <c r="F55" s="72" t="n">
        <f aca="false">F41</f>
        <v>675.466780444445</v>
      </c>
      <c r="G55" s="72" t="n">
        <f aca="false">G41</f>
        <v>963.012988879644</v>
      </c>
    </row>
    <row r="56" customFormat="false" ht="13.8" hidden="false" customHeight="false" outlineLevel="0" collapsed="false">
      <c r="A56" s="69" t="s">
        <v>220</v>
      </c>
      <c r="B56" s="56" t="s">
        <v>221</v>
      </c>
      <c r="C56" s="57" t="s">
        <v>231</v>
      </c>
      <c r="D56" s="72" t="n">
        <f aca="false">D50</f>
        <v>680.6276</v>
      </c>
      <c r="E56" s="72" t="n">
        <f aca="false">E50</f>
        <v>649.2776</v>
      </c>
      <c r="F56" s="72" t="n">
        <f aca="false">F50</f>
        <v>649.2776</v>
      </c>
      <c r="G56" s="72" t="n">
        <f aca="false">G50</f>
        <v>882.80251264</v>
      </c>
    </row>
    <row r="57" customFormat="false" ht="13.8" hidden="false" customHeight="false" outlineLevel="0" collapsed="false">
      <c r="A57" s="70" t="s">
        <v>19</v>
      </c>
      <c r="B57" s="70"/>
      <c r="C57" s="70"/>
      <c r="D57" s="74" t="n">
        <f aca="false">SUM(D54:D56)</f>
        <v>1865.988236</v>
      </c>
      <c r="E57" s="74" t="n">
        <f aca="false">SUM(E54:E56)</f>
        <v>1623.547936</v>
      </c>
      <c r="F57" s="74" t="n">
        <f aca="false">SUM(F54:F56)</f>
        <v>1623.547936</v>
      </c>
      <c r="G57" s="74" t="n">
        <f aca="false">SUM(G54:G56)</f>
        <v>2271.8197306752</v>
      </c>
    </row>
    <row r="58" customFormat="false" ht="13.8" hidden="false" customHeight="false" outlineLevel="0" collapsed="false">
      <c r="A58" s="59"/>
      <c r="B58" s="59"/>
      <c r="C58" s="59"/>
      <c r="D58" s="75"/>
      <c r="E58" s="6"/>
    </row>
    <row r="59" customFormat="false" ht="13.8" hidden="false" customHeight="false" outlineLevel="0" collapsed="false">
      <c r="A59" s="69" t="n">
        <v>3</v>
      </c>
      <c r="B59" s="70" t="s">
        <v>232</v>
      </c>
      <c r="C59" s="69"/>
      <c r="D59" s="69" t="s">
        <v>208</v>
      </c>
      <c r="E59" s="69" t="s">
        <v>208</v>
      </c>
      <c r="F59" s="69" t="s">
        <v>208</v>
      </c>
      <c r="G59" s="69" t="s">
        <v>208</v>
      </c>
    </row>
    <row r="60" customFormat="false" ht="13.8" hidden="false" customHeight="false" outlineLevel="0" collapsed="false">
      <c r="A60" s="69" t="s">
        <v>188</v>
      </c>
      <c r="B60" s="56" t="s">
        <v>233</v>
      </c>
      <c r="C60" s="77"/>
      <c r="D60" s="72" t="n">
        <f aca="false">'Memória de cálculo '!D148</f>
        <v>199.70360269461</v>
      </c>
      <c r="E60" s="72" t="n">
        <f aca="false">'Memória de cálculo '!D149</f>
        <v>168.68310988536</v>
      </c>
      <c r="F60" s="72" t="n">
        <f aca="false">'Memória de cálculo '!D149</f>
        <v>168.68310988536</v>
      </c>
      <c r="G60" s="72" t="n">
        <f aca="false">'Memória de cálculo '!D150</f>
        <v>238.323980226421</v>
      </c>
    </row>
    <row r="61" customFormat="false" ht="13.8" hidden="false" customHeight="false" outlineLevel="0" collapsed="false">
      <c r="A61" s="69" t="s">
        <v>190</v>
      </c>
      <c r="B61" s="56" t="s">
        <v>234</v>
      </c>
      <c r="C61" s="77"/>
      <c r="D61" s="72" t="n">
        <f aca="false">'Memória de cálculo '!D170</f>
        <v>25.80224597097</v>
      </c>
      <c r="E61" s="72" t="n">
        <f aca="false">'Memória de cálculo '!D171</f>
        <v>21.71212530872</v>
      </c>
      <c r="F61" s="72" t="n">
        <f aca="false">'Memória de cálculo '!D171</f>
        <v>21.71212530872</v>
      </c>
      <c r="G61" s="72" t="n">
        <f aca="false">'Memória de cálculo '!D172</f>
        <v>30.7141404374047</v>
      </c>
    </row>
    <row r="62" customFormat="false" ht="13.8" hidden="false" customHeight="false" outlineLevel="0" collapsed="false">
      <c r="A62" s="69" t="s">
        <v>192</v>
      </c>
      <c r="B62" s="0" t="s">
        <v>235</v>
      </c>
      <c r="C62" s="0"/>
      <c r="D62" s="12" t="n">
        <f aca="false">'Memória de cálculo '!D183</f>
        <v>-19.7767845333333</v>
      </c>
      <c r="E62" s="12" t="n">
        <f aca="false">'Memória de cálculo '!D184</f>
        <v>-16.2549134222222</v>
      </c>
      <c r="F62" s="12" t="n">
        <f aca="false">'Memória de cálculo '!D184</f>
        <v>-16.2549134222222</v>
      </c>
      <c r="G62" s="12" t="n">
        <f aca="false">'Memória de cálculo '!D185</f>
        <v>-23.1746300660622</v>
      </c>
    </row>
    <row r="63" customFormat="false" ht="13.8" hidden="false" customHeight="false" outlineLevel="0" collapsed="false">
      <c r="A63" s="69"/>
      <c r="B63" s="93"/>
      <c r="C63" s="77"/>
      <c r="D63" s="72"/>
      <c r="E63" s="72"/>
      <c r="F63" s="72"/>
      <c r="G63" s="72"/>
    </row>
    <row r="64" customFormat="false" ht="13.8" hidden="false" customHeight="false" outlineLevel="0" collapsed="false">
      <c r="A64" s="69"/>
      <c r="B64" s="93"/>
      <c r="C64" s="77"/>
      <c r="D64" s="72"/>
      <c r="E64" s="72"/>
      <c r="F64" s="72"/>
      <c r="G64" s="72"/>
    </row>
    <row r="65" customFormat="false" ht="13.8" hidden="false" customHeight="false" outlineLevel="0" collapsed="false">
      <c r="A65" s="70" t="s">
        <v>217</v>
      </c>
      <c r="B65" s="70"/>
      <c r="C65" s="82"/>
      <c r="D65" s="72" t="n">
        <f aca="false">SUM(D60:D64)</f>
        <v>205.729064132247</v>
      </c>
      <c r="E65" s="72" t="n">
        <f aca="false">SUM(E60:E64)</f>
        <v>174.140321771858</v>
      </c>
      <c r="F65" s="72" t="n">
        <f aca="false">SUM(F60:F64)</f>
        <v>174.140321771858</v>
      </c>
      <c r="G65" s="72" t="n">
        <f aca="false">SUM(G60:G64)</f>
        <v>245.863490597764</v>
      </c>
    </row>
    <row r="66" customFormat="false" ht="13.8" hidden="false" customHeight="false" outlineLevel="0" collapsed="false">
      <c r="A66" s="0"/>
      <c r="B66" s="0"/>
      <c r="C66" s="0"/>
      <c r="D66" s="0"/>
      <c r="E66" s="0"/>
      <c r="F66" s="0"/>
      <c r="G66" s="0"/>
    </row>
    <row r="67" customFormat="false" ht="13.8" hidden="false" customHeight="false" outlineLevel="0" collapsed="false">
      <c r="A67" s="90"/>
      <c r="B67" s="90"/>
      <c r="C67" s="90"/>
      <c r="D67" s="90"/>
      <c r="E67" s="6"/>
    </row>
    <row r="68" customFormat="false" ht="13.8" hidden="false" customHeight="false" outlineLevel="0" collapsed="false">
      <c r="A68" s="76" t="s">
        <v>236</v>
      </c>
      <c r="B68" s="76"/>
      <c r="C68" s="76"/>
      <c r="D68" s="76"/>
      <c r="E68" s="6"/>
    </row>
    <row r="69" customFormat="false" ht="13.8" hidden="false" customHeight="false" outlineLevel="0" collapsed="false">
      <c r="A69" s="69" t="s">
        <v>237</v>
      </c>
      <c r="B69" s="70" t="s">
        <v>238</v>
      </c>
      <c r="C69" s="69"/>
      <c r="D69" s="69" t="s">
        <v>208</v>
      </c>
      <c r="E69" s="69" t="s">
        <v>208</v>
      </c>
      <c r="F69" s="69" t="s">
        <v>208</v>
      </c>
      <c r="G69" s="69" t="s">
        <v>208</v>
      </c>
    </row>
    <row r="70" customFormat="false" ht="13.8" hidden="false" customHeight="false" outlineLevel="0" collapsed="false">
      <c r="A70" s="69" t="s">
        <v>188</v>
      </c>
      <c r="B70" s="56" t="s">
        <v>239</v>
      </c>
      <c r="C70" s="94"/>
      <c r="D70" s="72" t="n">
        <f aca="false">'Memória de cálculo '!E231</f>
        <v>233.862360918708</v>
      </c>
      <c r="E70" s="72" t="n">
        <f aca="false">'Memória de cálculo '!E232</f>
        <v>197.847090834965</v>
      </c>
      <c r="F70" s="72" t="n">
        <f aca="false">'Memória de cálculo '!E232</f>
        <v>197.847090834965</v>
      </c>
      <c r="G70" s="72" t="n">
        <f aca="false">'Memória de cálculo '!E233</f>
        <v>393.627458581558</v>
      </c>
    </row>
    <row r="71" customFormat="false" ht="13.8" hidden="false" customHeight="false" outlineLevel="0" collapsed="false">
      <c r="A71" s="69" t="s">
        <v>190</v>
      </c>
      <c r="B71" s="56"/>
      <c r="C71" s="77"/>
      <c r="D71" s="72"/>
      <c r="E71" s="72"/>
      <c r="F71" s="72"/>
      <c r="G71" s="72"/>
    </row>
    <row r="72" customFormat="false" ht="13.8" hidden="false" customHeight="false" outlineLevel="0" collapsed="false">
      <c r="A72" s="70" t="s">
        <v>217</v>
      </c>
      <c r="B72" s="70"/>
      <c r="C72" s="82"/>
      <c r="D72" s="74" t="n">
        <f aca="false">SUM(D70:D71)</f>
        <v>233.862360918708</v>
      </c>
      <c r="E72" s="74" t="n">
        <f aca="false">SUM(E70:E71)</f>
        <v>197.847090834965</v>
      </c>
      <c r="F72" s="74" t="n">
        <f aca="false">SUM(F70:F71)</f>
        <v>197.847090834965</v>
      </c>
      <c r="G72" s="74" t="n">
        <f aca="false">SUM(G70:G71)</f>
        <v>393.627458581558</v>
      </c>
    </row>
    <row r="73" customFormat="false" ht="13.8" hidden="false" customHeight="false" outlineLevel="0" collapsed="false">
      <c r="A73" s="95"/>
      <c r="B73" s="95"/>
      <c r="C73" s="96"/>
      <c r="D73" s="97"/>
      <c r="E73" s="6"/>
    </row>
    <row r="74" customFormat="false" ht="13.8" hidden="false" customHeight="false" outlineLevel="0" collapsed="false">
      <c r="A74" s="98"/>
      <c r="B74" s="98"/>
      <c r="C74" s="98"/>
      <c r="D74" s="98"/>
      <c r="E74" s="6"/>
    </row>
    <row r="75" customFormat="false" ht="13.8" hidden="false" customHeight="false" outlineLevel="0" collapsed="false">
      <c r="A75" s="69" t="n">
        <v>5</v>
      </c>
      <c r="B75" s="70" t="s">
        <v>240</v>
      </c>
      <c r="C75" s="69"/>
      <c r="D75" s="69" t="s">
        <v>208</v>
      </c>
      <c r="E75" s="69" t="s">
        <v>208</v>
      </c>
      <c r="F75" s="69" t="s">
        <v>208</v>
      </c>
      <c r="G75" s="69" t="s">
        <v>208</v>
      </c>
    </row>
    <row r="76" customFormat="false" ht="13.8" hidden="false" customHeight="false" outlineLevel="0" collapsed="false">
      <c r="A76" s="69" t="s">
        <v>188</v>
      </c>
      <c r="B76" s="71" t="s">
        <v>241</v>
      </c>
      <c r="C76" s="57"/>
      <c r="D76" s="72" t="n">
        <f aca="false">'Memória de cálculo '!G246</f>
        <v>109.931666666667</v>
      </c>
      <c r="E76" s="72" t="n">
        <f aca="false">'Memória de cálculo '!G246</f>
        <v>109.931666666667</v>
      </c>
      <c r="F76" s="72" t="n">
        <f aca="false">'Memória de cálculo '!G258</f>
        <v>183.663333333333</v>
      </c>
      <c r="G76" s="72" t="n">
        <f aca="false">'Memória de cálculo '!G258</f>
        <v>183.663333333333</v>
      </c>
    </row>
    <row r="77" customFormat="false" ht="13.8" hidden="false" customHeight="false" outlineLevel="0" collapsed="false">
      <c r="A77" s="69" t="s">
        <v>190</v>
      </c>
      <c r="B77" s="71" t="s">
        <v>242</v>
      </c>
      <c r="C77" s="57"/>
      <c r="D77" s="72" t="n">
        <f aca="false">'Memória de cálculo '!D279</f>
        <v>72.4524831726667</v>
      </c>
      <c r="E77" s="72" t="n">
        <f aca="false">'Memória de cálculo '!D279</f>
        <v>72.4524831726667</v>
      </c>
      <c r="F77" s="72" t="n">
        <f aca="false">'Memória de cálculo '!D279</f>
        <v>72.4524831726667</v>
      </c>
      <c r="G77" s="72" t="n">
        <f aca="false">'Memória de cálculo '!D279</f>
        <v>72.4524831726667</v>
      </c>
    </row>
    <row r="78" customFormat="false" ht="13.8" hidden="false" customHeight="false" outlineLevel="0" collapsed="false">
      <c r="A78" s="99"/>
      <c r="B78" s="71"/>
      <c r="C78" s="57"/>
      <c r="D78" s="90"/>
      <c r="E78" s="0"/>
      <c r="F78" s="0"/>
      <c r="G78" s="0"/>
    </row>
    <row r="79" customFormat="false" ht="13.8" hidden="false" customHeight="false" outlineLevel="0" collapsed="false">
      <c r="A79" s="99"/>
      <c r="B79" s="71"/>
      <c r="C79" s="57"/>
      <c r="D79" s="72"/>
      <c r="E79" s="72"/>
      <c r="F79" s="72"/>
      <c r="G79" s="72"/>
    </row>
    <row r="80" customFormat="false" ht="13.8" hidden="false" customHeight="false" outlineLevel="0" collapsed="false">
      <c r="A80" s="70" t="s">
        <v>217</v>
      </c>
      <c r="B80" s="70"/>
      <c r="C80" s="82"/>
      <c r="D80" s="74" t="n">
        <f aca="false">TRUNC(SUM(D76:D79),2)</f>
        <v>182.38</v>
      </c>
      <c r="E80" s="74" t="n">
        <f aca="false">TRUNC(SUM(E76:E79),2)</f>
        <v>182.38</v>
      </c>
      <c r="F80" s="74" t="n">
        <f aca="false">TRUNC(SUM(F76:F79),2)</f>
        <v>256.11</v>
      </c>
      <c r="G80" s="74" t="n">
        <f aca="false">TRUNC(SUM(G76:G79),2)</f>
        <v>256.11</v>
      </c>
    </row>
    <row r="81" customFormat="false" ht="13.8" hidden="false" customHeight="false" outlineLevel="0" collapsed="false">
      <c r="A81" s="98"/>
      <c r="B81" s="98"/>
      <c r="C81" s="98"/>
      <c r="D81" s="98"/>
      <c r="E81" s="6"/>
    </row>
    <row r="82" customFormat="false" ht="13.8" hidden="false" customHeight="false" outlineLevel="0" collapsed="false">
      <c r="A82" s="69" t="n">
        <v>6</v>
      </c>
      <c r="B82" s="70" t="s">
        <v>243</v>
      </c>
      <c r="C82" s="69"/>
      <c r="D82" s="69" t="s">
        <v>208</v>
      </c>
      <c r="E82" s="69" t="s">
        <v>208</v>
      </c>
      <c r="F82" s="69" t="s">
        <v>208</v>
      </c>
      <c r="G82" s="69" t="s">
        <v>208</v>
      </c>
    </row>
    <row r="83" customFormat="false" ht="13.8" hidden="false" customHeight="false" outlineLevel="0" collapsed="false">
      <c r="A83" s="69" t="s">
        <v>188</v>
      </c>
      <c r="B83" s="70" t="s">
        <v>243</v>
      </c>
      <c r="C83" s="100"/>
      <c r="D83" s="72" t="n">
        <f aca="false">'Memória de cálculo '!D295</f>
        <v>1104.86325559286</v>
      </c>
      <c r="E83" s="72" t="n">
        <f aca="false">'Memória de cálculo '!D296</f>
        <v>941.833477224816</v>
      </c>
      <c r="F83" s="72" t="n">
        <f aca="false">'Memória de cálculo '!D297</f>
        <v>960.527554802867</v>
      </c>
      <c r="G83" s="72" t="n">
        <f aca="false">'Memória de cálculo '!D298</f>
        <v>1358.58494368156</v>
      </c>
    </row>
    <row r="84" customFormat="false" ht="13.8" hidden="false" customHeight="false" outlineLevel="0" collapsed="false">
      <c r="A84" s="55"/>
      <c r="B84" s="61"/>
      <c r="C84" s="61"/>
      <c r="D84" s="61"/>
      <c r="E84" s="6"/>
    </row>
    <row r="85" customFormat="false" ht="13.8" hidden="false" customHeight="false" outlineLevel="0" collapsed="false">
      <c r="A85" s="55"/>
      <c r="B85" s="55"/>
      <c r="C85" s="55"/>
      <c r="D85" s="101"/>
      <c r="E85" s="6"/>
    </row>
    <row r="86" customFormat="false" ht="13.8" hidden="false" customHeight="false" outlineLevel="0" collapsed="false">
      <c r="A86" s="59" t="s">
        <v>244</v>
      </c>
      <c r="B86" s="59"/>
      <c r="C86" s="59"/>
      <c r="D86" s="59"/>
      <c r="E86" s="6"/>
    </row>
    <row r="87" customFormat="false" ht="13.8" hidden="false" customHeight="false" outlineLevel="0" collapsed="false">
      <c r="A87" s="70" t="s">
        <v>245</v>
      </c>
      <c r="B87" s="70"/>
      <c r="C87" s="70"/>
      <c r="D87" s="69" t="s">
        <v>208</v>
      </c>
      <c r="E87" s="69" t="s">
        <v>208</v>
      </c>
      <c r="F87" s="69" t="s">
        <v>208</v>
      </c>
      <c r="G87" s="69" t="s">
        <v>208</v>
      </c>
    </row>
    <row r="88" customFormat="false" ht="13.8" hidden="false" customHeight="false" outlineLevel="0" collapsed="false">
      <c r="A88" s="57" t="s">
        <v>188</v>
      </c>
      <c r="B88" s="56" t="s">
        <v>207</v>
      </c>
      <c r="C88" s="56"/>
      <c r="D88" s="72" t="n">
        <f aca="false">D26</f>
        <v>1869.654</v>
      </c>
      <c r="E88" s="72" t="n">
        <f aca="false">E26</f>
        <v>1536.704</v>
      </c>
      <c r="F88" s="72" t="n">
        <f aca="false">F26</f>
        <v>1536.704</v>
      </c>
      <c r="G88" s="72" t="n">
        <f aca="false">G26</f>
        <v>2190.8788928</v>
      </c>
    </row>
    <row r="89" customFormat="false" ht="13.8" hidden="false" customHeight="false" outlineLevel="0" collapsed="false">
      <c r="A89" s="57" t="s">
        <v>190</v>
      </c>
      <c r="B89" s="56" t="s">
        <v>228</v>
      </c>
      <c r="C89" s="56"/>
      <c r="D89" s="72" t="n">
        <f aca="false">D57</f>
        <v>1865.988236</v>
      </c>
      <c r="E89" s="72" t="n">
        <f aca="false">E57</f>
        <v>1623.547936</v>
      </c>
      <c r="F89" s="72" t="n">
        <f aca="false">F57</f>
        <v>1623.547936</v>
      </c>
      <c r="G89" s="72" t="n">
        <f aca="false">G57</f>
        <v>2271.8197306752</v>
      </c>
    </row>
    <row r="90" customFormat="false" ht="13.8" hidden="false" customHeight="false" outlineLevel="0" collapsed="false">
      <c r="A90" s="57" t="s">
        <v>192</v>
      </c>
      <c r="B90" s="56" t="s">
        <v>246</v>
      </c>
      <c r="C90" s="56"/>
      <c r="D90" s="72" t="n">
        <f aca="false">D65</f>
        <v>205.729064132247</v>
      </c>
      <c r="E90" s="72" t="n">
        <f aca="false">E65</f>
        <v>174.140321771858</v>
      </c>
      <c r="F90" s="72" t="n">
        <f aca="false">F65</f>
        <v>174.140321771858</v>
      </c>
      <c r="G90" s="72" t="n">
        <f aca="false">G65</f>
        <v>245.863490597764</v>
      </c>
    </row>
    <row r="91" customFormat="false" ht="13.8" hidden="false" customHeight="false" outlineLevel="0" collapsed="false">
      <c r="A91" s="57" t="s">
        <v>194</v>
      </c>
      <c r="B91" s="56" t="s">
        <v>247</v>
      </c>
      <c r="C91" s="56"/>
      <c r="D91" s="72" t="n">
        <f aca="false">D72</f>
        <v>233.862360918708</v>
      </c>
      <c r="E91" s="72" t="n">
        <f aca="false">E72</f>
        <v>197.847090834965</v>
      </c>
      <c r="F91" s="72" t="n">
        <f aca="false">F72</f>
        <v>197.847090834965</v>
      </c>
      <c r="G91" s="72" t="n">
        <f aca="false">G72</f>
        <v>393.627458581558</v>
      </c>
    </row>
    <row r="92" customFormat="false" ht="13.8" hidden="false" customHeight="false" outlineLevel="0" collapsed="false">
      <c r="A92" s="57" t="s">
        <v>224</v>
      </c>
      <c r="B92" s="56" t="s">
        <v>248</v>
      </c>
      <c r="C92" s="56"/>
      <c r="D92" s="72" t="n">
        <f aca="false">D80</f>
        <v>182.38</v>
      </c>
      <c r="E92" s="72" t="n">
        <f aca="false">E80</f>
        <v>182.38</v>
      </c>
      <c r="F92" s="72" t="n">
        <f aca="false">F80</f>
        <v>256.11</v>
      </c>
      <c r="G92" s="72" t="n">
        <f aca="false">G80</f>
        <v>256.11</v>
      </c>
    </row>
    <row r="93" customFormat="false" ht="13.8" hidden="false" customHeight="false" outlineLevel="0" collapsed="false">
      <c r="A93" s="57" t="s">
        <v>226</v>
      </c>
      <c r="B93" s="56" t="s">
        <v>249</v>
      </c>
      <c r="C93" s="56"/>
      <c r="D93" s="72" t="n">
        <f aca="false">D83</f>
        <v>1104.86325559286</v>
      </c>
      <c r="E93" s="72" t="n">
        <f aca="false">E83</f>
        <v>941.833477224816</v>
      </c>
      <c r="F93" s="72" t="n">
        <f aca="false">F83</f>
        <v>960.527554802867</v>
      </c>
      <c r="G93" s="72" t="n">
        <f aca="false">G83</f>
        <v>1358.58494368156</v>
      </c>
    </row>
    <row r="94" customFormat="false" ht="13.8" hidden="false" customHeight="false" outlineLevel="0" collapsed="false">
      <c r="A94" s="57" t="s">
        <v>250</v>
      </c>
      <c r="B94" s="102" t="s">
        <v>251</v>
      </c>
      <c r="C94" s="102"/>
      <c r="D94" s="72" t="n">
        <f aca="false">'Memória de cálculo '!D302</f>
        <v>273.123845832191</v>
      </c>
      <c r="E94" s="72" t="n">
        <f aca="false">'Memória de cálculo '!D303</f>
        <v>232.822641291582</v>
      </c>
      <c r="F94" s="72" t="n">
        <f aca="false">'Memória de cálculo '!D304</f>
        <v>237.443845170485</v>
      </c>
      <c r="G94" s="72" t="n">
        <f aca="false">'Memória de cálculo '!$B$279</f>
        <v>0</v>
      </c>
    </row>
    <row r="95" customFormat="false" ht="13.8" hidden="false" customHeight="false" outlineLevel="0" collapsed="false">
      <c r="A95" s="70" t="s">
        <v>252</v>
      </c>
      <c r="B95" s="70"/>
      <c r="C95" s="70"/>
      <c r="D95" s="74" t="n">
        <f aca="false">SUM(D88:D94)</f>
        <v>5735.60076247601</v>
      </c>
      <c r="E95" s="74" t="n">
        <f aca="false">SUM(E88:E94)</f>
        <v>4889.27546712322</v>
      </c>
      <c r="F95" s="74" t="n">
        <f aca="false">SUM(F88:F94)</f>
        <v>4986.32074858017</v>
      </c>
      <c r="G95" s="74" t="n">
        <f aca="false">SUM(G88:G94)</f>
        <v>6716.88451633609</v>
      </c>
    </row>
    <row r="96" customFormat="false" ht="13.8" hidden="false" customHeight="false" outlineLevel="0" collapsed="false">
      <c r="A96" s="103" t="s">
        <v>253</v>
      </c>
      <c r="B96" s="103"/>
      <c r="C96" s="103"/>
      <c r="D96" s="10" t="n">
        <v>2</v>
      </c>
      <c r="E96" s="10" t="n">
        <v>2</v>
      </c>
      <c r="F96" s="10" t="n">
        <v>2</v>
      </c>
      <c r="G96" s="10" t="n">
        <v>1</v>
      </c>
    </row>
    <row r="97" customFormat="false" ht="13.8" hidden="false" customHeight="false" outlineLevel="0" collapsed="false">
      <c r="A97" s="70" t="s">
        <v>254</v>
      </c>
      <c r="B97" s="70"/>
      <c r="C97" s="70"/>
      <c r="D97" s="74" t="n">
        <f aca="false">D95*D96</f>
        <v>11471.201524952</v>
      </c>
      <c r="E97" s="74" t="n">
        <f aca="false">E95*E96</f>
        <v>9778.55093424644</v>
      </c>
      <c r="F97" s="74" t="n">
        <f aca="false">F95*F96</f>
        <v>9972.64149716035</v>
      </c>
      <c r="G97" s="74" t="n">
        <f aca="false">G95*G96</f>
        <v>6716.88451633609</v>
      </c>
    </row>
    <row r="98" customFormat="false" ht="15" hidden="false" customHeight="false" outlineLevel="0" collapsed="false">
      <c r="A98" s="104" t="s">
        <v>255</v>
      </c>
      <c r="B98" s="104"/>
      <c r="C98" s="104"/>
      <c r="D98" s="10" t="n">
        <v>4</v>
      </c>
      <c r="E98" s="105" t="n">
        <v>3</v>
      </c>
      <c r="F98" s="105" t="n">
        <v>3</v>
      </c>
      <c r="G98" s="105" t="n">
        <v>1</v>
      </c>
    </row>
    <row r="99" customFormat="false" ht="15.7" hidden="false" customHeight="false" outlineLevel="0" collapsed="false">
      <c r="A99" s="106" t="s">
        <v>256</v>
      </c>
      <c r="B99" s="106"/>
      <c r="C99" s="106"/>
      <c r="D99" s="107" t="n">
        <f aca="false">D97*D98</f>
        <v>45884.8060998081</v>
      </c>
      <c r="E99" s="107" t="n">
        <f aca="false">E97*E98</f>
        <v>29335.6528027393</v>
      </c>
      <c r="F99" s="107" t="n">
        <f aca="false">F97*F98</f>
        <v>29917.924491481</v>
      </c>
      <c r="G99" s="107" t="n">
        <f aca="false">G97*G98</f>
        <v>6716.88451633609</v>
      </c>
      <c r="H99" s="108" t="n">
        <f aca="false">SUM(D99:G99)</f>
        <v>111855.267910365</v>
      </c>
    </row>
    <row r="100" customFormat="false" ht="15.7" hidden="false" customHeight="false" outlineLevel="0" collapsed="false">
      <c r="A100" s="106" t="s">
        <v>257</v>
      </c>
      <c r="B100" s="106"/>
      <c r="C100" s="106"/>
      <c r="D100" s="107" t="n">
        <f aca="false">D99*12</f>
        <v>550617.673197697</v>
      </c>
      <c r="E100" s="107" t="n">
        <f aca="false">E99*12</f>
        <v>352027.833632872</v>
      </c>
      <c r="F100" s="107" t="n">
        <f aca="false">F99*12</f>
        <v>359015.093897773</v>
      </c>
      <c r="G100" s="107" t="n">
        <f aca="false">G99*12</f>
        <v>80602.614196033</v>
      </c>
      <c r="H100" s="108" t="n">
        <f aca="false">SUM(D100:G100)</f>
        <v>1342263.21492437</v>
      </c>
    </row>
    <row r="104" customFormat="false" ht="14.95" hidden="false" customHeight="false" outlineLevel="0" collapsed="false">
      <c r="B104" s="109" t="s">
        <v>258</v>
      </c>
    </row>
    <row r="105" customFormat="false" ht="95.5" hidden="false" customHeight="false" outlineLevel="0" collapsed="false">
      <c r="B105" s="109" t="s">
        <v>259</v>
      </c>
    </row>
    <row r="108" customFormat="false" ht="12.75" hidden="true" customHeight="true" outlineLevel="0" collapsed="false"/>
    <row r="109" customFormat="false" ht="40.5" hidden="true" customHeight="true" outlineLevel="0" collapsed="false"/>
    <row r="110" customFormat="false" ht="12.75" hidden="true" customHeight="true" outlineLevel="0" collapsed="false"/>
    <row r="111" customFormat="false" ht="12.75" hidden="true" customHeight="true" outlineLevel="0" collapsed="false"/>
    <row r="112" customFormat="false" ht="12.75" hidden="true" customHeight="true" outlineLevel="0" collapsed="false"/>
    <row r="113" customFormat="false" ht="12.75" hidden="true" customHeight="true" outlineLevel="0" collapsed="false"/>
    <row r="114" customFormat="false" ht="12.75" hidden="true" customHeight="true" outlineLevel="0" collapsed="false"/>
    <row r="115" customFormat="false" ht="13.5" hidden="true" customHeight="true" outlineLevel="0" collapsed="false"/>
    <row r="118" customFormat="false" ht="12.75" hidden="true" customHeight="tru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6">
    <mergeCell ref="A1:D1"/>
    <mergeCell ref="A2:D2"/>
    <mergeCell ref="A3:B3"/>
    <mergeCell ref="C3:D3"/>
    <mergeCell ref="A4:B4"/>
    <mergeCell ref="C4:D4"/>
    <mergeCell ref="A6:D6"/>
    <mergeCell ref="B7:C7"/>
    <mergeCell ref="B8:C8"/>
    <mergeCell ref="B9:C9"/>
    <mergeCell ref="B10:C10"/>
    <mergeCell ref="A12:D12"/>
    <mergeCell ref="A13:B13"/>
    <mergeCell ref="A14:B14"/>
    <mergeCell ref="A16:D16"/>
    <mergeCell ref="A26:C26"/>
    <mergeCell ref="A28:D28"/>
    <mergeCell ref="A34:B34"/>
    <mergeCell ref="A36:D36"/>
    <mergeCell ref="A41:B41"/>
    <mergeCell ref="A42:D42"/>
    <mergeCell ref="A50:C50"/>
    <mergeCell ref="A52:D52"/>
    <mergeCell ref="A57:C57"/>
    <mergeCell ref="A65:B65"/>
    <mergeCell ref="A68:D68"/>
    <mergeCell ref="A72:B72"/>
    <mergeCell ref="A74:D74"/>
    <mergeCell ref="A80:B80"/>
    <mergeCell ref="A81:D81"/>
    <mergeCell ref="B84:D84"/>
    <mergeCell ref="A86:D86"/>
    <mergeCell ref="A87:C87"/>
    <mergeCell ref="B88:C88"/>
    <mergeCell ref="B89:C89"/>
    <mergeCell ref="B90:C90"/>
    <mergeCell ref="B91:C91"/>
    <mergeCell ref="B92:C92"/>
    <mergeCell ref="B93:C93"/>
    <mergeCell ref="B94:C94"/>
    <mergeCell ref="A95:C95"/>
    <mergeCell ref="A96:C96"/>
    <mergeCell ref="A97:C97"/>
    <mergeCell ref="A98:C98"/>
    <mergeCell ref="A99:C99"/>
    <mergeCell ref="A100:C100"/>
  </mergeCells>
  <printOptions headings="false" gridLines="false" gridLinesSet="true" horizontalCentered="false" verticalCentered="false"/>
  <pageMargins left="1.18125" right="0.984027777777778" top="0.590277777777778" bottom="0.39375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1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RowHeight="12.8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22.14"/>
    <col collapsed="false" customWidth="false" hidden="false" outlineLevel="0" max="3" min="3" style="0" width="11.52"/>
    <col collapsed="false" customWidth="true" hidden="false" outlineLevel="0" max="4" min="4" style="0" width="17.21"/>
    <col collapsed="false" customWidth="true" hidden="false" outlineLevel="0" max="5" min="5" style="0" width="20.3"/>
    <col collapsed="false" customWidth="false" hidden="false" outlineLevel="0" max="1025" min="6" style="0" width="11.52"/>
  </cols>
  <sheetData>
    <row r="1" customFormat="false" ht="12.8" hidden="false" customHeight="false" outlineLevel="0" collapsed="false">
      <c r="A1" s="110" t="s">
        <v>260</v>
      </c>
      <c r="B1" s="110"/>
      <c r="C1" s="110"/>
      <c r="D1" s="110"/>
      <c r="E1" s="110"/>
    </row>
    <row r="2" customFormat="false" ht="25.45" hidden="false" customHeight="false" outlineLevel="0" collapsed="false">
      <c r="A2" s="111" t="s">
        <v>261</v>
      </c>
      <c r="B2" s="111" t="s">
        <v>262</v>
      </c>
      <c r="C2" s="111" t="s">
        <v>255</v>
      </c>
      <c r="D2" s="111" t="s">
        <v>263</v>
      </c>
      <c r="E2" s="111" t="s">
        <v>264</v>
      </c>
    </row>
    <row r="3" customFormat="false" ht="13.4" hidden="false" customHeight="false" outlineLevel="0" collapsed="false">
      <c r="A3" s="112" t="n">
        <v>1</v>
      </c>
      <c r="B3" s="113" t="s">
        <v>265</v>
      </c>
      <c r="C3" s="20" t="n">
        <v>4</v>
      </c>
      <c r="D3" s="12" t="n">
        <f aca="false">'Planilha de Custos '!D99</f>
        <v>45884.8060998081</v>
      </c>
      <c r="E3" s="12" t="n">
        <f aca="false">D3*12</f>
        <v>550617.673197697</v>
      </c>
    </row>
    <row r="4" customFormat="false" ht="13.4" hidden="false" customHeight="false" outlineLevel="0" collapsed="false">
      <c r="A4" s="112" t="n">
        <v>2</v>
      </c>
      <c r="B4" s="113" t="s">
        <v>266</v>
      </c>
      <c r="C4" s="20" t="n">
        <v>3</v>
      </c>
      <c r="D4" s="12" t="n">
        <f aca="false">'Planilha de Custos '!E99</f>
        <v>29335.6528027393</v>
      </c>
      <c r="E4" s="12" t="n">
        <f aca="false">D4*12</f>
        <v>352027.833632872</v>
      </c>
    </row>
    <row r="5" customFormat="false" ht="25.35" hidden="false" customHeight="false" outlineLevel="0" collapsed="false">
      <c r="A5" s="112" t="n">
        <v>3</v>
      </c>
      <c r="B5" s="113" t="s">
        <v>267</v>
      </c>
      <c r="C5" s="20" t="n">
        <v>3</v>
      </c>
      <c r="D5" s="12" t="n">
        <f aca="false">'Planilha de Custos '!F99</f>
        <v>29917.924491481</v>
      </c>
      <c r="E5" s="12" t="n">
        <f aca="false">D5*12</f>
        <v>359015.093897773</v>
      </c>
    </row>
    <row r="6" customFormat="false" ht="25.35" hidden="false" customHeight="false" outlineLevel="0" collapsed="false">
      <c r="A6" s="112" t="n">
        <v>4</v>
      </c>
      <c r="B6" s="113" t="s">
        <v>268</v>
      </c>
      <c r="C6" s="20" t="n">
        <v>1</v>
      </c>
      <c r="D6" s="12" t="n">
        <f aca="false">'Planilha de Custos '!G99</f>
        <v>6716.88451633609</v>
      </c>
      <c r="E6" s="12" t="n">
        <f aca="false">D6*12</f>
        <v>80602.614196033</v>
      </c>
    </row>
    <row r="7" customFormat="false" ht="12.8" hidden="false" customHeight="false" outlineLevel="0" collapsed="false">
      <c r="A7" s="114" t="s">
        <v>19</v>
      </c>
      <c r="B7" s="114"/>
      <c r="C7" s="115" t="n">
        <f aca="false">SUM(C3:C6)</f>
        <v>11</v>
      </c>
      <c r="D7" s="116" t="n">
        <f aca="false">SUM(D3:D6)</f>
        <v>111855.267910365</v>
      </c>
      <c r="E7" s="116" t="n">
        <f aca="false">SUM(E3:E6)</f>
        <v>1342263.21492437</v>
      </c>
    </row>
  </sheetData>
  <mergeCells count="2">
    <mergeCell ref="A1:E1"/>
    <mergeCell ref="A7:B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3300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2010-12-08T17:56:29Z</dcterms:created>
  <dc:creator>Patrick</dc:creator>
  <dc:description/>
  <dc:language>pt-BR</dc:language>
  <cp:lastModifiedBy/>
  <cp:lastPrinted>2019-08-06T15:18:07Z</cp:lastPrinted>
  <dcterms:modified xsi:type="dcterms:W3CDTF">2019-12-19T14:33:53Z</dcterms:modified>
  <cp:revision>68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