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05462151659\Desktop\MO APR\Edital 90.024\"/>
    </mc:Choice>
  </mc:AlternateContent>
  <bookViews>
    <workbookView xWindow="-120" yWindow="-120" windowWidth="24240" windowHeight="13140" activeTab="7"/>
  </bookViews>
  <sheets>
    <sheet name="MO6" sheetId="12" r:id="rId1"/>
    <sheet name="MO15" sheetId="15" r:id="rId2"/>
    <sheet name="MO6b" sheetId="14" r:id="rId3"/>
    <sheet name="CO" sheetId="9" r:id="rId4"/>
    <sheet name="COs" sheetId="10" r:id="rId5"/>
    <sheet name="COm" sheetId="13" r:id="rId6"/>
    <sheet name="CA" sheetId="11" r:id="rId7"/>
    <sheet name="RESUMO" sheetId="4" r:id="rId8"/>
  </sheet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7" i="15" l="1"/>
  <c r="I57" i="14"/>
  <c r="I57" i="12"/>
  <c r="C10" i="4" l="1"/>
  <c r="I57" i="10" l="1"/>
  <c r="I57" i="13"/>
  <c r="I57" i="11"/>
  <c r="I57" i="9"/>
  <c r="I135" i="15" l="1"/>
  <c r="J115" i="15"/>
  <c r="J143" i="15" s="1"/>
  <c r="J102" i="15"/>
  <c r="J106" i="15" s="1"/>
  <c r="J58" i="15"/>
  <c r="J54" i="15"/>
  <c r="I40" i="15"/>
  <c r="I46" i="15" s="1"/>
  <c r="J26" i="15"/>
  <c r="J49" i="15" s="1"/>
  <c r="I15" i="15"/>
  <c r="I135" i="14"/>
  <c r="J115" i="14"/>
  <c r="J143" i="14" s="1"/>
  <c r="J106" i="14"/>
  <c r="J102" i="14"/>
  <c r="J58" i="14"/>
  <c r="J54" i="14"/>
  <c r="I46" i="14"/>
  <c r="I40" i="14"/>
  <c r="J26" i="14"/>
  <c r="J49" i="14" s="1"/>
  <c r="I134" i="13"/>
  <c r="J114" i="13"/>
  <c r="J142" i="13" s="1"/>
  <c r="J101" i="13"/>
  <c r="J105" i="13" s="1"/>
  <c r="J54" i="13"/>
  <c r="I40" i="13"/>
  <c r="I46" i="13" s="1"/>
  <c r="J26" i="13"/>
  <c r="J28" i="13" s="1"/>
  <c r="I15" i="13"/>
  <c r="J62" i="15" l="1"/>
  <c r="J68" i="15" s="1"/>
  <c r="J62" i="14"/>
  <c r="J68" i="14" s="1"/>
  <c r="J49" i="13"/>
  <c r="J61" i="13" s="1"/>
  <c r="J67" i="13" s="1"/>
  <c r="J28" i="15"/>
  <c r="J28" i="14"/>
  <c r="J77" i="13"/>
  <c r="J33" i="13"/>
  <c r="J32" i="13"/>
  <c r="J34" i="13" s="1"/>
  <c r="J65" i="13" s="1"/>
  <c r="C83" i="13"/>
  <c r="J74" i="13"/>
  <c r="J138" i="13"/>
  <c r="J76" i="13"/>
  <c r="J54" i="12"/>
  <c r="I135" i="12"/>
  <c r="J115" i="12"/>
  <c r="J143" i="12" s="1"/>
  <c r="J106" i="12"/>
  <c r="J102" i="12"/>
  <c r="J58" i="12"/>
  <c r="I40" i="12"/>
  <c r="I46" i="12" s="1"/>
  <c r="J26" i="12"/>
  <c r="J49" i="12" s="1"/>
  <c r="I15" i="12"/>
  <c r="J54" i="11"/>
  <c r="I134" i="11"/>
  <c r="J114" i="11"/>
  <c r="J142" i="11" s="1"/>
  <c r="J101" i="11"/>
  <c r="J105" i="11" s="1"/>
  <c r="I40" i="11"/>
  <c r="I46" i="11" s="1"/>
  <c r="J26" i="11"/>
  <c r="J49" i="11" s="1"/>
  <c r="I15" i="11"/>
  <c r="I134" i="10"/>
  <c r="J114" i="10"/>
  <c r="J142" i="10" s="1"/>
  <c r="J105" i="10"/>
  <c r="J101" i="10"/>
  <c r="J54" i="10"/>
  <c r="I40" i="10"/>
  <c r="I46" i="10" s="1"/>
  <c r="J26" i="10"/>
  <c r="J28" i="10" s="1"/>
  <c r="I15" i="10"/>
  <c r="J54" i="9"/>
  <c r="I134" i="9"/>
  <c r="J114" i="9"/>
  <c r="J142" i="9" s="1"/>
  <c r="J101" i="9"/>
  <c r="J105" i="9" s="1"/>
  <c r="I40" i="9"/>
  <c r="I46" i="9" s="1"/>
  <c r="J26" i="9"/>
  <c r="J49" i="9" s="1"/>
  <c r="I15" i="9"/>
  <c r="J61" i="11" l="1"/>
  <c r="J67" i="11" s="1"/>
  <c r="J49" i="10"/>
  <c r="J61" i="10" s="1"/>
  <c r="J67" i="10" s="1"/>
  <c r="C84" i="15"/>
  <c r="J78" i="15"/>
  <c r="J33" i="15"/>
  <c r="J75" i="15"/>
  <c r="J77" i="15" s="1"/>
  <c r="J32" i="15"/>
  <c r="J139" i="15"/>
  <c r="J33" i="14"/>
  <c r="J75" i="14"/>
  <c r="J77" i="14" s="1"/>
  <c r="J78" i="14"/>
  <c r="J32" i="14"/>
  <c r="J34" i="14" s="1"/>
  <c r="J66" i="14" s="1"/>
  <c r="C84" i="14"/>
  <c r="J139" i="14"/>
  <c r="J38" i="13"/>
  <c r="J40" i="13"/>
  <c r="J43" i="13"/>
  <c r="J71" i="13"/>
  <c r="J42" i="13"/>
  <c r="J39" i="13"/>
  <c r="J45" i="13"/>
  <c r="J44" i="13"/>
  <c r="J41" i="13"/>
  <c r="J62" i="12"/>
  <c r="J68" i="12" s="1"/>
  <c r="J28" i="12"/>
  <c r="J28" i="11"/>
  <c r="J32" i="11" s="1"/>
  <c r="C83" i="11"/>
  <c r="J32" i="10"/>
  <c r="C83" i="10"/>
  <c r="J138" i="10"/>
  <c r="J74" i="10"/>
  <c r="J76" i="10" s="1"/>
  <c r="J77" i="10"/>
  <c r="J33" i="10"/>
  <c r="J61" i="9"/>
  <c r="J67" i="9" s="1"/>
  <c r="J28" i="9"/>
  <c r="J44" i="14" l="1"/>
  <c r="J34" i="10"/>
  <c r="J45" i="10" s="1"/>
  <c r="J138" i="11"/>
  <c r="J34" i="15"/>
  <c r="J66" i="15" s="1"/>
  <c r="J72" i="15"/>
  <c r="J45" i="14"/>
  <c r="J40" i="14"/>
  <c r="J42" i="14"/>
  <c r="J41" i="14"/>
  <c r="J43" i="14"/>
  <c r="J72" i="14"/>
  <c r="J39" i="14"/>
  <c r="J38" i="14"/>
  <c r="J73" i="13"/>
  <c r="J78" i="13" s="1"/>
  <c r="J46" i="13"/>
  <c r="J78" i="12"/>
  <c r="J33" i="12"/>
  <c r="J75" i="12"/>
  <c r="J77" i="12" s="1"/>
  <c r="J139" i="12"/>
  <c r="J32" i="12"/>
  <c r="C84" i="12"/>
  <c r="J74" i="11"/>
  <c r="J76" i="11" s="1"/>
  <c r="J77" i="11"/>
  <c r="J33" i="11"/>
  <c r="J71" i="11" s="1"/>
  <c r="J73" i="11" s="1"/>
  <c r="J78" i="11" s="1"/>
  <c r="J71" i="10"/>
  <c r="J77" i="9"/>
  <c r="J33" i="9"/>
  <c r="J74" i="9"/>
  <c r="J76" i="9" s="1"/>
  <c r="J32" i="9"/>
  <c r="C83" i="9"/>
  <c r="J138" i="9"/>
  <c r="J46" i="14" l="1"/>
  <c r="J67" i="14" s="1"/>
  <c r="J69" i="14" s="1"/>
  <c r="J39" i="15"/>
  <c r="J41" i="15"/>
  <c r="J44" i="15"/>
  <c r="J40" i="15"/>
  <c r="J42" i="15"/>
  <c r="J43" i="15"/>
  <c r="J41" i="10"/>
  <c r="J46" i="10" s="1"/>
  <c r="J66" i="10" s="1"/>
  <c r="J68" i="10" s="1"/>
  <c r="F83" i="10" s="1"/>
  <c r="J65" i="10"/>
  <c r="J38" i="10"/>
  <c r="J39" i="10"/>
  <c r="J44" i="10"/>
  <c r="J40" i="10"/>
  <c r="J43" i="10"/>
  <c r="J42" i="10"/>
  <c r="J34" i="9"/>
  <c r="J65" i="9" s="1"/>
  <c r="J45" i="15"/>
  <c r="J38" i="15"/>
  <c r="J74" i="15"/>
  <c r="J79" i="15" s="1"/>
  <c r="J74" i="14"/>
  <c r="J79" i="14" s="1"/>
  <c r="J140" i="13"/>
  <c r="I83" i="13"/>
  <c r="J66" i="13"/>
  <c r="J68" i="13" s="1"/>
  <c r="J93" i="13"/>
  <c r="J34" i="12"/>
  <c r="J72" i="12"/>
  <c r="J34" i="11"/>
  <c r="J40" i="11" s="1"/>
  <c r="J140" i="11"/>
  <c r="I83" i="11"/>
  <c r="J73" i="10"/>
  <c r="J78" i="10" s="1"/>
  <c r="J71" i="9"/>
  <c r="J45" i="9"/>
  <c r="J41" i="9"/>
  <c r="J42" i="9"/>
  <c r="J46" i="15" l="1"/>
  <c r="J67" i="15" s="1"/>
  <c r="J69" i="15" s="1"/>
  <c r="J39" i="9"/>
  <c r="J46" i="9" s="1"/>
  <c r="J66" i="9" s="1"/>
  <c r="J68" i="9" s="1"/>
  <c r="F83" i="9" s="1"/>
  <c r="J43" i="9"/>
  <c r="J38" i="9"/>
  <c r="J40" i="9"/>
  <c r="J44" i="9"/>
  <c r="J141" i="15"/>
  <c r="I84" i="15"/>
  <c r="J141" i="14"/>
  <c r="I84" i="14"/>
  <c r="J94" i="14"/>
  <c r="J140" i="14"/>
  <c r="F84" i="14"/>
  <c r="J139" i="13"/>
  <c r="F83" i="13"/>
  <c r="J83" i="13" s="1"/>
  <c r="J66" i="12"/>
  <c r="J43" i="12"/>
  <c r="J38" i="12"/>
  <c r="J42" i="12"/>
  <c r="J40" i="12"/>
  <c r="J45" i="12"/>
  <c r="J41" i="12"/>
  <c r="J44" i="12"/>
  <c r="J39" i="12"/>
  <c r="J74" i="12"/>
  <c r="J79" i="12" s="1"/>
  <c r="J43" i="11"/>
  <c r="J39" i="11"/>
  <c r="J44" i="11"/>
  <c r="J38" i="11"/>
  <c r="J42" i="11"/>
  <c r="J45" i="11"/>
  <c r="J65" i="11"/>
  <c r="J41" i="11"/>
  <c r="J140" i="10"/>
  <c r="I83" i="10"/>
  <c r="J93" i="10"/>
  <c r="J139" i="10"/>
  <c r="J73" i="9"/>
  <c r="J78" i="9" s="1"/>
  <c r="J94" i="15" l="1"/>
  <c r="J140" i="15"/>
  <c r="F84" i="15"/>
  <c r="J84" i="15" s="1"/>
  <c r="J84" i="14"/>
  <c r="J86" i="13"/>
  <c r="J95" i="13"/>
  <c r="I84" i="13"/>
  <c r="J91" i="13"/>
  <c r="J89" i="13"/>
  <c r="J87" i="13"/>
  <c r="J141" i="12"/>
  <c r="I84" i="12"/>
  <c r="J46" i="12"/>
  <c r="J46" i="11"/>
  <c r="J66" i="11" s="1"/>
  <c r="J68" i="11" s="1"/>
  <c r="J93" i="11"/>
  <c r="J83" i="10"/>
  <c r="J140" i="9"/>
  <c r="I83" i="9"/>
  <c r="J93" i="9"/>
  <c r="J139" i="9"/>
  <c r="J87" i="15" l="1"/>
  <c r="J96" i="15"/>
  <c r="I85" i="15"/>
  <c r="J88" i="15"/>
  <c r="J92" i="15"/>
  <c r="J90" i="15"/>
  <c r="J87" i="14"/>
  <c r="J96" i="14"/>
  <c r="I85" i="14"/>
  <c r="J92" i="14"/>
  <c r="J90" i="14"/>
  <c r="J88" i="14"/>
  <c r="J97" i="13"/>
  <c r="J98" i="13" s="1"/>
  <c r="J104" i="13" s="1"/>
  <c r="J106" i="13" s="1"/>
  <c r="J118" i="13" s="1"/>
  <c r="J119" i="13" s="1"/>
  <c r="J67" i="12"/>
  <c r="J69" i="12" s="1"/>
  <c r="F84" i="12" s="1"/>
  <c r="J94" i="12"/>
  <c r="F83" i="11"/>
  <c r="J83" i="11" s="1"/>
  <c r="J87" i="11" s="1"/>
  <c r="J139" i="11"/>
  <c r="J86" i="10"/>
  <c r="J95" i="10"/>
  <c r="I84" i="10"/>
  <c r="J91" i="10"/>
  <c r="J89" i="10"/>
  <c r="J87" i="10"/>
  <c r="J83" i="9"/>
  <c r="J89" i="9" s="1"/>
  <c r="J98" i="15" l="1"/>
  <c r="J99" i="15" s="1"/>
  <c r="J105" i="15" s="1"/>
  <c r="J107" i="15" s="1"/>
  <c r="J98" i="14"/>
  <c r="J99" i="14" s="1"/>
  <c r="J105" i="14" s="1"/>
  <c r="J107" i="14" s="1"/>
  <c r="J120" i="13"/>
  <c r="J121" i="13" s="1"/>
  <c r="J122" i="13" s="1"/>
  <c r="J125" i="13" s="1"/>
  <c r="J141" i="13"/>
  <c r="J143" i="13" s="1"/>
  <c r="J97" i="10"/>
  <c r="J98" i="10" s="1"/>
  <c r="J104" i="10" s="1"/>
  <c r="J106" i="10" s="1"/>
  <c r="J141" i="10" s="1"/>
  <c r="J143" i="10" s="1"/>
  <c r="J140" i="12"/>
  <c r="J84" i="12"/>
  <c r="J86" i="11"/>
  <c r="J89" i="11"/>
  <c r="J91" i="11"/>
  <c r="I84" i="11"/>
  <c r="J95" i="11"/>
  <c r="I84" i="9"/>
  <c r="J95" i="9"/>
  <c r="J86" i="9"/>
  <c r="J87" i="9"/>
  <c r="J91" i="9"/>
  <c r="J97" i="11" l="1"/>
  <c r="J98" i="11" s="1"/>
  <c r="J104" i="11" s="1"/>
  <c r="J106" i="11" s="1"/>
  <c r="J141" i="11" s="1"/>
  <c r="J143" i="11" s="1"/>
  <c r="J118" i="10"/>
  <c r="J119" i="10" s="1"/>
  <c r="J120" i="10" s="1"/>
  <c r="J121" i="10" s="1"/>
  <c r="J122" i="10" s="1"/>
  <c r="J142" i="15"/>
  <c r="J144" i="15" s="1"/>
  <c r="J119" i="15"/>
  <c r="J120" i="15" s="1"/>
  <c r="J142" i="14"/>
  <c r="J144" i="14" s="1"/>
  <c r="J119" i="14"/>
  <c r="J120" i="14" s="1"/>
  <c r="J121" i="14" s="1"/>
  <c r="J122" i="14" s="1"/>
  <c r="J131" i="13"/>
  <c r="J126" i="13"/>
  <c r="J127" i="13"/>
  <c r="J128" i="13"/>
  <c r="J96" i="12"/>
  <c r="I85" i="12"/>
  <c r="J87" i="12"/>
  <c r="J92" i="12"/>
  <c r="J90" i="12"/>
  <c r="J88" i="12"/>
  <c r="J97" i="9"/>
  <c r="J98" i="9" s="1"/>
  <c r="J104" i="9" s="1"/>
  <c r="J106" i="9" s="1"/>
  <c r="J141" i="9" s="1"/>
  <c r="J143" i="9" s="1"/>
  <c r="J132" i="13" l="1"/>
  <c r="J144" i="13" s="1"/>
  <c r="J145" i="13" s="1"/>
  <c r="J147" i="13" s="1"/>
  <c r="J149" i="13" s="1"/>
  <c r="J150" i="13" s="1"/>
  <c r="J118" i="11"/>
  <c r="J119" i="11" s="1"/>
  <c r="J120" i="11" s="1"/>
  <c r="J121" i="11" s="1"/>
  <c r="E8" i="4"/>
  <c r="F8" i="4" s="1"/>
  <c r="J121" i="15"/>
  <c r="J122" i="15" s="1"/>
  <c r="J123" i="15" s="1"/>
  <c r="J123" i="14"/>
  <c r="J134" i="13"/>
  <c r="J98" i="12"/>
  <c r="J99" i="12" s="1"/>
  <c r="J105" i="12" s="1"/>
  <c r="J107" i="12" s="1"/>
  <c r="J125" i="10"/>
  <c r="J131" i="10"/>
  <c r="J128" i="10"/>
  <c r="J127" i="10"/>
  <c r="J126" i="10"/>
  <c r="J118" i="9"/>
  <c r="J119" i="9" s="1"/>
  <c r="J120" i="9" s="1"/>
  <c r="J121" i="9" s="1"/>
  <c r="J126" i="15" l="1"/>
  <c r="J132" i="15"/>
  <c r="J129" i="15"/>
  <c r="J127" i="15"/>
  <c r="J128" i="15"/>
  <c r="J126" i="14"/>
  <c r="J132" i="14"/>
  <c r="J129" i="14"/>
  <c r="J128" i="14"/>
  <c r="J127" i="14"/>
  <c r="J142" i="12"/>
  <c r="J144" i="12" s="1"/>
  <c r="J119" i="12"/>
  <c r="J120" i="12" s="1"/>
  <c r="J122" i="11"/>
  <c r="J134" i="10"/>
  <c r="J132" i="10"/>
  <c r="J144" i="10" s="1"/>
  <c r="J145" i="10" s="1"/>
  <c r="J147" i="10" s="1"/>
  <c r="J149" i="10" s="1"/>
  <c r="J122" i="9"/>
  <c r="J150" i="10" l="1"/>
  <c r="E7" i="4"/>
  <c r="F7" i="4" s="1"/>
  <c r="J133" i="15"/>
  <c r="J145" i="15" s="1"/>
  <c r="J146" i="15" s="1"/>
  <c r="J148" i="15" s="1"/>
  <c r="J150" i="15" s="1"/>
  <c r="E5" i="4" s="1"/>
  <c r="F5" i="4" s="1"/>
  <c r="J135" i="15"/>
  <c r="J135" i="14"/>
  <c r="J133" i="14"/>
  <c r="J145" i="14" s="1"/>
  <c r="J146" i="14" s="1"/>
  <c r="J148" i="14" s="1"/>
  <c r="J150" i="14" s="1"/>
  <c r="J121" i="12"/>
  <c r="J122" i="12" s="1"/>
  <c r="J125" i="11"/>
  <c r="J131" i="11"/>
  <c r="J128" i="11"/>
  <c r="J127" i="11"/>
  <c r="J126" i="11"/>
  <c r="J125" i="9"/>
  <c r="J131" i="9"/>
  <c r="J128" i="9"/>
  <c r="J127" i="9"/>
  <c r="J126" i="9"/>
  <c r="J151" i="14" l="1"/>
  <c r="E4" i="4"/>
  <c r="F4" i="4" s="1"/>
  <c r="J151" i="15"/>
  <c r="J123" i="12"/>
  <c r="J134" i="11"/>
  <c r="J132" i="11"/>
  <c r="J144" i="11" s="1"/>
  <c r="J145" i="11" s="1"/>
  <c r="J147" i="11" s="1"/>
  <c r="J149" i="11" s="1"/>
  <c r="J134" i="9"/>
  <c r="J132" i="9"/>
  <c r="J144" i="9" s="1"/>
  <c r="J145" i="9" s="1"/>
  <c r="J147" i="9" s="1"/>
  <c r="J149" i="9" s="1"/>
  <c r="J150" i="11" l="1"/>
  <c r="E9" i="4"/>
  <c r="F9" i="4" s="1"/>
  <c r="J150" i="9"/>
  <c r="E6" i="4"/>
  <c r="F6" i="4" s="1"/>
  <c r="J132" i="12"/>
  <c r="J129" i="12"/>
  <c r="J128" i="12"/>
  <c r="J126" i="12"/>
  <c r="J127" i="12"/>
  <c r="J135" i="12" l="1"/>
  <c r="J133" i="12"/>
  <c r="J145" i="12" s="1"/>
  <c r="J146" i="12" s="1"/>
  <c r="J148" i="12" s="1"/>
  <c r="J150" i="12" s="1"/>
  <c r="J151" i="12" l="1"/>
  <c r="E3" i="4"/>
  <c r="F3" i="4" l="1"/>
  <c r="F10" i="4" s="1"/>
  <c r="E10" i="4"/>
</calcChain>
</file>

<file path=xl/sharedStrings.xml><?xml version="1.0" encoding="utf-8"?>
<sst xmlns="http://schemas.openxmlformats.org/spreadsheetml/2006/main" count="1734" uniqueCount="183">
  <si>
    <t>Nº do processo:</t>
  </si>
  <si>
    <t>A</t>
  </si>
  <si>
    <t>Data de apresentação da proposta (dia/mês/ano)</t>
  </si>
  <si>
    <t>B</t>
  </si>
  <si>
    <t>Município/UF</t>
  </si>
  <si>
    <t>C</t>
  </si>
  <si>
    <t>D</t>
  </si>
  <si>
    <t>Número de meses de execução contratual</t>
  </si>
  <si>
    <t>Classificação Brasileira de Ocupações (CBO)</t>
  </si>
  <si>
    <t>5134-25</t>
  </si>
  <si>
    <t>Categoria Profissional (vinculada à execução contratual)</t>
  </si>
  <si>
    <t>Copeiragem</t>
  </si>
  <si>
    <t>Nota 1:  Deverá ser elaborado um quadro para cada tipo de serviço.
Nota 2: A planilha será calculada considerando o valor mensal do empregado</t>
  </si>
  <si>
    <t>E</t>
  </si>
  <si>
    <t>F</t>
  </si>
  <si>
    <t>2.1</t>
  </si>
  <si>
    <t>Valor (R$)</t>
  </si>
  <si>
    <t>Total</t>
  </si>
  <si>
    <t>2.2</t>
  </si>
  <si>
    <t>Percentual (%)</t>
  </si>
  <si>
    <t>INSS</t>
  </si>
  <si>
    <t>RAT =</t>
  </si>
  <si>
    <t>SESC ou SESI</t>
  </si>
  <si>
    <t>SEBRAE</t>
  </si>
  <si>
    <t>G</t>
  </si>
  <si>
    <t>INCRA</t>
  </si>
  <si>
    <t>H</t>
  </si>
  <si>
    <t>FGTS</t>
  </si>
  <si>
    <t>2.3</t>
  </si>
  <si>
    <t>-</t>
  </si>
  <si>
    <t>Nota 1: o valor informado deverá ser o custo real do insumo (descontado o valor eventualmente pago pelo empregado).
Nota 2: Observar a previsão dos benefícios contidos em Acordos, Convenções e Dissídios Coletivos de Trabalho e atentar-se ao disposto no artigo 6º desta Instrução Normativa.</t>
  </si>
  <si>
    <t>Módulo 3 - Provisão para Rescisão</t>
  </si>
  <si>
    <t>Módulo 4 - Custo de Reposição do Profissional Ausente</t>
  </si>
  <si>
    <t>MÓD 3 =</t>
  </si>
  <si>
    <t>4.1</t>
  </si>
  <si>
    <t>Substituto nas Ausências Legais</t>
  </si>
  <si>
    <t>Substituto na Intrajornada</t>
  </si>
  <si>
    <t>Substituto na cobertura de Intervalo para repouso ou alimentação</t>
  </si>
  <si>
    <t>4.2</t>
  </si>
  <si>
    <t>Insumos diversos</t>
  </si>
  <si>
    <t>Tributos</t>
  </si>
  <si>
    <t>C.1    Tributos Federais (especificar)</t>
  </si>
  <si>
    <t>C.2   Tributos Estaduais (especificar)</t>
  </si>
  <si>
    <t>Subtotal (A + B + C + D + E)</t>
  </si>
  <si>
    <t xml:space="preserve">NA ELABORAÇÃO DAS PLANILHAS SERÃO ACEITOS PRENCHIMENTOS/ALTERAÇÕES NAS CÉLULAS NA FONTE VERDE </t>
  </si>
  <si>
    <t xml:space="preserve">NAS ALTERAÇÕES PODEM SER SOLICITADO AS DEVIDAS  JUSTIFICATIVAS </t>
  </si>
  <si>
    <t xml:space="preserve">ALTERAÇÃO EM OUTRAS CÉLUAS DEVERÃO SER JUSTIFICADAS </t>
  </si>
  <si>
    <t>MOTORISTA</t>
  </si>
  <si>
    <t>Conta vinculada</t>
  </si>
  <si>
    <r>
      <rPr>
        <b/>
        <sz val="18"/>
        <color rgb="FF000000"/>
        <rFont val="Arial"/>
        <family val="2"/>
        <charset val="1"/>
      </rPr>
      <t xml:space="preserve">MODELO DE PLANILHA DE CUSTOS E FORMAÇÃO DE PREÇOS </t>
    </r>
    <r>
      <rPr>
        <b/>
        <sz val="18"/>
        <color rgb="FF800080"/>
        <rFont val="Arial"/>
        <family val="2"/>
        <charset val="1"/>
      </rPr>
      <t xml:space="preserve"> </t>
    </r>
  </si>
  <si>
    <t>Licitação Nº:</t>
  </si>
  <si>
    <r>
      <rPr>
        <b/>
        <sz val="10"/>
        <rFont val="Arial"/>
        <family val="2"/>
        <charset val="1"/>
      </rPr>
      <t>Dia: XX/XX/XXXX</t>
    </r>
    <r>
      <rPr>
        <b/>
        <sz val="10"/>
        <color rgb="FFFF0000"/>
        <rFont val="Arial"/>
        <family val="2"/>
        <charset val="1"/>
      </rPr>
      <t xml:space="preserve"> - Hora: XXh Xxmin</t>
    </r>
  </si>
  <si>
    <t>XX/XX/XXXX</t>
  </si>
  <si>
    <t>Ano do acordo coletivo, convenção coletiva ou sentença normativa em dissídio coletivo</t>
  </si>
  <si>
    <t>Identificação do serviço</t>
  </si>
  <si>
    <t xml:space="preserve">Tipo de serviço: 
                     </t>
  </si>
  <si>
    <t>Unidade
 de 
Medida</t>
  </si>
  <si>
    <t>Quantidade total a contratar (em função da unidade de medida)</t>
  </si>
  <si>
    <t>posto</t>
  </si>
  <si>
    <t>TOTAL DE POSTOS</t>
  </si>
  <si>
    <r>
      <rPr>
        <b/>
        <sz val="15"/>
        <color rgb="FFFF0000"/>
        <rFont val="Arial"/>
        <family val="2"/>
        <charset val="1"/>
      </rPr>
      <t xml:space="preserve">1. MÓDULOS 
</t>
    </r>
    <r>
      <rPr>
        <b/>
        <sz val="12"/>
        <color rgb="FF000000"/>
        <rFont val="Arial"/>
        <family val="2"/>
        <charset val="1"/>
      </rPr>
      <t xml:space="preserve">Mão de obra
</t>
    </r>
    <r>
      <rPr>
        <b/>
        <sz val="11"/>
        <color rgb="FF000000"/>
        <rFont val="Arial"/>
        <family val="2"/>
        <charset val="1"/>
      </rPr>
      <t>Mão de obra vinculada à execução contratual</t>
    </r>
  </si>
  <si>
    <t>Dados complementares para composição dos custos referente à mão de obra</t>
  </si>
  <si>
    <t>Tipo de serviço (mesmo serviço com características distintas)</t>
  </si>
  <si>
    <t>Condução de veículos</t>
  </si>
  <si>
    <t>7823-05</t>
  </si>
  <si>
    <t>Salário normativo da categoria profissional</t>
  </si>
  <si>
    <t>Data base da categoria (dia/mês/ano)</t>
  </si>
  <si>
    <t>MÓDULO 1: COMPOSIÇÃO DA REMUNERAÇÃO (Por Empregado)</t>
  </si>
  <si>
    <t>Composição da remuneração (Por empregado)</t>
  </si>
  <si>
    <t>Salário-base</t>
  </si>
  <si>
    <t>Outros (especificar)</t>
  </si>
  <si>
    <t>Remuneração 1 = Total da remuneração que incide inss; fgts, férias etc</t>
  </si>
  <si>
    <t>MÓDULO 2 : ENCARGOS E BENEFÍCIOS ANUAIS, MENSAIS E DIÁRIOS</t>
  </si>
  <si>
    <t>13º (décimo terceiro) salário e adicional de férias</t>
  </si>
  <si>
    <r>
      <rPr>
        <b/>
        <sz val="10"/>
        <rFont val="Arial"/>
        <family val="2"/>
        <charset val="1"/>
      </rPr>
      <t>13º (décimo terceiro) salário</t>
    </r>
    <r>
      <rPr>
        <b/>
        <sz val="10"/>
        <color rgb="FFFF0000"/>
        <rFont val="Arial"/>
        <family val="2"/>
        <charset val="1"/>
      </rPr>
      <t xml:space="preserve"> </t>
    </r>
    <r>
      <rPr>
        <b/>
        <sz val="8"/>
        <color rgb="FFFF0000"/>
        <rFont val="Arial"/>
        <family val="2"/>
        <charset val="1"/>
      </rPr>
      <t>Obrigatória a cotação de 8,33% sobre o valor do Módulo 1 – Composição da Remuneração1, conforme Anexo XII da IN 5/17</t>
    </r>
    <r>
      <rPr>
        <b/>
        <sz val="10"/>
        <color rgb="FF0000FF"/>
        <rFont val="Arial"/>
        <family val="2"/>
        <charset val="1"/>
      </rPr>
      <t xml:space="preserve"> </t>
    </r>
  </si>
  <si>
    <r>
      <rPr>
        <b/>
        <sz val="10"/>
        <rFont val="Arial"/>
        <family val="2"/>
        <charset val="1"/>
      </rPr>
      <t xml:space="preserve">Adicional de Férias </t>
    </r>
    <r>
      <rPr>
        <b/>
        <sz val="8"/>
        <color rgb="FFFF0000"/>
        <rFont val="Arial"/>
        <family val="2"/>
        <charset val="1"/>
      </rPr>
      <t>Obrigatória a cotação de 2,78% sobre o valor do Módulo 1 – Composição da Remuneração1.</t>
    </r>
  </si>
  <si>
    <t>Subtotal</t>
  </si>
  <si>
    <r>
      <rPr>
        <sz val="9"/>
        <rFont val="Arial"/>
        <family val="2"/>
        <charset val="1"/>
      </rPr>
      <t xml:space="preserve">Nota 1:  Como a planilha de custos e formação de preços é calculada mensalmente, provisiona-se proporcionalmente 1/12 (um doze avos) dos valores referentes à gratificação natalina, </t>
    </r>
    <r>
      <rPr>
        <b/>
        <sz val="9"/>
        <rFont val="Arial"/>
        <family val="2"/>
        <charset val="1"/>
      </rPr>
      <t>férias</t>
    </r>
    <r>
      <rPr>
        <sz val="9"/>
        <rFont val="Arial"/>
        <family val="2"/>
        <charset val="1"/>
      </rPr>
      <t xml:space="preserve"> e adicional de férias.
Nota 2:  O adicional de férias contido no Submódulo 2.1 corresponde a 1/3 (um terço) da remuneração que por sua vez é dividido por 12 (doze) conforme Nota 1 acima.</t>
    </r>
  </si>
  <si>
    <t>Submódulo 2.2 - Encargos Previdenciários (GPS), Fundo de Garantia por Tempo de Serviço (FGTS) e outras contribuições (Base de cálculo: Módulo 1 (Rem1)+ Submódulo 2.1)</t>
  </si>
  <si>
    <t>GPS, FGTS e Outras Contribuições</t>
  </si>
  <si>
    <t>Salário educação</t>
  </si>
  <si>
    <r>
      <rPr>
        <b/>
        <sz val="10"/>
        <rFont val="Arial"/>
        <family val="2"/>
        <charset val="1"/>
      </rPr>
      <t>Seguro acidente de trabalho (</t>
    </r>
    <r>
      <rPr>
        <b/>
        <sz val="10"/>
        <color rgb="FF000000"/>
        <rFont val="Arial"/>
        <family val="2"/>
        <charset val="1"/>
      </rPr>
      <t>RAT x FAP)</t>
    </r>
  </si>
  <si>
    <t>FAP =</t>
  </si>
  <si>
    <t>SENAI ou SENAC</t>
  </si>
  <si>
    <t>Nota 1: Os percentuais dos encargos previdenciários, do FGTS e demais contribuições são aqueles estabelecidos pela legislação vigente.
Nota 2: O SAT a depender do grau de risco do serviço irá variar entre 1%, para risco leve, de 2% para risco médio, e de 3% para risco grave.
Nota 3: Esses percentuais incidem sobre o Módulo 1 (Rem1) e  Submódulo 2.1.</t>
  </si>
  <si>
    <t>Benefícios mensais e diários</t>
  </si>
  <si>
    <t>Transporte (22 dias)</t>
  </si>
  <si>
    <t>A.1)Valor da passagem do transporte coletivo no município de prestação dos serviços:</t>
  </si>
  <si>
    <t>A.2) Quantidade de passagens por dia por empregado:</t>
  </si>
  <si>
    <t>A.3) Quantidade de  dias do mês de recebimento de passagens</t>
  </si>
  <si>
    <t>A.4)  Participação do empregado em percentual do salário-base</t>
  </si>
  <si>
    <t>Auxílio-Refeição/Alimentação</t>
  </si>
  <si>
    <t>B.1) Auxílio Refeição</t>
  </si>
  <si>
    <t>B.2) Quantidade de dias do mês de recebimento de auxílio-alimentação</t>
  </si>
  <si>
    <t>Quadro-resumo - Módulo 2 - Encargos e Benefícios Anuais, Mensais e Diários</t>
  </si>
  <si>
    <t>Módulo 2 - Encargos e Benefícios Anuais, Mensais e Diários</t>
  </si>
  <si>
    <t>13º (décimo terceiro) salário  e adicional de férias</t>
  </si>
  <si>
    <t>TOTAL</t>
  </si>
  <si>
    <t>MÓDULO 3 - PROVISÃO PARA RESCISÃO</t>
  </si>
  <si>
    <r>
      <rPr>
        <b/>
        <sz val="10"/>
        <rFont val="Arial"/>
        <family val="2"/>
        <charset val="1"/>
      </rPr>
      <t xml:space="preserve">Aviso-prévio indenizado  </t>
    </r>
    <r>
      <rPr>
        <b/>
        <sz val="10"/>
        <color rgb="FFFF0000"/>
        <rFont val="Arial"/>
        <family val="2"/>
        <charset val="1"/>
      </rPr>
      <t>Cálculo do valor = [Rem1/12 + 13º/12 + Férias/12 + (1/3xFérias)/12] x (30/30=1) x  (Percentual constante da célula H92, a ser preenchido pela empresa) - Os reflexos de 13º, F e 1/3F são referentes a 1 mês de APInd - Na prorrogação, poderão ser considerados 3 dias conforme Lei nº 12.506/2011, dependendo da análise do nº de ocorrências deste evento no período</t>
    </r>
    <r>
      <rPr>
        <b/>
        <sz val="10"/>
        <rFont val="Arial"/>
        <family val="2"/>
        <charset val="1"/>
      </rPr>
      <t xml:space="preserve">                                                                                                                                              </t>
    </r>
  </si>
  <si>
    <t>A.1) Percentual de Aviso Prévio Indenizado (Memória de Cálculo da empresa)</t>
  </si>
  <si>
    <t>Incidência do FGTS sobre o aviso-prévio trabalhado</t>
  </si>
  <si>
    <r>
      <t xml:space="preserve">Aviso-previo trabalhado </t>
    </r>
    <r>
      <rPr>
        <b/>
        <sz val="10"/>
        <color rgb="FFFF0000"/>
        <rFont val="Arial"/>
        <family val="2"/>
        <charset val="1"/>
      </rPr>
      <t>(</t>
    </r>
    <r>
      <rPr>
        <b/>
        <sz val="9"/>
        <color rgb="FFFF0000"/>
        <rFont val="Arial"/>
        <family val="2"/>
        <charset val="1"/>
      </rPr>
      <t xml:space="preserve">negociar extinção/redução na 1ª prorrogação) Cálculo do valor= [(Rem1/30)x7]/20 meses do contrato x percentual constante da célula H95, a ser preenchido pela empresa </t>
    </r>
    <r>
      <rPr>
        <b/>
        <sz val="10"/>
        <color rgb="FFFF0000"/>
        <rFont val="Arial"/>
        <family val="2"/>
        <charset val="1"/>
      </rPr>
      <t xml:space="preserve">                </t>
    </r>
  </si>
  <si>
    <t>D.1) Percentual de Aviso Prévio trabalhado (Memória de Cálculo da empresa)</t>
  </si>
  <si>
    <t>Incidência dos encargos do submódulo 2.2 sobre o aviso-prévio trabalhado</t>
  </si>
  <si>
    <r>
      <rPr>
        <b/>
        <sz val="9"/>
        <rFont val="Arial"/>
        <family val="2"/>
        <charset val="1"/>
      </rPr>
      <t xml:space="preserve">Multa do FGTS e contribuição social sobre o Aviso PrévioTrabalhado e Aviso Prévio Indenizado </t>
    </r>
    <r>
      <rPr>
        <b/>
        <sz val="8"/>
        <color rgb="FF000000"/>
        <rFont val="Arial"/>
        <family val="2"/>
        <charset val="1"/>
      </rPr>
      <t>Obrigatória a cotação de 4% sobre o valor do Módulo 1 – Composição da Remuneração1, conforme Anexo XII da IN Seges nº 5/2017 combinado com a Lei 13.932 2019</t>
    </r>
  </si>
  <si>
    <t>MÓDULO 4 - CUSTO DE REPOSIÇÃO DO PROFISSIONAL AUSENTE</t>
  </si>
  <si>
    <t>Nota 1: Os itens que contemplam o módulo 4 se referem ao custo dos dias trabalhados pelo repositor/substituto quando o empregado alocado na prestação do serviço estiver ausente, conforme as previsões estabelecidas na legislação.</t>
  </si>
  <si>
    <t>Base de cálculo para o Custo de Reposição do Profissional Ausente (substituto): BCCPA = MÓDULO 1 + MÓDULO 2 + MÓDULO 3 - exceto o Afastamento Maternidade, pois que a Rem e o 13º são compensados pelo INSS</t>
  </si>
  <si>
    <t>MÓD 1                 (= a Rem1)=</t>
  </si>
  <si>
    <t>MÓD 2 (sem VA e os VT) =</t>
  </si>
  <si>
    <t>Custo diário = BCCPA/30=</t>
  </si>
  <si>
    <t>Substituto nas ausências Legais</t>
  </si>
  <si>
    <t>Substituto na cobertura de Férias Cálculo do valor = BCCPA/12</t>
  </si>
  <si>
    <t>B.1) Qte dias de Ausência por doença (Memória de Cálculo da empresa)</t>
  </si>
  <si>
    <t>C.1) Percentual de Licença-paternidade (Memória de Cálculo da empresa)</t>
  </si>
  <si>
    <t>D.1) Percentual de Ausência por acidente de trabalho (Memória de Cálculo da empresa)</t>
  </si>
  <si>
    <t>D.1) Percentual de Afastamento Maternidade (Memória de Cálculo da empresa)</t>
  </si>
  <si>
    <r>
      <rPr>
        <b/>
        <sz val="10"/>
        <rFont val="Arial"/>
        <family val="2"/>
        <charset val="1"/>
      </rPr>
      <t xml:space="preserve">Substituto na cobertura de Ausência por doença
</t>
    </r>
    <r>
      <rPr>
        <b/>
        <sz val="10"/>
        <color rgb="FFFF0000"/>
        <rFont val="Arial"/>
        <family val="2"/>
        <charset val="1"/>
      </rPr>
      <t>Cálculo do valor = [(</t>
    </r>
    <r>
      <rPr>
        <b/>
        <sz val="10"/>
        <color rgb="FF0000FF"/>
        <rFont val="Arial"/>
        <family val="2"/>
        <charset val="1"/>
      </rPr>
      <t>BCCPA</t>
    </r>
    <r>
      <rPr>
        <b/>
        <sz val="10"/>
        <color rgb="FFFF0000"/>
        <rFont val="Arial"/>
        <family val="2"/>
        <charset val="1"/>
      </rPr>
      <t xml:space="preserve">)/30)x3dias]/12 </t>
    </r>
  </si>
  <si>
    <t>E.1) Qte dias de Ausência por doença (Memória de Cálculo da empresa)</t>
  </si>
  <si>
    <t>Quadro-resumo - Módulo 4 - Custo de Reposição do Profissional Ausente</t>
  </si>
  <si>
    <t>MÓDULO 5: INSUMOS DIVERSOS</t>
  </si>
  <si>
    <t>Uniformes</t>
  </si>
  <si>
    <t>Materiais/Equipamentos</t>
  </si>
  <si>
    <t>Crachá</t>
  </si>
  <si>
    <t>MÓDULO 6 - CUSTOS INDIRETOS, TRIBUTOS E LUCRO</t>
  </si>
  <si>
    <t>Custos indiretos, tributos e lucro</t>
  </si>
  <si>
    <t>BASE DE CÁLCULO DOS CUSTOS INDIRETOS  = (Soma dos Módulos 1, 2, 3, 4 e 5)</t>
  </si>
  <si>
    <t>Custos Indiretos (Percentual da empresa)</t>
  </si>
  <si>
    <t>BASE DE CÁLCULO DO LUCRO = (Soma dos Módulos 1, 2, 3, 4 e 5) + Custos Indiretos</t>
  </si>
  <si>
    <t>Lucro (Percentual da empresa)</t>
  </si>
  <si>
    <t>BASE DE CÁLCULO DOS TRIBUTOS = (Soma dos Módulos 1, 2, 3, 4 e 5 + Custos Indiretos + Lucro)</t>
  </si>
  <si>
    <t>a) Cofins</t>
  </si>
  <si>
    <t>b) PIS</t>
  </si>
  <si>
    <t>c) IRPJ- Em face do Ac. TCU nº 648/2016-P, o licitante pode cotar este tributo, porém a Administração não pode inclui-lo no orçamento-base</t>
  </si>
  <si>
    <r>
      <rPr>
        <b/>
        <sz val="10"/>
        <rFont val="Arial"/>
        <family val="2"/>
        <charset val="1"/>
      </rPr>
      <t>d) CSLL</t>
    </r>
    <r>
      <rPr>
        <b/>
        <sz val="10"/>
        <color rgb="FF0000FF"/>
        <rFont val="Arial"/>
        <family val="2"/>
        <charset val="1"/>
      </rPr>
      <t>- Em face do Ac. TCU nº 648/2016-P, o licitante pode cotar este tributo, porém a Administração não pode inclui-lo no orçamento-base</t>
    </r>
  </si>
  <si>
    <t>C.3   Tributos Municipais (especificar)</t>
  </si>
  <si>
    <t>a) ISS</t>
  </si>
  <si>
    <t>Percentual Total e Valor Total de Tributos</t>
  </si>
  <si>
    <t>ANEXO -------B
Quadro-Resumo do custo por empregado</t>
  </si>
  <si>
    <t>Mão de obra vinculada à execução contratual (valor por empregado)</t>
  </si>
  <si>
    <t>Módulo 1 - Composição da remuneração</t>
  </si>
  <si>
    <t>Módulo 5 - Insumos diversos</t>
  </si>
  <si>
    <t>Módulo 6 - Custos indiretos, tributos e lucro</t>
  </si>
  <si>
    <t>Valor total por empregado</t>
  </si>
  <si>
    <t>Quantidade de empregados</t>
  </si>
  <si>
    <t>Valor do Posto</t>
  </si>
  <si>
    <t>Quantidade de Postos</t>
  </si>
  <si>
    <t>Valor mensal</t>
  </si>
  <si>
    <r>
      <t xml:space="preserve">Substituto na cobertura de Afastamento Maternidade                                                                     </t>
    </r>
    <r>
      <rPr>
        <b/>
        <sz val="10"/>
        <color rgb="FFFF0000"/>
        <rFont val="Arial"/>
        <family val="2"/>
        <charset val="1"/>
      </rPr>
      <t>Cálculo do valor = {[(REM1 + REM1 / 3)/12 + [(SUB2.2 + SUB2.3 - VA-VT+ MÓD3)]  x (4/12)} x 2%</t>
    </r>
  </si>
  <si>
    <r>
      <t xml:space="preserve">Substituto na cobertura de Ausências Legais                                                                                      </t>
    </r>
    <r>
      <rPr>
        <b/>
        <sz val="10"/>
        <color rgb="FFFF0000"/>
        <rFont val="Arial"/>
        <family val="2"/>
        <charset val="1"/>
      </rPr>
      <t>Cálculo do valor = [(BCCPA/30) x qte dias]/12</t>
    </r>
  </si>
  <si>
    <r>
      <t xml:space="preserve">Substituto na cobrtura de Licença-paternidade                                                                                  </t>
    </r>
    <r>
      <rPr>
        <b/>
        <sz val="10"/>
        <color rgb="FFFF0000"/>
        <rFont val="Arial"/>
        <family val="2"/>
        <charset val="1"/>
      </rPr>
      <t>Cálculo do valor = {[(BCCPA/30)x5dias]/12} x Percentual</t>
    </r>
  </si>
  <si>
    <r>
      <t xml:space="preserve">Substituto na cobrtura de Ausência por acidente de trabalho                                                       </t>
    </r>
    <r>
      <rPr>
        <b/>
        <sz val="10"/>
        <color rgb="FFFF0000"/>
        <rFont val="Arial"/>
        <family val="2"/>
        <charset val="1"/>
      </rPr>
      <t>Cálculo do valor  = {[(BCCPA/30)x15dias]/12} x Percentual</t>
    </r>
  </si>
  <si>
    <t xml:space="preserve">Copeira </t>
  </si>
  <si>
    <t>COPEIRAGEM</t>
  </si>
  <si>
    <t>01 de janeiro</t>
  </si>
  <si>
    <t>B.3) Desconto</t>
  </si>
  <si>
    <t>Copeira(o)</t>
  </si>
  <si>
    <t>Condutores de Veículos categoria D</t>
  </si>
  <si>
    <t>Valor para 12 meses</t>
  </si>
  <si>
    <t>Outros</t>
  </si>
  <si>
    <t>Belém</t>
  </si>
  <si>
    <t>Auxílio Funeral   Cláusula 17ª</t>
  </si>
  <si>
    <t>Posto</t>
  </si>
  <si>
    <t>Carregador</t>
  </si>
  <si>
    <t>7832-10</t>
  </si>
  <si>
    <t>CARREGADOR</t>
  </si>
  <si>
    <t>Santarém</t>
  </si>
  <si>
    <t>Condutor de veículo até 6 Toneladas</t>
  </si>
  <si>
    <t>Auxílio Saúde Cláusula 20ª</t>
  </si>
  <si>
    <t>Auxílio Funeral   Cláusula 21ª</t>
  </si>
  <si>
    <t>Marabá</t>
  </si>
  <si>
    <t>Barcarena</t>
  </si>
  <si>
    <t>Condutor de veículo até 15 Toneladas</t>
  </si>
  <si>
    <t>Motorista até seis toneladas</t>
  </si>
  <si>
    <t>Local da prestação</t>
  </si>
  <si>
    <t>Valor unitário</t>
  </si>
  <si>
    <t>Motorista até quinze toneladas</t>
  </si>
  <si>
    <t>Quantidade</t>
  </si>
  <si>
    <t>CCT - PA 56 / 2024</t>
  </si>
  <si>
    <r>
      <t>APACP Cláusula</t>
    </r>
    <r>
      <rPr>
        <b/>
        <sz val="10"/>
        <color theme="4"/>
        <rFont val="Arial"/>
        <family val="2"/>
      </rPr>
      <t xml:space="preserve"> 47ª</t>
    </r>
  </si>
  <si>
    <t>CCT - PA 223 / 2024</t>
  </si>
  <si>
    <t>Diárias Cláusula 22ª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</si>
</sst>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"/>
    <numFmt numFmtId="165" formatCode="0.0000"/>
    <numFmt numFmtId="166" formatCode="0.0000%"/>
    <numFmt numFmtId="167" formatCode="d/m/yyyy"/>
    <numFmt numFmtId="168" formatCode="#,##0.00_);[Red]\(#,##0.00\)"/>
    <numFmt numFmtId="169" formatCode="0.00000%"/>
    <numFmt numFmtId="170" formatCode="_(* #,##0_);_(* \(#,##0\);_(* \-??_);_(@_)"/>
    <numFmt numFmtId="171" formatCode="0.0%"/>
    <numFmt numFmtId="172" formatCode="#"/>
    <numFmt numFmtId="173" formatCode="&quot;R$&quot;\ #,##0.0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  <charset val="1"/>
    </font>
    <font>
      <b/>
      <sz val="15"/>
      <color rgb="FF800080"/>
      <name val="Arial"/>
      <family val="2"/>
      <charset val="1"/>
    </font>
    <font>
      <b/>
      <sz val="16"/>
      <color rgb="FF800000"/>
      <name val="Arial"/>
      <family val="2"/>
      <charset val="1"/>
    </font>
    <font>
      <b/>
      <sz val="16"/>
      <color rgb="FF0000FF"/>
      <name val="Arial"/>
      <family val="2"/>
      <charset val="1"/>
    </font>
    <font>
      <b/>
      <sz val="18"/>
      <color rgb="FF000000"/>
      <name val="Arial"/>
      <family val="2"/>
      <charset val="1"/>
    </font>
    <font>
      <b/>
      <sz val="18"/>
      <color rgb="FF800080"/>
      <name val="Arial"/>
      <family val="2"/>
      <charset val="1"/>
    </font>
    <font>
      <b/>
      <sz val="10"/>
      <color rgb="FFFF0000"/>
      <name val="Arial"/>
      <family val="2"/>
      <charset val="1"/>
    </font>
    <font>
      <b/>
      <sz val="15"/>
      <color rgb="FFFF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1"/>
      <color rgb="FFFF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8"/>
      <color rgb="FFFF0000"/>
      <name val="Arial"/>
      <family val="2"/>
      <charset val="1"/>
    </font>
    <font>
      <b/>
      <sz val="10"/>
      <color rgb="FF0000FF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b/>
      <sz val="11"/>
      <name val="Arial"/>
      <family val="2"/>
      <charset val="1"/>
    </font>
    <font>
      <b/>
      <sz val="10"/>
      <color rgb="FF00B0F0"/>
      <name val="Arial"/>
      <family val="2"/>
      <charset val="1"/>
    </font>
    <font>
      <b/>
      <sz val="9"/>
      <color rgb="FFFF0000"/>
      <name val="Arial"/>
      <family val="2"/>
      <charset val="1"/>
    </font>
    <font>
      <b/>
      <sz val="8"/>
      <color rgb="FF000000"/>
      <name val="Arial"/>
      <family val="2"/>
      <charset val="1"/>
    </font>
    <font>
      <b/>
      <sz val="11"/>
      <color rgb="FF0000FF"/>
      <name val="Arial"/>
      <family val="2"/>
      <charset val="1"/>
    </font>
    <font>
      <b/>
      <sz val="14"/>
      <name val="Arial"/>
      <family val="2"/>
      <charset val="1"/>
    </font>
    <font>
      <b/>
      <sz val="12"/>
      <name val="Arial"/>
      <family val="2"/>
      <charset val="1"/>
    </font>
    <font>
      <sz val="10"/>
      <color rgb="FFFF0000"/>
      <name val="Arial"/>
      <family val="2"/>
      <charset val="1"/>
    </font>
    <font>
      <b/>
      <sz val="10"/>
      <color theme="9"/>
      <name val="Arial"/>
      <family val="2"/>
      <charset val="1"/>
    </font>
    <font>
      <b/>
      <sz val="10"/>
      <color theme="4"/>
      <name val="Arial"/>
      <family val="2"/>
      <charset val="1"/>
    </font>
    <font>
      <b/>
      <sz val="10"/>
      <color theme="4"/>
      <name val="Arial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ck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auto="1"/>
      </top>
      <bottom style="thick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1">
    <xf numFmtId="0" fontId="0" fillId="0" borderId="0" xfId="0"/>
    <xf numFmtId="0" fontId="2" fillId="0" borderId="0" xfId="0" applyFont="1"/>
    <xf numFmtId="0" fontId="4" fillId="0" borderId="0" xfId="0" applyFont="1"/>
    <xf numFmtId="0" fontId="5" fillId="2" borderId="4" xfId="0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168" fontId="5" fillId="0" borderId="3" xfId="0" applyNumberFormat="1" applyFont="1" applyBorder="1" applyAlignment="1">
      <alignment vertical="center"/>
    </xf>
    <xf numFmtId="0" fontId="5" fillId="0" borderId="0" xfId="0" applyFont="1" applyAlignment="1">
      <alignment horizontal="center"/>
    </xf>
    <xf numFmtId="168" fontId="5" fillId="0" borderId="3" xfId="0" applyNumberFormat="1" applyFont="1" applyBorder="1" applyAlignment="1">
      <alignment horizontal="center" vertical="center"/>
    </xf>
    <xf numFmtId="168" fontId="5" fillId="2" borderId="4" xfId="0" applyNumberFormat="1" applyFont="1" applyFill="1" applyBorder="1" applyAlignment="1">
      <alignment horizontal="right" vertical="center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2" borderId="3" xfId="0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0" fontId="5" fillId="0" borderId="3" xfId="3" applyNumberFormat="1" applyFont="1" applyBorder="1" applyAlignment="1">
      <alignment vertical="center" wrapText="1"/>
    </xf>
    <xf numFmtId="2" fontId="5" fillId="2" borderId="3" xfId="0" applyNumberFormat="1" applyFont="1" applyFill="1" applyBorder="1" applyAlignment="1">
      <alignment horizontal="right" vertical="center"/>
    </xf>
    <xf numFmtId="0" fontId="5" fillId="2" borderId="7" xfId="0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10" fontId="5" fillId="0" borderId="3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 wrapText="1"/>
    </xf>
    <xf numFmtId="10" fontId="5" fillId="0" borderId="5" xfId="0" applyNumberFormat="1" applyFont="1" applyBorder="1" applyAlignment="1">
      <alignment horizontal="left" vertical="center" wrapText="1"/>
    </xf>
    <xf numFmtId="166" fontId="5" fillId="0" borderId="3" xfId="0" applyNumberFormat="1" applyFont="1" applyBorder="1" applyAlignment="1">
      <alignment horizontal="right" vertical="center"/>
    </xf>
    <xf numFmtId="0" fontId="5" fillId="0" borderId="8" xfId="0" applyFont="1" applyBorder="1" applyAlignment="1">
      <alignment horizontal="center" vertical="center"/>
    </xf>
    <xf numFmtId="10" fontId="5" fillId="0" borderId="9" xfId="0" applyNumberFormat="1" applyFont="1" applyBorder="1" applyAlignment="1">
      <alignment horizontal="right" vertical="center"/>
    </xf>
    <xf numFmtId="166" fontId="5" fillId="2" borderId="3" xfId="0" applyNumberFormat="1" applyFont="1" applyFill="1" applyBorder="1" applyAlignment="1">
      <alignment horizontal="right" vertical="center"/>
    </xf>
    <xf numFmtId="0" fontId="5" fillId="2" borderId="10" xfId="0" applyFont="1" applyFill="1" applyBorder="1" applyAlignment="1">
      <alignment horizontal="center" vertical="center"/>
    </xf>
    <xf numFmtId="2" fontId="5" fillId="2" borderId="9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right" vertical="center" wrapText="1"/>
    </xf>
    <xf numFmtId="164" fontId="11" fillId="0" borderId="3" xfId="0" applyNumberFormat="1" applyFont="1" applyBorder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3" fontId="11" fillId="0" borderId="4" xfId="0" applyNumberFormat="1" applyFont="1" applyBorder="1" applyAlignment="1">
      <alignment vertical="center"/>
    </xf>
    <xf numFmtId="2" fontId="5" fillId="0" borderId="4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vertical="center" wrapText="1"/>
    </xf>
    <xf numFmtId="9" fontId="11" fillId="0" borderId="6" xfId="0" applyNumberFormat="1" applyFont="1" applyBorder="1" applyAlignment="1">
      <alignment vertical="center" wrapText="1"/>
    </xf>
    <xf numFmtId="44" fontId="11" fillId="0" borderId="4" xfId="2" applyFont="1" applyBorder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9" fontId="19" fillId="0" borderId="3" xfId="0" applyNumberFormat="1" applyFont="1" applyBorder="1" applyAlignment="1">
      <alignment horizontal="left" vertical="center" wrapText="1"/>
    </xf>
    <xf numFmtId="0" fontId="0" fillId="2" borderId="3" xfId="0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2" fontId="0" fillId="4" borderId="6" xfId="0" applyNumberFormat="1" applyFill="1" applyBorder="1" applyAlignment="1">
      <alignment horizontal="center" vertical="center"/>
    </xf>
    <xf numFmtId="0" fontId="26" fillId="0" borderId="3" xfId="0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left" vertical="center" wrapText="1"/>
    </xf>
    <xf numFmtId="0" fontId="22" fillId="3" borderId="1" xfId="0" applyFont="1" applyFill="1" applyBorder="1" applyAlignment="1">
      <alignment horizontal="right" vertical="center" wrapText="1"/>
    </xf>
    <xf numFmtId="0" fontId="22" fillId="0" borderId="1" xfId="0" applyFont="1" applyBorder="1" applyAlignment="1">
      <alignment horizontal="right" vertical="center" wrapText="1"/>
    </xf>
    <xf numFmtId="0" fontId="22" fillId="3" borderId="1" xfId="0" applyFont="1" applyFill="1" applyBorder="1" applyAlignment="1">
      <alignment horizontal="justify" vertical="center" wrapText="1"/>
    </xf>
    <xf numFmtId="4" fontId="27" fillId="0" borderId="1" xfId="0" applyNumberFormat="1" applyFont="1" applyBorder="1" applyAlignment="1">
      <alignment horizontal="right" vertical="center" wrapText="1"/>
    </xf>
    <xf numFmtId="0" fontId="22" fillId="0" borderId="0" xfId="0" applyFont="1" applyAlignment="1">
      <alignment horizontal="right" vertical="center" wrapText="1"/>
    </xf>
    <xf numFmtId="4" fontId="22" fillId="0" borderId="0" xfId="0" applyNumberFormat="1" applyFont="1" applyAlignment="1">
      <alignment horizontal="left" vertical="center" wrapText="1"/>
    </xf>
    <xf numFmtId="0" fontId="22" fillId="3" borderId="0" xfId="0" applyFont="1" applyFill="1" applyAlignment="1">
      <alignment horizontal="right" vertical="center" wrapText="1"/>
    </xf>
    <xf numFmtId="4" fontId="22" fillId="0" borderId="4" xfId="0" applyNumberFormat="1" applyFont="1" applyBorder="1" applyAlignment="1">
      <alignment horizontal="left" vertical="center" wrapText="1"/>
    </xf>
    <xf numFmtId="4" fontId="27" fillId="0" borderId="0" xfId="0" applyNumberFormat="1" applyFont="1" applyAlignment="1">
      <alignment horizontal="right" vertical="center" wrapText="1"/>
    </xf>
    <xf numFmtId="0" fontId="5" fillId="2" borderId="3" xfId="0" applyFont="1" applyFill="1" applyBorder="1" applyAlignment="1">
      <alignment horizontal="center"/>
    </xf>
    <xf numFmtId="2" fontId="5" fillId="2" borderId="3" xfId="0" applyNumberFormat="1" applyFont="1" applyFill="1" applyBorder="1" applyAlignment="1">
      <alignment horizontal="center"/>
    </xf>
    <xf numFmtId="0" fontId="5" fillId="0" borderId="11" xfId="0" applyFont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right"/>
    </xf>
    <xf numFmtId="2" fontId="5" fillId="2" borderId="3" xfId="0" applyNumberFormat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center" vertical="center"/>
    </xf>
    <xf numFmtId="2" fontId="11" fillId="0" borderId="3" xfId="0" applyNumberFormat="1" applyFont="1" applyBorder="1" applyAlignment="1">
      <alignment horizontal="right" vertical="center"/>
    </xf>
    <xf numFmtId="0" fontId="23" fillId="0" borderId="3" xfId="0" applyFont="1" applyBorder="1" applyAlignment="1">
      <alignment horizontal="center" vertical="center"/>
    </xf>
    <xf numFmtId="10" fontId="11" fillId="0" borderId="3" xfId="0" applyNumberFormat="1" applyFont="1" applyBorder="1" applyAlignment="1">
      <alignment horizontal="center" vertical="center"/>
    </xf>
    <xf numFmtId="10" fontId="5" fillId="0" borderId="3" xfId="0" applyNumberFormat="1" applyFont="1" applyBorder="1" applyAlignment="1">
      <alignment horizontal="center" vertical="center"/>
    </xf>
    <xf numFmtId="10" fontId="5" fillId="0" borderId="3" xfId="0" applyNumberFormat="1" applyFont="1" applyBorder="1" applyAlignment="1">
      <alignment horizontal="right" vertical="center" wrapText="1"/>
    </xf>
    <xf numFmtId="10" fontId="5" fillId="0" borderId="3" xfId="0" applyNumberFormat="1" applyFont="1" applyBorder="1" applyAlignment="1">
      <alignment horizontal="center" vertical="center" wrapText="1"/>
    </xf>
    <xf numFmtId="10" fontId="11" fillId="0" borderId="3" xfId="0" applyNumberFormat="1" applyFont="1" applyBorder="1" applyAlignment="1">
      <alignment horizontal="right" vertical="center"/>
    </xf>
    <xf numFmtId="4" fontId="5" fillId="0" borderId="3" xfId="0" applyNumberFormat="1" applyFont="1" applyBorder="1" applyAlignment="1">
      <alignment horizontal="right" vertical="center" wrapText="1"/>
    </xf>
    <xf numFmtId="4" fontId="5" fillId="2" borderId="3" xfId="0" applyNumberFormat="1" applyFont="1" applyFill="1" applyBorder="1" applyAlignment="1">
      <alignment horizontal="right" vertical="center" wrapText="1"/>
    </xf>
    <xf numFmtId="2" fontId="5" fillId="0" borderId="6" xfId="0" applyNumberFormat="1" applyFont="1" applyBorder="1" applyAlignment="1">
      <alignment horizontal="right" vertical="center" wrapText="1"/>
    </xf>
    <xf numFmtId="4" fontId="5" fillId="2" borderId="10" xfId="0" applyNumberFormat="1" applyFont="1" applyFill="1" applyBorder="1" applyAlignment="1">
      <alignment horizontal="right" vertical="center" wrapText="1"/>
    </xf>
    <xf numFmtId="49" fontId="5" fillId="2" borderId="12" xfId="0" applyNumberFormat="1" applyFont="1" applyFill="1" applyBorder="1" applyAlignment="1">
      <alignment horizontal="right" vertical="center" wrapText="1"/>
    </xf>
    <xf numFmtId="172" fontId="5" fillId="2" borderId="10" xfId="0" applyNumberFormat="1" applyFont="1" applyFill="1" applyBorder="1" applyAlignment="1">
      <alignment horizontal="right" vertical="center" wrapText="1"/>
    </xf>
    <xf numFmtId="4" fontId="11" fillId="4" borderId="3" xfId="0" applyNumberFormat="1" applyFont="1" applyFill="1" applyBorder="1" applyAlignment="1">
      <alignment horizontal="right"/>
    </xf>
    <xf numFmtId="2" fontId="5" fillId="0" borderId="4" xfId="0" applyNumberFormat="1" applyFont="1" applyBorder="1" applyAlignment="1">
      <alignment horizontal="right" vertical="center"/>
    </xf>
    <xf numFmtId="9" fontId="30" fillId="0" borderId="14" xfId="3" applyFont="1" applyBorder="1" applyAlignment="1">
      <alignment vertical="center"/>
    </xf>
    <xf numFmtId="9" fontId="30" fillId="0" borderId="4" xfId="3" applyFont="1" applyBorder="1" applyAlignment="1">
      <alignment vertical="center"/>
    </xf>
    <xf numFmtId="170" fontId="30" fillId="0" borderId="4" xfId="1" applyNumberFormat="1" applyFont="1" applyBorder="1" applyAlignment="1">
      <alignment vertical="center"/>
    </xf>
    <xf numFmtId="171" fontId="30" fillId="0" borderId="4" xfId="3" applyNumberFormat="1" applyFont="1" applyBorder="1" applyAlignment="1">
      <alignment vertical="center"/>
    </xf>
    <xf numFmtId="10" fontId="30" fillId="0" borderId="4" xfId="3" applyNumberFormat="1" applyFont="1" applyBorder="1" applyAlignment="1">
      <alignment vertical="center"/>
    </xf>
    <xf numFmtId="1" fontId="30" fillId="0" borderId="4" xfId="3" applyNumberFormat="1" applyFont="1" applyBorder="1" applyAlignment="1">
      <alignment vertical="center"/>
    </xf>
    <xf numFmtId="2" fontId="30" fillId="0" borderId="3" xfId="0" applyNumberFormat="1" applyFont="1" applyBorder="1" applyAlignment="1">
      <alignment horizontal="right" vertical="center"/>
    </xf>
    <xf numFmtId="10" fontId="30" fillId="0" borderId="3" xfId="0" applyNumberFormat="1" applyFont="1" applyBorder="1" applyAlignment="1">
      <alignment horizontal="right" vertical="center"/>
    </xf>
    <xf numFmtId="165" fontId="30" fillId="0" borderId="6" xfId="0" applyNumberFormat="1" applyFont="1" applyBorder="1" applyAlignment="1">
      <alignment horizontal="left" vertical="center" wrapText="1"/>
    </xf>
    <xf numFmtId="0" fontId="0" fillId="5" borderId="0" xfId="0" applyFill="1"/>
    <xf numFmtId="0" fontId="5" fillId="0" borderId="3" xfId="0" applyFont="1" applyBorder="1" applyAlignment="1">
      <alignment horizontal="left" vertical="center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vertical="center"/>
    </xf>
    <xf numFmtId="2" fontId="5" fillId="0" borderId="3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right" vertical="center" wrapText="1"/>
    </xf>
    <xf numFmtId="2" fontId="5" fillId="6" borderId="3" xfId="0" applyNumberFormat="1" applyFont="1" applyFill="1" applyBorder="1" applyAlignment="1">
      <alignment horizontal="right" vertical="center" wrapText="1"/>
    </xf>
    <xf numFmtId="44" fontId="31" fillId="0" borderId="4" xfId="2" applyFont="1" applyBorder="1" applyAlignment="1">
      <alignment vertical="center"/>
    </xf>
    <xf numFmtId="173" fontId="31" fillId="0" borderId="4" xfId="3" applyNumberFormat="1" applyFont="1" applyBorder="1" applyAlignment="1">
      <alignment vertical="center"/>
    </xf>
    <xf numFmtId="0" fontId="33" fillId="7" borderId="27" xfId="0" applyFont="1" applyFill="1" applyBorder="1" applyAlignment="1">
      <alignment horizontal="center" vertical="center"/>
    </xf>
    <xf numFmtId="0" fontId="33" fillId="7" borderId="28" xfId="0" applyFont="1" applyFill="1" applyBorder="1" applyAlignment="1">
      <alignment horizontal="center" vertical="center"/>
    </xf>
    <xf numFmtId="0" fontId="33" fillId="7" borderId="29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horizontal="center" vertical="center"/>
    </xf>
    <xf numFmtId="43" fontId="0" fillId="0" borderId="21" xfId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43" fontId="0" fillId="0" borderId="23" xfId="1" applyFont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horizontal="center" vertical="center"/>
    </xf>
    <xf numFmtId="43" fontId="0" fillId="0" borderId="26" xfId="1" applyFont="1" applyBorder="1" applyAlignment="1">
      <alignment vertical="center"/>
    </xf>
    <xf numFmtId="0" fontId="0" fillId="0" borderId="0" xfId="0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4" fontId="0" fillId="0" borderId="25" xfId="0" applyNumberFormat="1" applyBorder="1" applyAlignment="1">
      <alignment horizontal="center" vertical="center"/>
    </xf>
    <xf numFmtId="0" fontId="33" fillId="7" borderId="27" xfId="0" applyFont="1" applyFill="1" applyBorder="1" applyAlignment="1">
      <alignment vertical="center"/>
    </xf>
    <xf numFmtId="4" fontId="33" fillId="7" borderId="28" xfId="0" applyNumberFormat="1" applyFont="1" applyFill="1" applyBorder="1" applyAlignment="1">
      <alignment horizontal="center" vertical="center"/>
    </xf>
    <xf numFmtId="43" fontId="33" fillId="7" borderId="29" xfId="0" applyNumberFormat="1" applyFont="1" applyFill="1" applyBorder="1" applyAlignment="1">
      <alignment vertical="center"/>
    </xf>
    <xf numFmtId="49" fontId="5" fillId="2" borderId="13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right" vertical="center" wrapText="1"/>
    </xf>
    <xf numFmtId="0" fontId="5" fillId="4" borderId="5" xfId="0" applyFont="1" applyFill="1" applyBorder="1" applyAlignment="1">
      <alignment horizontal="right" vertical="center" wrapText="1"/>
    </xf>
    <xf numFmtId="0" fontId="5" fillId="0" borderId="3" xfId="0" applyFont="1" applyBorder="1" applyAlignment="1">
      <alignment horizontal="justify" wrapText="1"/>
    </xf>
    <xf numFmtId="0" fontId="5" fillId="0" borderId="3" xfId="0" applyFont="1" applyBorder="1" applyAlignment="1">
      <alignment horizontal="left" vertical="center" wrapText="1"/>
    </xf>
    <xf numFmtId="49" fontId="5" fillId="2" borderId="10" xfId="0" applyNumberFormat="1" applyFont="1" applyFill="1" applyBorder="1" applyAlignment="1">
      <alignment horizontal="right" vertical="center" wrapText="1"/>
    </xf>
    <xf numFmtId="0" fontId="29" fillId="4" borderId="7" xfId="0" applyFont="1" applyFill="1" applyBorder="1" applyAlignment="1">
      <alignment vertical="center"/>
    </xf>
    <xf numFmtId="49" fontId="5" fillId="0" borderId="3" xfId="0" applyNumberFormat="1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right" vertical="center"/>
    </xf>
    <xf numFmtId="0" fontId="5" fillId="4" borderId="3" xfId="0" applyFont="1" applyFill="1" applyBorder="1" applyAlignment="1">
      <alignment horizontal="right" vertical="center"/>
    </xf>
    <xf numFmtId="0" fontId="11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left" vertical="center"/>
    </xf>
    <xf numFmtId="0" fontId="11" fillId="0" borderId="3" xfId="0" applyFont="1" applyBorder="1" applyAlignment="1">
      <alignment horizontal="justify" vertical="center" wrapText="1"/>
    </xf>
    <xf numFmtId="0" fontId="23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right" vertical="center"/>
    </xf>
    <xf numFmtId="0" fontId="23" fillId="0" borderId="3" xfId="0" applyFont="1" applyBorder="1" applyAlignment="1">
      <alignment horizontal="left" vertical="center" wrapText="1"/>
    </xf>
    <xf numFmtId="2" fontId="5" fillId="0" borderId="3" xfId="0" applyNumberFormat="1" applyFont="1" applyBorder="1" applyAlignment="1">
      <alignment vertical="center"/>
    </xf>
    <xf numFmtId="0" fontId="5" fillId="0" borderId="3" xfId="0" applyFont="1" applyBorder="1" applyAlignment="1">
      <alignment horizontal="left" vertical="center" wrapText="1" shrinkToFit="1"/>
    </xf>
    <xf numFmtId="0" fontId="21" fillId="0" borderId="3" xfId="0" applyFont="1" applyBorder="1" applyAlignment="1">
      <alignment horizontal="justify" vertical="center" wrapText="1"/>
    </xf>
    <xf numFmtId="0" fontId="20" fillId="0" borderId="3" xfId="0" applyFont="1" applyBorder="1" applyAlignment="1">
      <alignment horizontal="justify" vertical="center" wrapText="1"/>
    </xf>
    <xf numFmtId="0" fontId="22" fillId="0" borderId="3" xfId="0" applyFont="1" applyBorder="1" applyAlignment="1">
      <alignment horizontal="justify" vertical="center" wrapText="1"/>
    </xf>
    <xf numFmtId="0" fontId="28" fillId="0" borderId="4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2" fontId="3" fillId="0" borderId="15" xfId="0" applyNumberFormat="1" applyFont="1" applyBorder="1" applyAlignment="1">
      <alignment horizontal="right" vertical="center"/>
    </xf>
    <xf numFmtId="2" fontId="3" fillId="0" borderId="16" xfId="0" applyNumberFormat="1" applyFont="1" applyBorder="1" applyAlignment="1">
      <alignment horizontal="right" vertical="center"/>
    </xf>
    <xf numFmtId="0" fontId="23" fillId="0" borderId="6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2" borderId="3" xfId="0" applyFont="1" applyFill="1" applyBorder="1" applyAlignment="1">
      <alignment horizontal="right" vertical="center" wrapText="1"/>
    </xf>
    <xf numFmtId="164" fontId="16" fillId="0" borderId="3" xfId="0" applyNumberFormat="1" applyFont="1" applyBorder="1" applyAlignment="1">
      <alignment horizontal="right" vertical="center"/>
    </xf>
    <xf numFmtId="0" fontId="17" fillId="3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164" fontId="11" fillId="0" borderId="3" xfId="0" applyNumberFormat="1" applyFont="1" applyBorder="1" applyAlignment="1">
      <alignment horizontal="right" vertical="center" wrapText="1"/>
    </xf>
    <xf numFmtId="164" fontId="15" fillId="0" borderId="3" xfId="0" applyNumberFormat="1" applyFont="1" applyBorder="1" applyAlignment="1">
      <alignment horizontal="right" vertical="center"/>
    </xf>
    <xf numFmtId="0" fontId="5" fillId="2" borderId="3" xfId="0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justify" vertical="center" wrapText="1"/>
    </xf>
    <xf numFmtId="0" fontId="11" fillId="0" borderId="3" xfId="0" applyFont="1" applyBorder="1" applyAlignment="1">
      <alignment horizontal="center" vertical="center" wrapText="1"/>
    </xf>
    <xf numFmtId="167" fontId="11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64" fontId="31" fillId="0" borderId="3" xfId="0" applyNumberFormat="1" applyFont="1" applyBorder="1" applyAlignment="1">
      <alignment horizontal="right" vertical="center"/>
    </xf>
    <xf numFmtId="0" fontId="3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44" fontId="31" fillId="0" borderId="0" xfId="2" applyFont="1"/>
    <xf numFmtId="0" fontId="5" fillId="3" borderId="7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30" xfId="0" applyFont="1" applyFill="1" applyBorder="1" applyAlignment="1">
      <alignment horizontal="left" vertical="center" wrapText="1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56"/>
  <sheetViews>
    <sheetView topLeftCell="A10" workbookViewId="0">
      <selection activeCell="C59" sqref="C59:H59"/>
    </sheetView>
  </sheetViews>
  <sheetFormatPr defaultRowHeight="14.5" x14ac:dyDescent="0.35"/>
  <cols>
    <col min="9" max="9" width="32.7265625" customWidth="1"/>
    <col min="10" max="10" width="13.81640625" customWidth="1"/>
  </cols>
  <sheetData>
    <row r="1" spans="2:10" ht="19" x14ac:dyDescent="0.4">
      <c r="B1" s="169" t="s">
        <v>47</v>
      </c>
      <c r="C1" s="169"/>
      <c r="D1" s="169"/>
      <c r="E1" s="169"/>
      <c r="F1" s="169"/>
      <c r="G1" s="169"/>
      <c r="H1" s="169"/>
      <c r="I1" s="169"/>
      <c r="J1" s="169"/>
    </row>
    <row r="2" spans="2:10" ht="20" x14ac:dyDescent="0.35">
      <c r="B2" s="170"/>
      <c r="C2" s="170"/>
      <c r="D2" s="170"/>
      <c r="E2" s="170"/>
      <c r="F2" s="170"/>
      <c r="G2" s="170"/>
      <c r="H2" s="170"/>
      <c r="I2" s="170"/>
      <c r="J2" s="170"/>
    </row>
    <row r="3" spans="2:10" ht="20.5" thickBot="1" x14ac:dyDescent="0.4">
      <c r="B3" s="171" t="s">
        <v>48</v>
      </c>
      <c r="C3" s="171"/>
      <c r="D3" s="171"/>
      <c r="E3" s="171"/>
      <c r="F3" s="171"/>
      <c r="G3" s="171"/>
      <c r="H3" s="171"/>
      <c r="I3" s="171"/>
      <c r="J3" s="171"/>
    </row>
    <row r="4" spans="2:10" ht="44.25" customHeight="1" thickTop="1" thickBot="1" x14ac:dyDescent="0.4">
      <c r="B4" s="172" t="s">
        <v>49</v>
      </c>
      <c r="C4" s="172"/>
      <c r="D4" s="172"/>
      <c r="E4" s="172"/>
      <c r="F4" s="172"/>
      <c r="G4" s="172"/>
      <c r="H4" s="172"/>
      <c r="I4" s="172"/>
      <c r="J4" s="172"/>
    </row>
    <row r="5" spans="2:10" ht="15.5" thickTop="1" thickBot="1" x14ac:dyDescent="0.4">
      <c r="B5" s="124" t="s">
        <v>0</v>
      </c>
      <c r="C5" s="124"/>
      <c r="D5" s="124"/>
      <c r="E5" s="124"/>
      <c r="F5" s="124"/>
      <c r="G5" s="124"/>
      <c r="H5" s="124"/>
      <c r="I5" s="164"/>
      <c r="J5" s="164"/>
    </row>
    <row r="6" spans="2:10" ht="15.5" thickTop="1" thickBot="1" x14ac:dyDescent="0.4">
      <c r="B6" s="124" t="s">
        <v>50</v>
      </c>
      <c r="C6" s="124"/>
      <c r="D6" s="124"/>
      <c r="E6" s="124"/>
      <c r="F6" s="124"/>
      <c r="G6" s="124"/>
      <c r="H6" s="124"/>
      <c r="I6" s="165"/>
      <c r="J6" s="165"/>
    </row>
    <row r="7" spans="2:10" ht="15.5" thickTop="1" thickBot="1" x14ac:dyDescent="0.4">
      <c r="B7" s="124" t="s">
        <v>51</v>
      </c>
      <c r="C7" s="124"/>
      <c r="D7" s="124"/>
      <c r="E7" s="124"/>
      <c r="F7" s="124"/>
      <c r="G7" s="124"/>
      <c r="H7" s="124"/>
      <c r="I7" s="124"/>
      <c r="J7" s="124"/>
    </row>
    <row r="8" spans="2:10" ht="15.5" thickTop="1" thickBot="1" x14ac:dyDescent="0.4">
      <c r="B8" s="87" t="s">
        <v>1</v>
      </c>
      <c r="C8" s="120" t="s">
        <v>2</v>
      </c>
      <c r="D8" s="120"/>
      <c r="E8" s="120"/>
      <c r="F8" s="120"/>
      <c r="G8" s="120"/>
      <c r="H8" s="120"/>
      <c r="I8" s="168" t="s">
        <v>52</v>
      </c>
      <c r="J8" s="168"/>
    </row>
    <row r="9" spans="2:10" ht="15.5" thickTop="1" thickBot="1" x14ac:dyDescent="0.4">
      <c r="B9" s="87" t="s">
        <v>3</v>
      </c>
      <c r="C9" s="120" t="s">
        <v>4</v>
      </c>
      <c r="D9" s="120"/>
      <c r="E9" s="120"/>
      <c r="F9" s="120"/>
      <c r="G9" s="120"/>
      <c r="H9" s="120"/>
      <c r="I9" s="167" t="s">
        <v>161</v>
      </c>
      <c r="J9" s="167"/>
    </row>
    <row r="10" spans="2:10" ht="22.5" customHeight="1" thickTop="1" thickBot="1" x14ac:dyDescent="0.4">
      <c r="B10" s="87" t="s">
        <v>5</v>
      </c>
      <c r="C10" s="120" t="s">
        <v>53</v>
      </c>
      <c r="D10" s="120"/>
      <c r="E10" s="120"/>
      <c r="F10" s="120"/>
      <c r="G10" s="120"/>
      <c r="H10" s="120"/>
      <c r="I10" s="175" t="s">
        <v>181</v>
      </c>
      <c r="J10" s="175"/>
    </row>
    <row r="11" spans="2:10" ht="15.5" thickTop="1" thickBot="1" x14ac:dyDescent="0.4">
      <c r="B11" s="87" t="s">
        <v>6</v>
      </c>
      <c r="C11" s="120" t="s">
        <v>7</v>
      </c>
      <c r="D11" s="120"/>
      <c r="E11" s="120"/>
      <c r="F11" s="120"/>
      <c r="G11" s="120"/>
      <c r="H11" s="120"/>
      <c r="I11" s="167">
        <v>12</v>
      </c>
      <c r="J11" s="167"/>
    </row>
    <row r="12" spans="2:10" ht="15.5" thickTop="1" thickBot="1" x14ac:dyDescent="0.4">
      <c r="B12" s="120" t="s">
        <v>54</v>
      </c>
      <c r="C12" s="120"/>
      <c r="D12" s="120"/>
      <c r="E12" s="120"/>
      <c r="F12" s="120"/>
      <c r="G12" s="120"/>
      <c r="H12" s="120"/>
      <c r="I12" s="120"/>
      <c r="J12" s="120"/>
    </row>
    <row r="13" spans="2:10" ht="53.25" customHeight="1" thickTop="1" thickBot="1" x14ac:dyDescent="0.4">
      <c r="B13" s="164" t="s">
        <v>55</v>
      </c>
      <c r="C13" s="164"/>
      <c r="D13" s="164"/>
      <c r="E13" s="164"/>
      <c r="F13" s="164"/>
      <c r="G13" s="164" t="s">
        <v>56</v>
      </c>
      <c r="H13" s="164"/>
      <c r="I13" s="164" t="s">
        <v>57</v>
      </c>
      <c r="J13" s="164"/>
    </row>
    <row r="14" spans="2:10" ht="27.75" customHeight="1" thickTop="1" thickBot="1" x14ac:dyDescent="0.4">
      <c r="B14" s="163" t="s">
        <v>158</v>
      </c>
      <c r="C14" s="163"/>
      <c r="D14" s="163"/>
      <c r="E14" s="163"/>
      <c r="F14" s="163"/>
      <c r="G14" s="164" t="s">
        <v>58</v>
      </c>
      <c r="H14" s="164"/>
      <c r="I14" s="164">
        <v>4</v>
      </c>
      <c r="J14" s="164"/>
    </row>
    <row r="15" spans="2:10" ht="15.5" thickTop="1" thickBot="1" x14ac:dyDescent="0.4">
      <c r="B15" s="165" t="s">
        <v>59</v>
      </c>
      <c r="C15" s="165"/>
      <c r="D15" s="165"/>
      <c r="E15" s="165"/>
      <c r="F15" s="165"/>
      <c r="G15" s="165"/>
      <c r="H15" s="165"/>
      <c r="I15" s="164">
        <f>I14</f>
        <v>4</v>
      </c>
      <c r="J15" s="164"/>
    </row>
    <row r="16" spans="2:10" ht="34.5" customHeight="1" thickTop="1" thickBot="1" x14ac:dyDescent="0.4">
      <c r="B16" s="166" t="s">
        <v>60</v>
      </c>
      <c r="C16" s="166"/>
      <c r="D16" s="166"/>
      <c r="E16" s="166"/>
      <c r="F16" s="166"/>
      <c r="G16" s="166"/>
      <c r="H16" s="166"/>
      <c r="I16" s="166"/>
      <c r="J16" s="166"/>
    </row>
    <row r="17" spans="2:10" ht="15.5" thickTop="1" thickBot="1" x14ac:dyDescent="0.4">
      <c r="B17" s="124" t="s">
        <v>61</v>
      </c>
      <c r="C17" s="124"/>
      <c r="D17" s="124"/>
      <c r="E17" s="124"/>
      <c r="F17" s="124"/>
      <c r="G17" s="124"/>
      <c r="H17" s="124"/>
      <c r="I17" s="124"/>
      <c r="J17" s="124"/>
    </row>
    <row r="18" spans="2:10" ht="23.25" customHeight="1" thickTop="1" thickBot="1" x14ac:dyDescent="0.4">
      <c r="B18" s="87">
        <v>1</v>
      </c>
      <c r="C18" s="120" t="s">
        <v>62</v>
      </c>
      <c r="D18" s="120"/>
      <c r="E18" s="120"/>
      <c r="F18" s="120"/>
      <c r="G18" s="120"/>
      <c r="H18" s="120"/>
      <c r="I18" s="161" t="s">
        <v>63</v>
      </c>
      <c r="J18" s="161"/>
    </row>
    <row r="19" spans="2:10" ht="15.5" thickTop="1" thickBot="1" x14ac:dyDescent="0.4">
      <c r="B19" s="87">
        <v>2</v>
      </c>
      <c r="C19" s="120" t="s">
        <v>8</v>
      </c>
      <c r="D19" s="120"/>
      <c r="E19" s="120"/>
      <c r="F19" s="120"/>
      <c r="G19" s="120"/>
      <c r="H19" s="120"/>
      <c r="I19" s="162" t="s">
        <v>64</v>
      </c>
      <c r="J19" s="162"/>
    </row>
    <row r="20" spans="2:10" ht="15.5" thickTop="1" thickBot="1" x14ac:dyDescent="0.4">
      <c r="B20" s="87">
        <v>3</v>
      </c>
      <c r="C20" s="120" t="s">
        <v>65</v>
      </c>
      <c r="D20" s="120"/>
      <c r="E20" s="120"/>
      <c r="F20" s="120"/>
      <c r="G20" s="120"/>
      <c r="H20" s="120"/>
      <c r="I20" s="174">
        <v>1972.11</v>
      </c>
      <c r="J20" s="174"/>
    </row>
    <row r="21" spans="2:10" ht="15.5" thickTop="1" thickBot="1" x14ac:dyDescent="0.4">
      <c r="B21" s="87">
        <v>4</v>
      </c>
      <c r="C21" s="120" t="s">
        <v>10</v>
      </c>
      <c r="D21" s="120"/>
      <c r="E21" s="120"/>
      <c r="F21" s="120"/>
      <c r="G21" s="120"/>
      <c r="H21" s="120"/>
      <c r="I21" s="158" t="s">
        <v>168</v>
      </c>
      <c r="J21" s="158"/>
    </row>
    <row r="22" spans="2:10" ht="15.5" thickTop="1" thickBot="1" x14ac:dyDescent="0.4">
      <c r="B22" s="87">
        <v>5</v>
      </c>
      <c r="C22" s="120" t="s">
        <v>66</v>
      </c>
      <c r="D22" s="120"/>
      <c r="E22" s="120"/>
      <c r="F22" s="120"/>
      <c r="G22" s="120"/>
      <c r="H22" s="120"/>
      <c r="I22" s="158" t="s">
        <v>155</v>
      </c>
      <c r="J22" s="158"/>
    </row>
    <row r="23" spans="2:10" ht="30" customHeight="1" thickTop="1" thickBot="1" x14ac:dyDescent="0.4">
      <c r="B23" s="159" t="s">
        <v>12</v>
      </c>
      <c r="C23" s="159"/>
      <c r="D23" s="159"/>
      <c r="E23" s="159"/>
      <c r="F23" s="159"/>
      <c r="G23" s="159"/>
      <c r="H23" s="159"/>
      <c r="I23" s="159"/>
      <c r="J23" s="159"/>
    </row>
    <row r="24" spans="2:10" ht="15.5" thickTop="1" thickBot="1" x14ac:dyDescent="0.4">
      <c r="B24" s="160" t="s">
        <v>67</v>
      </c>
      <c r="C24" s="160"/>
      <c r="D24" s="160"/>
      <c r="E24" s="160"/>
      <c r="F24" s="160"/>
      <c r="G24" s="160"/>
      <c r="H24" s="160"/>
      <c r="I24" s="160"/>
      <c r="J24" s="160"/>
    </row>
    <row r="25" spans="2:10" ht="15.5" thickTop="1" thickBot="1" x14ac:dyDescent="0.4">
      <c r="B25" s="3">
        <v>1</v>
      </c>
      <c r="C25" s="124" t="s">
        <v>68</v>
      </c>
      <c r="D25" s="124"/>
      <c r="E25" s="124"/>
      <c r="F25" s="124"/>
      <c r="G25" s="124"/>
      <c r="H25" s="124"/>
      <c r="I25" s="3" t="s">
        <v>19</v>
      </c>
      <c r="J25" s="4" t="s">
        <v>16</v>
      </c>
    </row>
    <row r="26" spans="2:10" ht="15.5" thickTop="1" thickBot="1" x14ac:dyDescent="0.4">
      <c r="B26" s="87" t="s">
        <v>1</v>
      </c>
      <c r="C26" s="120" t="s">
        <v>69</v>
      </c>
      <c r="D26" s="120"/>
      <c r="E26" s="120"/>
      <c r="F26" s="120"/>
      <c r="G26" s="120"/>
      <c r="H26" s="120"/>
      <c r="I26" s="120"/>
      <c r="J26" s="5">
        <f>I20</f>
        <v>1972.11</v>
      </c>
    </row>
    <row r="27" spans="2:10" ht="15.5" thickTop="1" thickBot="1" x14ac:dyDescent="0.4">
      <c r="B27" s="6" t="s">
        <v>5</v>
      </c>
      <c r="C27" s="120" t="s">
        <v>70</v>
      </c>
      <c r="D27" s="120"/>
      <c r="E27" s="120"/>
      <c r="F27" s="120"/>
      <c r="G27" s="120"/>
      <c r="H27" s="120"/>
      <c r="I27" s="120"/>
      <c r="J27" s="7" t="s">
        <v>29</v>
      </c>
    </row>
    <row r="28" spans="2:10" ht="15.5" thickTop="1" thickBot="1" x14ac:dyDescent="0.4">
      <c r="B28" s="157" t="s">
        <v>71</v>
      </c>
      <c r="C28" s="157"/>
      <c r="D28" s="157"/>
      <c r="E28" s="157"/>
      <c r="F28" s="157"/>
      <c r="G28" s="157"/>
      <c r="H28" s="157"/>
      <c r="I28" s="157"/>
      <c r="J28" s="8">
        <f>SUM(J26:J27)</f>
        <v>1972.11</v>
      </c>
    </row>
    <row r="29" spans="2:10" ht="15.5" thickTop="1" thickBot="1" x14ac:dyDescent="0.4">
      <c r="B29" s="9"/>
      <c r="C29" s="9"/>
      <c r="D29" s="9"/>
      <c r="E29" s="9"/>
      <c r="F29" s="9"/>
      <c r="G29" s="9"/>
      <c r="H29" s="9"/>
      <c r="I29" s="9"/>
      <c r="J29" s="10"/>
    </row>
    <row r="30" spans="2:10" ht="15.5" thickTop="1" thickBot="1" x14ac:dyDescent="0.4">
      <c r="B30" s="133" t="s">
        <v>72</v>
      </c>
      <c r="C30" s="133"/>
      <c r="D30" s="133"/>
      <c r="E30" s="133"/>
      <c r="F30" s="133"/>
      <c r="G30" s="133"/>
      <c r="H30" s="133"/>
      <c r="I30" s="133"/>
      <c r="J30" s="133"/>
    </row>
    <row r="31" spans="2:10" ht="15.5" thickTop="1" thickBot="1" x14ac:dyDescent="0.4">
      <c r="B31" s="11" t="s">
        <v>15</v>
      </c>
      <c r="C31" s="124" t="s">
        <v>73</v>
      </c>
      <c r="D31" s="124"/>
      <c r="E31" s="124"/>
      <c r="F31" s="124"/>
      <c r="G31" s="124"/>
      <c r="H31" s="124"/>
      <c r="I31" s="124"/>
      <c r="J31" s="12" t="s">
        <v>16</v>
      </c>
    </row>
    <row r="32" spans="2:10" ht="34.5" customHeight="1" thickTop="1" thickBot="1" x14ac:dyDescent="0.4">
      <c r="B32" s="90" t="s">
        <v>1</v>
      </c>
      <c r="C32" s="120" t="s">
        <v>74</v>
      </c>
      <c r="D32" s="120"/>
      <c r="E32" s="120"/>
      <c r="F32" s="120"/>
      <c r="G32" s="120"/>
      <c r="H32" s="120"/>
      <c r="I32" s="13">
        <v>8.3299999999999999E-2</v>
      </c>
      <c r="J32" s="89">
        <f>ROUND(J28*I32,2)</f>
        <v>164.28</v>
      </c>
    </row>
    <row r="33" spans="2:10" ht="24" customHeight="1" thickTop="1" thickBot="1" x14ac:dyDescent="0.4">
      <c r="B33" s="90" t="s">
        <v>3</v>
      </c>
      <c r="C33" s="120" t="s">
        <v>75</v>
      </c>
      <c r="D33" s="120"/>
      <c r="E33" s="120"/>
      <c r="F33" s="120"/>
      <c r="G33" s="120"/>
      <c r="H33" s="120"/>
      <c r="I33" s="13">
        <v>2.7799999999999998E-2</v>
      </c>
      <c r="J33" s="89">
        <f>ROUND(I33*J28,2)</f>
        <v>54.82</v>
      </c>
    </row>
    <row r="34" spans="2:10" ht="15.5" thickTop="1" thickBot="1" x14ac:dyDescent="0.4">
      <c r="B34" s="125" t="s">
        <v>76</v>
      </c>
      <c r="C34" s="125"/>
      <c r="D34" s="125"/>
      <c r="E34" s="125"/>
      <c r="F34" s="125"/>
      <c r="G34" s="125"/>
      <c r="H34" s="125"/>
      <c r="I34" s="125"/>
      <c r="J34" s="14">
        <f>SUM(J32:J33)</f>
        <v>219.1</v>
      </c>
    </row>
    <row r="35" spans="2:10" ht="79.5" customHeight="1" thickTop="1" thickBot="1" x14ac:dyDescent="0.4">
      <c r="B35" s="141" t="s">
        <v>77</v>
      </c>
      <c r="C35" s="141"/>
      <c r="D35" s="141"/>
      <c r="E35" s="141"/>
      <c r="F35" s="141"/>
      <c r="G35" s="141"/>
      <c r="H35" s="141"/>
      <c r="I35" s="141"/>
      <c r="J35" s="141"/>
    </row>
    <row r="36" spans="2:10" ht="48.75" customHeight="1" thickTop="1" thickBot="1" x14ac:dyDescent="0.4">
      <c r="B36" s="142" t="s">
        <v>78</v>
      </c>
      <c r="C36" s="142"/>
      <c r="D36" s="142"/>
      <c r="E36" s="142"/>
      <c r="F36" s="142"/>
      <c r="G36" s="142"/>
      <c r="H36" s="142"/>
      <c r="I36" s="142"/>
      <c r="J36" s="142"/>
    </row>
    <row r="37" spans="2:10" ht="15.5" thickTop="1" thickBot="1" x14ac:dyDescent="0.4">
      <c r="B37" s="15" t="s">
        <v>18</v>
      </c>
      <c r="C37" s="124" t="s">
        <v>79</v>
      </c>
      <c r="D37" s="124"/>
      <c r="E37" s="124"/>
      <c r="F37" s="124"/>
      <c r="G37" s="124"/>
      <c r="H37" s="124"/>
      <c r="I37" s="91" t="s">
        <v>19</v>
      </c>
      <c r="J37" s="16" t="s">
        <v>16</v>
      </c>
    </row>
    <row r="38" spans="2:10" ht="15.5" thickTop="1" thickBot="1" x14ac:dyDescent="0.4">
      <c r="B38" s="17" t="s">
        <v>1</v>
      </c>
      <c r="C38" s="120" t="s">
        <v>20</v>
      </c>
      <c r="D38" s="120"/>
      <c r="E38" s="120"/>
      <c r="F38" s="120"/>
      <c r="G38" s="120"/>
      <c r="H38" s="120"/>
      <c r="I38" s="18">
        <v>0.2</v>
      </c>
      <c r="J38" s="89">
        <f>ROUND(($J$28+J34)*I38,2)</f>
        <v>438.24</v>
      </c>
    </row>
    <row r="39" spans="2:10" ht="15.5" thickTop="1" thickBot="1" x14ac:dyDescent="0.4">
      <c r="B39" s="17" t="s">
        <v>3</v>
      </c>
      <c r="C39" s="120" t="s">
        <v>80</v>
      </c>
      <c r="D39" s="120"/>
      <c r="E39" s="120"/>
      <c r="F39" s="120"/>
      <c r="G39" s="120"/>
      <c r="H39" s="120"/>
      <c r="I39" s="18">
        <v>2.5000000000000001E-2</v>
      </c>
      <c r="J39" s="89">
        <f>ROUND(($J$28+J34)*I39,2)</f>
        <v>54.78</v>
      </c>
    </row>
    <row r="40" spans="2:10" ht="39.75" customHeight="1" thickTop="1" thickBot="1" x14ac:dyDescent="0.4">
      <c r="B40" s="17" t="s">
        <v>5</v>
      </c>
      <c r="C40" s="129" t="s">
        <v>81</v>
      </c>
      <c r="D40" s="129"/>
      <c r="E40" s="19" t="s">
        <v>21</v>
      </c>
      <c r="F40" s="20">
        <v>0.03</v>
      </c>
      <c r="G40" s="19" t="s">
        <v>82</v>
      </c>
      <c r="H40" s="83">
        <v>1</v>
      </c>
      <c r="I40" s="21">
        <f>ROUND((F40*H40),6)</f>
        <v>0.03</v>
      </c>
      <c r="J40" s="89">
        <f>ROUND(($J$28+J34)*I40,2)</f>
        <v>65.739999999999995</v>
      </c>
    </row>
    <row r="41" spans="2:10" ht="15.5" thickTop="1" thickBot="1" x14ac:dyDescent="0.4">
      <c r="B41" s="17" t="s">
        <v>6</v>
      </c>
      <c r="C41" s="120" t="s">
        <v>22</v>
      </c>
      <c r="D41" s="120"/>
      <c r="E41" s="120"/>
      <c r="F41" s="120"/>
      <c r="G41" s="120"/>
      <c r="H41" s="120"/>
      <c r="I41" s="18">
        <v>1.4999999999999999E-2</v>
      </c>
      <c r="J41" s="89">
        <f>ROUND(($J$28+J34)*I41,2)</f>
        <v>32.869999999999997</v>
      </c>
    </row>
    <row r="42" spans="2:10" ht="15.5" thickTop="1" thickBot="1" x14ac:dyDescent="0.4">
      <c r="B42" s="17" t="s">
        <v>13</v>
      </c>
      <c r="C42" s="120" t="s">
        <v>83</v>
      </c>
      <c r="D42" s="120"/>
      <c r="E42" s="120"/>
      <c r="F42" s="120"/>
      <c r="G42" s="120"/>
      <c r="H42" s="120"/>
      <c r="I42" s="18">
        <v>0.01</v>
      </c>
      <c r="J42" s="89">
        <f>ROUND(($J$28+J34)*I42,2)</f>
        <v>21.91</v>
      </c>
    </row>
    <row r="43" spans="2:10" ht="15.5" thickTop="1" thickBot="1" x14ac:dyDescent="0.4">
      <c r="B43" s="17" t="s">
        <v>14</v>
      </c>
      <c r="C43" s="120" t="s">
        <v>23</v>
      </c>
      <c r="D43" s="120"/>
      <c r="E43" s="120"/>
      <c r="F43" s="120"/>
      <c r="G43" s="120"/>
      <c r="H43" s="120"/>
      <c r="I43" s="18">
        <v>6.0000000000000001E-3</v>
      </c>
      <c r="J43" s="89">
        <f>ROUND(($J$28+J34)*I43,2)</f>
        <v>13.15</v>
      </c>
    </row>
    <row r="44" spans="2:10" ht="15.5" thickTop="1" thickBot="1" x14ac:dyDescent="0.4">
      <c r="B44" s="17" t="s">
        <v>24</v>
      </c>
      <c r="C44" s="120" t="s">
        <v>25</v>
      </c>
      <c r="D44" s="120"/>
      <c r="E44" s="120"/>
      <c r="F44" s="120"/>
      <c r="G44" s="120"/>
      <c r="H44" s="120"/>
      <c r="I44" s="18">
        <v>2E-3</v>
      </c>
      <c r="J44" s="89">
        <f>ROUND(($J$28+J34)*I44,2)</f>
        <v>4.38</v>
      </c>
    </row>
    <row r="45" spans="2:10" ht="15.5" thickTop="1" thickBot="1" x14ac:dyDescent="0.4">
      <c r="B45" s="22" t="s">
        <v>26</v>
      </c>
      <c r="C45" s="120" t="s">
        <v>27</v>
      </c>
      <c r="D45" s="120"/>
      <c r="E45" s="120"/>
      <c r="F45" s="120"/>
      <c r="G45" s="120"/>
      <c r="H45" s="120"/>
      <c r="I45" s="23">
        <v>0.08</v>
      </c>
      <c r="J45" s="89">
        <f>ROUND(($J$28+J34)*I45,2)</f>
        <v>175.3</v>
      </c>
    </row>
    <row r="46" spans="2:10" ht="15.5" thickTop="1" thickBot="1" x14ac:dyDescent="0.4">
      <c r="B46" s="125" t="s">
        <v>17</v>
      </c>
      <c r="C46" s="125"/>
      <c r="D46" s="125"/>
      <c r="E46" s="125"/>
      <c r="F46" s="125"/>
      <c r="G46" s="125"/>
      <c r="H46" s="125"/>
      <c r="I46" s="24">
        <f>SUM(I38:I45)</f>
        <v>0.36800000000000005</v>
      </c>
      <c r="J46" s="14">
        <f>SUM(J38:J45)</f>
        <v>806.36999999999989</v>
      </c>
    </row>
    <row r="47" spans="2:10" ht="50.25" customHeight="1" thickTop="1" thickBot="1" x14ac:dyDescent="0.4">
      <c r="B47" s="141" t="s">
        <v>84</v>
      </c>
      <c r="C47" s="141"/>
      <c r="D47" s="141"/>
      <c r="E47" s="141"/>
      <c r="F47" s="141"/>
      <c r="G47" s="141"/>
      <c r="H47" s="141"/>
      <c r="I47" s="141"/>
      <c r="J47" s="141"/>
    </row>
    <row r="48" spans="2:10" ht="15.5" thickTop="1" thickBot="1" x14ac:dyDescent="0.4">
      <c r="B48" s="25" t="s">
        <v>28</v>
      </c>
      <c r="C48" s="124" t="s">
        <v>85</v>
      </c>
      <c r="D48" s="124"/>
      <c r="E48" s="124"/>
      <c r="F48" s="124"/>
      <c r="G48" s="124"/>
      <c r="H48" s="124"/>
      <c r="I48" s="124"/>
      <c r="J48" s="26" t="s">
        <v>16</v>
      </c>
    </row>
    <row r="49" spans="2:10" ht="15.5" thickTop="1" thickBot="1" x14ac:dyDescent="0.4">
      <c r="B49" s="90" t="s">
        <v>1</v>
      </c>
      <c r="C49" s="128" t="s">
        <v>86</v>
      </c>
      <c r="D49" s="128"/>
      <c r="E49" s="128"/>
      <c r="F49" s="128"/>
      <c r="G49" s="128"/>
      <c r="H49" s="128"/>
      <c r="I49" s="128"/>
      <c r="J49" s="27">
        <f>I50*I51*I52-(J26*I53)</f>
        <v>57.673400000000015</v>
      </c>
    </row>
    <row r="50" spans="2:10" ht="22.5" customHeight="1" thickTop="1" thickBot="1" x14ac:dyDescent="0.4">
      <c r="B50" s="90"/>
      <c r="C50" s="127" t="s">
        <v>87</v>
      </c>
      <c r="D50" s="127"/>
      <c r="E50" s="127"/>
      <c r="F50" s="127"/>
      <c r="G50" s="127"/>
      <c r="H50" s="127"/>
      <c r="I50" s="28">
        <v>4</v>
      </c>
      <c r="J50" s="29"/>
    </row>
    <row r="51" spans="2:10" ht="15.5" thickTop="1" thickBot="1" x14ac:dyDescent="0.4">
      <c r="B51" s="30"/>
      <c r="C51" s="127" t="s">
        <v>88</v>
      </c>
      <c r="D51" s="127"/>
      <c r="E51" s="127"/>
      <c r="F51" s="127"/>
      <c r="G51" s="127"/>
      <c r="H51" s="127"/>
      <c r="I51" s="31">
        <v>2</v>
      </c>
      <c r="J51" s="32" t="s">
        <v>29</v>
      </c>
    </row>
    <row r="52" spans="2:10" ht="24" customHeight="1" thickTop="1" thickBot="1" x14ac:dyDescent="0.4">
      <c r="B52" s="30"/>
      <c r="C52" s="127" t="s">
        <v>89</v>
      </c>
      <c r="D52" s="127"/>
      <c r="E52" s="127"/>
      <c r="F52" s="127"/>
      <c r="G52" s="127"/>
      <c r="H52" s="127"/>
      <c r="I52" s="33">
        <v>22</v>
      </c>
      <c r="J52" s="32"/>
    </row>
    <row r="53" spans="2:10" ht="25.5" customHeight="1" thickTop="1" thickBot="1" x14ac:dyDescent="0.4">
      <c r="B53" s="30"/>
      <c r="C53" s="127" t="s">
        <v>90</v>
      </c>
      <c r="D53" s="127"/>
      <c r="E53" s="127"/>
      <c r="F53" s="127"/>
      <c r="G53" s="127"/>
      <c r="H53" s="127"/>
      <c r="I53" s="34">
        <v>0.06</v>
      </c>
      <c r="J53" s="32"/>
    </row>
    <row r="54" spans="2:10" ht="15.5" thickTop="1" thickBot="1" x14ac:dyDescent="0.4">
      <c r="B54" s="90" t="s">
        <v>3</v>
      </c>
      <c r="C54" s="120" t="s">
        <v>91</v>
      </c>
      <c r="D54" s="120"/>
      <c r="E54" s="120"/>
      <c r="F54" s="120"/>
      <c r="G54" s="120"/>
      <c r="H54" s="120"/>
      <c r="I54" s="120"/>
      <c r="J54" s="89">
        <f>(I55-I57)*I56</f>
        <v>504.9</v>
      </c>
    </row>
    <row r="55" spans="2:10" ht="15.5" thickTop="1" thickBot="1" x14ac:dyDescent="0.4">
      <c r="B55" s="30"/>
      <c r="C55" s="127" t="s">
        <v>92</v>
      </c>
      <c r="D55" s="127"/>
      <c r="E55" s="127"/>
      <c r="F55" s="127"/>
      <c r="G55" s="127"/>
      <c r="H55" s="127"/>
      <c r="I55" s="94">
        <v>25.5</v>
      </c>
      <c r="J55" s="32" t="s">
        <v>29</v>
      </c>
    </row>
    <row r="56" spans="2:10" ht="30" customHeight="1" thickTop="1" thickBot="1" x14ac:dyDescent="0.4">
      <c r="B56" s="30"/>
      <c r="C56" s="127" t="s">
        <v>93</v>
      </c>
      <c r="D56" s="127"/>
      <c r="E56" s="127"/>
      <c r="F56" s="127"/>
      <c r="G56" s="127"/>
      <c r="H56" s="127"/>
      <c r="I56" s="35">
        <v>22</v>
      </c>
      <c r="J56" s="32"/>
    </row>
    <row r="57" spans="2:10" ht="15.5" thickTop="1" thickBot="1" x14ac:dyDescent="0.4">
      <c r="B57" s="30"/>
      <c r="C57" s="127" t="s">
        <v>156</v>
      </c>
      <c r="D57" s="127"/>
      <c r="E57" s="127"/>
      <c r="F57" s="127"/>
      <c r="G57" s="127"/>
      <c r="H57" s="127"/>
      <c r="I57" s="95">
        <f>10%*I55</f>
        <v>2.5500000000000003</v>
      </c>
      <c r="J57" s="32" t="s">
        <v>29</v>
      </c>
    </row>
    <row r="58" spans="2:10" ht="15.5" thickTop="1" thickBot="1" x14ac:dyDescent="0.4">
      <c r="B58" s="36" t="s">
        <v>5</v>
      </c>
      <c r="C58" s="178" t="s">
        <v>182</v>
      </c>
      <c r="D58" s="179"/>
      <c r="E58" s="179"/>
      <c r="F58" s="179"/>
      <c r="G58" s="180"/>
      <c r="H58" s="37">
        <v>4</v>
      </c>
      <c r="I58" s="177">
        <v>163.5</v>
      </c>
      <c r="J58" s="89">
        <f>H58*I58</f>
        <v>654</v>
      </c>
    </row>
    <row r="59" spans="2:10" ht="15.5" thickTop="1" thickBot="1" x14ac:dyDescent="0.4">
      <c r="B59" s="90" t="s">
        <v>6</v>
      </c>
      <c r="C59" s="120" t="s">
        <v>170</v>
      </c>
      <c r="D59" s="120"/>
      <c r="E59" s="120"/>
      <c r="F59" s="120"/>
      <c r="G59" s="120"/>
      <c r="H59" s="120"/>
      <c r="I59" s="38"/>
      <c r="J59" s="89">
        <v>6</v>
      </c>
    </row>
    <row r="60" spans="2:10" ht="15.5" thickTop="1" thickBot="1" x14ac:dyDescent="0.4">
      <c r="B60" s="90" t="s">
        <v>14</v>
      </c>
      <c r="C60" s="128" t="s">
        <v>169</v>
      </c>
      <c r="D60" s="128"/>
      <c r="E60" s="128"/>
      <c r="F60" s="128"/>
      <c r="G60" s="128"/>
      <c r="H60" s="128"/>
      <c r="I60" s="128"/>
      <c r="J60" s="27">
        <v>19.899999999999999</v>
      </c>
    </row>
    <row r="61" spans="2:10" ht="15.5" thickTop="1" thickBot="1" x14ac:dyDescent="0.4">
      <c r="B61" s="90" t="s">
        <v>24</v>
      </c>
      <c r="C61" s="154" t="s">
        <v>160</v>
      </c>
      <c r="D61" s="155"/>
      <c r="E61" s="155"/>
      <c r="F61" s="155"/>
      <c r="G61" s="155"/>
      <c r="H61" s="156"/>
      <c r="I61" s="85"/>
      <c r="J61" s="27">
        <v>0</v>
      </c>
    </row>
    <row r="62" spans="2:10" ht="15.5" thickTop="1" thickBot="1" x14ac:dyDescent="0.4">
      <c r="B62" s="39"/>
      <c r="C62" s="125" t="s">
        <v>17</v>
      </c>
      <c r="D62" s="125"/>
      <c r="E62" s="125"/>
      <c r="F62" s="125"/>
      <c r="G62" s="125"/>
      <c r="H62" s="125"/>
      <c r="I62" s="125"/>
      <c r="J62" s="14">
        <f>SUM(J49:J60)</f>
        <v>1242.4734000000001</v>
      </c>
    </row>
    <row r="63" spans="2:10" ht="39" customHeight="1" thickTop="1" thickBot="1" x14ac:dyDescent="0.4">
      <c r="B63" s="153" t="s">
        <v>30</v>
      </c>
      <c r="C63" s="153"/>
      <c r="D63" s="153"/>
      <c r="E63" s="153"/>
      <c r="F63" s="153"/>
      <c r="G63" s="153"/>
      <c r="H63" s="153"/>
      <c r="I63" s="153"/>
      <c r="J63" s="153"/>
    </row>
    <row r="64" spans="2:10" ht="15.5" thickTop="1" thickBot="1" x14ac:dyDescent="0.4">
      <c r="B64" s="133" t="s">
        <v>94</v>
      </c>
      <c r="C64" s="133"/>
      <c r="D64" s="133"/>
      <c r="E64" s="133"/>
      <c r="F64" s="133"/>
      <c r="G64" s="133"/>
      <c r="H64" s="133"/>
      <c r="I64" s="133"/>
      <c r="J64" s="133"/>
    </row>
    <row r="65" spans="2:10" ht="15.5" thickTop="1" thickBot="1" x14ac:dyDescent="0.4">
      <c r="B65" s="11">
        <v>2</v>
      </c>
      <c r="C65" s="124" t="s">
        <v>95</v>
      </c>
      <c r="D65" s="124"/>
      <c r="E65" s="124"/>
      <c r="F65" s="124"/>
      <c r="G65" s="124"/>
      <c r="H65" s="124"/>
      <c r="I65" s="124"/>
      <c r="J65" s="12" t="s">
        <v>16</v>
      </c>
    </row>
    <row r="66" spans="2:10" ht="15.5" thickTop="1" thickBot="1" x14ac:dyDescent="0.4">
      <c r="B66" s="90" t="s">
        <v>15</v>
      </c>
      <c r="C66" s="120" t="s">
        <v>96</v>
      </c>
      <c r="D66" s="120"/>
      <c r="E66" s="120"/>
      <c r="F66" s="120"/>
      <c r="G66" s="120"/>
      <c r="H66" s="120"/>
      <c r="I66" s="120"/>
      <c r="J66" s="89">
        <f>J34</f>
        <v>219.1</v>
      </c>
    </row>
    <row r="67" spans="2:10" ht="15.5" thickTop="1" thickBot="1" x14ac:dyDescent="0.4">
      <c r="B67" s="90" t="s">
        <v>18</v>
      </c>
      <c r="C67" s="120" t="s">
        <v>79</v>
      </c>
      <c r="D67" s="120"/>
      <c r="E67" s="120"/>
      <c r="F67" s="120"/>
      <c r="G67" s="120"/>
      <c r="H67" s="120"/>
      <c r="I67" s="120"/>
      <c r="J67" s="89">
        <f>J46</f>
        <v>806.36999999999989</v>
      </c>
    </row>
    <row r="68" spans="2:10" ht="15.5" thickTop="1" thickBot="1" x14ac:dyDescent="0.4">
      <c r="B68" s="90" t="s">
        <v>28</v>
      </c>
      <c r="C68" s="120" t="s">
        <v>85</v>
      </c>
      <c r="D68" s="120"/>
      <c r="E68" s="120"/>
      <c r="F68" s="120"/>
      <c r="G68" s="120"/>
      <c r="H68" s="120"/>
      <c r="I68" s="120"/>
      <c r="J68" s="89">
        <f>J62</f>
        <v>1242.4734000000001</v>
      </c>
    </row>
    <row r="69" spans="2:10" ht="15.5" thickTop="1" thickBot="1" x14ac:dyDescent="0.4">
      <c r="B69" s="125" t="s">
        <v>97</v>
      </c>
      <c r="C69" s="125"/>
      <c r="D69" s="125"/>
      <c r="E69" s="125"/>
      <c r="F69" s="125"/>
      <c r="G69" s="125"/>
      <c r="H69" s="125"/>
      <c r="I69" s="125"/>
      <c r="J69" s="14">
        <f>SUM(J66:J68)</f>
        <v>2267.9434000000001</v>
      </c>
    </row>
    <row r="70" spans="2:10" ht="15.5" thickTop="1" thickBot="1" x14ac:dyDescent="0.4">
      <c r="B70" s="40"/>
      <c r="C70" s="41"/>
      <c r="D70" s="41"/>
      <c r="E70" s="41"/>
      <c r="F70" s="41"/>
      <c r="G70" s="41"/>
      <c r="H70" s="41"/>
      <c r="I70" s="41"/>
      <c r="J70" s="42"/>
    </row>
    <row r="71" spans="2:10" ht="15.5" thickTop="1" thickBot="1" x14ac:dyDescent="0.4">
      <c r="B71" s="145" t="s">
        <v>98</v>
      </c>
      <c r="C71" s="133"/>
      <c r="D71" s="133"/>
      <c r="E71" s="133"/>
      <c r="F71" s="133"/>
      <c r="G71" s="133"/>
      <c r="H71" s="133"/>
      <c r="I71" s="133"/>
      <c r="J71" s="145"/>
    </row>
    <row r="72" spans="2:10" ht="85.5" customHeight="1" thickTop="1" thickBot="1" x14ac:dyDescent="0.4">
      <c r="B72" s="146" t="s">
        <v>1</v>
      </c>
      <c r="C72" s="148" t="s">
        <v>99</v>
      </c>
      <c r="D72" s="120"/>
      <c r="E72" s="120"/>
      <c r="F72" s="120"/>
      <c r="G72" s="120"/>
      <c r="H72" s="120"/>
      <c r="I72" s="149"/>
      <c r="J72" s="150">
        <f>ROUND(((J28/12)+($J$32/12)+((J28/12)/12)+($J$33/12))*(30/30)*I73,2)</f>
        <v>19.63</v>
      </c>
    </row>
    <row r="73" spans="2:10" ht="29.25" customHeight="1" thickTop="1" thickBot="1" x14ac:dyDescent="0.4">
      <c r="B73" s="147"/>
      <c r="C73" s="152" t="s">
        <v>100</v>
      </c>
      <c r="D73" s="137"/>
      <c r="E73" s="137"/>
      <c r="F73" s="137"/>
      <c r="G73" s="137"/>
      <c r="H73" s="137"/>
      <c r="I73" s="75">
        <v>0.1</v>
      </c>
      <c r="J73" s="151"/>
    </row>
    <row r="74" spans="2:10" ht="15.5" thickTop="1" thickBot="1" x14ac:dyDescent="0.4">
      <c r="B74" s="30" t="s">
        <v>3</v>
      </c>
      <c r="C74" s="128" t="s">
        <v>101</v>
      </c>
      <c r="D74" s="128"/>
      <c r="E74" s="128"/>
      <c r="F74" s="128"/>
      <c r="G74" s="128"/>
      <c r="H74" s="128"/>
      <c r="I74" s="128"/>
      <c r="J74" s="74">
        <f>ROUND($I$45*J72,2)</f>
        <v>1.57</v>
      </c>
    </row>
    <row r="75" spans="2:10" ht="48" customHeight="1" thickTop="1" thickBot="1" x14ac:dyDescent="0.4">
      <c r="B75" s="133" t="s">
        <v>5</v>
      </c>
      <c r="C75" s="144" t="s">
        <v>102</v>
      </c>
      <c r="D75" s="144"/>
      <c r="E75" s="144"/>
      <c r="F75" s="144"/>
      <c r="G75" s="144"/>
      <c r="H75" s="144"/>
      <c r="I75" s="144"/>
      <c r="J75" s="136">
        <f>ROUND(((($J$28/30)*7)/20)*I76,2)</f>
        <v>20.71</v>
      </c>
    </row>
    <row r="76" spans="2:10" ht="27.75" customHeight="1" thickTop="1" thickBot="1" x14ac:dyDescent="0.4">
      <c r="B76" s="133"/>
      <c r="C76" s="137" t="s">
        <v>103</v>
      </c>
      <c r="D76" s="137"/>
      <c r="E76" s="137"/>
      <c r="F76" s="137"/>
      <c r="G76" s="137"/>
      <c r="H76" s="137"/>
      <c r="I76" s="76">
        <v>0.9</v>
      </c>
      <c r="J76" s="136"/>
    </row>
    <row r="77" spans="2:10" ht="25.5" customHeight="1" thickTop="1" thickBot="1" x14ac:dyDescent="0.4">
      <c r="B77" s="90" t="s">
        <v>13</v>
      </c>
      <c r="C77" s="128" t="s">
        <v>104</v>
      </c>
      <c r="D77" s="128"/>
      <c r="E77" s="128"/>
      <c r="F77" s="128"/>
      <c r="G77" s="128"/>
      <c r="H77" s="128"/>
      <c r="I77" s="128"/>
      <c r="J77" s="89">
        <f>ROUND($I$46*J75,2)</f>
        <v>7.62</v>
      </c>
    </row>
    <row r="78" spans="2:10" ht="50.25" customHeight="1" thickTop="1" thickBot="1" x14ac:dyDescent="0.4">
      <c r="B78" s="90" t="s">
        <v>14</v>
      </c>
      <c r="C78" s="140" t="s">
        <v>105</v>
      </c>
      <c r="D78" s="140"/>
      <c r="E78" s="140"/>
      <c r="F78" s="140"/>
      <c r="G78" s="140"/>
      <c r="H78" s="140"/>
      <c r="I78" s="140"/>
      <c r="J78" s="89">
        <f>ROUND(0.04*J28,2)</f>
        <v>78.88</v>
      </c>
    </row>
    <row r="79" spans="2:10" ht="15.5" thickTop="1" thickBot="1" x14ac:dyDescent="0.4">
      <c r="B79" s="125" t="s">
        <v>97</v>
      </c>
      <c r="C79" s="125"/>
      <c r="D79" s="125"/>
      <c r="E79" s="125"/>
      <c r="F79" s="125"/>
      <c r="G79" s="125"/>
      <c r="H79" s="125"/>
      <c r="I79" s="125"/>
      <c r="J79" s="14">
        <f>SUM(J72:J78)</f>
        <v>128.41</v>
      </c>
    </row>
    <row r="80" spans="2:10" ht="15.5" thickTop="1" thickBot="1" x14ac:dyDescent="0.4">
      <c r="B80" s="40"/>
      <c r="C80" s="41"/>
      <c r="D80" s="41"/>
      <c r="E80" s="41"/>
      <c r="F80" s="41"/>
      <c r="G80" s="41"/>
      <c r="H80" s="41"/>
      <c r="I80" s="41"/>
      <c r="J80" s="42"/>
    </row>
    <row r="81" spans="2:10" ht="15.5" thickTop="1" thickBot="1" x14ac:dyDescent="0.4">
      <c r="B81" s="134" t="s">
        <v>106</v>
      </c>
      <c r="C81" s="134"/>
      <c r="D81" s="134"/>
      <c r="E81" s="134"/>
      <c r="F81" s="134"/>
      <c r="G81" s="134"/>
      <c r="H81" s="134"/>
      <c r="I81" s="134"/>
      <c r="J81" s="134"/>
    </row>
    <row r="82" spans="2:10" ht="37.5" customHeight="1" thickTop="1" thickBot="1" x14ac:dyDescent="0.4">
      <c r="B82" s="141" t="s">
        <v>107</v>
      </c>
      <c r="C82" s="141"/>
      <c r="D82" s="141"/>
      <c r="E82" s="141"/>
      <c r="F82" s="141"/>
      <c r="G82" s="141"/>
      <c r="H82" s="141"/>
      <c r="I82" s="141"/>
      <c r="J82" s="141"/>
    </row>
    <row r="83" spans="2:10" ht="49.5" customHeight="1" thickTop="1" thickBot="1" x14ac:dyDescent="0.4">
      <c r="B83" s="142" t="s">
        <v>108</v>
      </c>
      <c r="C83" s="142"/>
      <c r="D83" s="142"/>
      <c r="E83" s="142"/>
      <c r="F83" s="142"/>
      <c r="G83" s="142"/>
      <c r="H83" s="142"/>
      <c r="I83" s="142"/>
      <c r="J83" s="142"/>
    </row>
    <row r="84" spans="2:10" ht="57" thickTop="1" thickBot="1" x14ac:dyDescent="0.4">
      <c r="B84" s="43" t="s">
        <v>109</v>
      </c>
      <c r="C84" s="44">
        <f>J28</f>
        <v>1972.11</v>
      </c>
      <c r="D84" s="45"/>
      <c r="E84" s="46" t="s">
        <v>110</v>
      </c>
      <c r="F84" s="44">
        <f>J69-J49-J54-J58</f>
        <v>1051.3699999999999</v>
      </c>
      <c r="G84" s="47"/>
      <c r="H84" s="46" t="s">
        <v>33</v>
      </c>
      <c r="I84" s="44">
        <f>J79</f>
        <v>128.41</v>
      </c>
      <c r="J84" s="48">
        <f>C84+F84+I84</f>
        <v>3151.8899999999994</v>
      </c>
    </row>
    <row r="85" spans="2:10" ht="30.75" customHeight="1" thickTop="1" thickBot="1" x14ac:dyDescent="0.4">
      <c r="B85" s="49"/>
      <c r="C85" s="50"/>
      <c r="D85" s="51"/>
      <c r="E85" s="49"/>
      <c r="F85" s="50"/>
      <c r="G85" s="143" t="s">
        <v>111</v>
      </c>
      <c r="H85" s="143"/>
      <c r="I85" s="52">
        <f>J84/30</f>
        <v>105.06299999999997</v>
      </c>
      <c r="J85" s="53"/>
    </row>
    <row r="86" spans="2:10" ht="15.5" thickTop="1" thickBot="1" x14ac:dyDescent="0.4">
      <c r="B86" s="54" t="s">
        <v>34</v>
      </c>
      <c r="C86" s="130" t="s">
        <v>112</v>
      </c>
      <c r="D86" s="130"/>
      <c r="E86" s="130"/>
      <c r="F86" s="130"/>
      <c r="G86" s="130"/>
      <c r="H86" s="130"/>
      <c r="I86" s="130"/>
      <c r="J86" s="55" t="s">
        <v>16</v>
      </c>
    </row>
    <row r="87" spans="2:10" ht="15.5" thickTop="1" thickBot="1" x14ac:dyDescent="0.4">
      <c r="B87" s="90" t="s">
        <v>1</v>
      </c>
      <c r="C87" s="120" t="s">
        <v>113</v>
      </c>
      <c r="D87" s="120"/>
      <c r="E87" s="120"/>
      <c r="F87" s="120"/>
      <c r="G87" s="120"/>
      <c r="H87" s="120"/>
      <c r="I87" s="120"/>
      <c r="J87" s="88">
        <f>ROUND(J84/12,2)</f>
        <v>262.66000000000003</v>
      </c>
    </row>
    <row r="88" spans="2:10" ht="27.75" customHeight="1" thickTop="1" thickBot="1" x14ac:dyDescent="0.4">
      <c r="B88" s="135" t="s">
        <v>3</v>
      </c>
      <c r="C88" s="139" t="s">
        <v>150</v>
      </c>
      <c r="D88" s="139"/>
      <c r="E88" s="139"/>
      <c r="F88" s="139"/>
      <c r="G88" s="139"/>
      <c r="H88" s="139"/>
      <c r="I88" s="139"/>
      <c r="J88" s="138">
        <f>ROUND(((J84/30)*I89)/12,2)</f>
        <v>8.76</v>
      </c>
    </row>
    <row r="89" spans="2:10" ht="27" customHeight="1" thickTop="1" thickBot="1" x14ac:dyDescent="0.4">
      <c r="B89" s="135"/>
      <c r="C89" s="137" t="s">
        <v>114</v>
      </c>
      <c r="D89" s="137"/>
      <c r="E89" s="137"/>
      <c r="F89" s="137"/>
      <c r="G89" s="137"/>
      <c r="H89" s="137"/>
      <c r="I89" s="77">
        <v>1</v>
      </c>
      <c r="J89" s="138"/>
    </row>
    <row r="90" spans="2:10" ht="26.25" customHeight="1" thickTop="1" thickBot="1" x14ac:dyDescent="0.4">
      <c r="B90" s="135" t="s">
        <v>5</v>
      </c>
      <c r="C90" s="120" t="s">
        <v>151</v>
      </c>
      <c r="D90" s="120"/>
      <c r="E90" s="120"/>
      <c r="F90" s="120"/>
      <c r="G90" s="120"/>
      <c r="H90" s="120"/>
      <c r="I90" s="120"/>
      <c r="J90" s="138">
        <f>ROUND(((($J$84/30)*5)/12)*I91,2)</f>
        <v>0.66</v>
      </c>
    </row>
    <row r="91" spans="2:10" ht="28.5" customHeight="1" thickTop="1" thickBot="1" x14ac:dyDescent="0.4">
      <c r="B91" s="135"/>
      <c r="C91" s="137" t="s">
        <v>115</v>
      </c>
      <c r="D91" s="137"/>
      <c r="E91" s="137"/>
      <c r="F91" s="137"/>
      <c r="G91" s="137"/>
      <c r="H91" s="137"/>
      <c r="I91" s="78">
        <v>1.4999999999999999E-2</v>
      </c>
      <c r="J91" s="138"/>
    </row>
    <row r="92" spans="2:10" ht="30.75" customHeight="1" thickTop="1" thickBot="1" x14ac:dyDescent="0.4">
      <c r="B92" s="135" t="s">
        <v>6</v>
      </c>
      <c r="C92" s="120" t="s">
        <v>152</v>
      </c>
      <c r="D92" s="120"/>
      <c r="E92" s="120"/>
      <c r="F92" s="120"/>
      <c r="G92" s="120"/>
      <c r="H92" s="120"/>
      <c r="I92" s="120"/>
      <c r="J92" s="138">
        <f>ROUND(((($J$84/30)*15)/12)*I93,2)</f>
        <v>1.02</v>
      </c>
    </row>
    <row r="93" spans="2:10" ht="26.25" customHeight="1" thickTop="1" thickBot="1" x14ac:dyDescent="0.4">
      <c r="B93" s="135"/>
      <c r="C93" s="137" t="s">
        <v>116</v>
      </c>
      <c r="D93" s="137"/>
      <c r="E93" s="137"/>
      <c r="F93" s="137"/>
      <c r="G93" s="137"/>
      <c r="H93" s="137"/>
      <c r="I93" s="79">
        <v>7.7999999999999996E-3</v>
      </c>
      <c r="J93" s="138"/>
    </row>
    <row r="94" spans="2:10" ht="33.75" customHeight="1" thickTop="1" thickBot="1" x14ac:dyDescent="0.4">
      <c r="B94" s="135" t="s">
        <v>13</v>
      </c>
      <c r="C94" s="120" t="s">
        <v>149</v>
      </c>
      <c r="D94" s="120"/>
      <c r="E94" s="120"/>
      <c r="F94" s="120"/>
      <c r="G94" s="120"/>
      <c r="H94" s="120"/>
      <c r="I94" s="120"/>
      <c r="J94" s="136">
        <f>ROUND(((((J28+J28/3)/12)+(J46+J62-J49-J54+J79))*4/12)*I95,2)</f>
        <v>12.23</v>
      </c>
    </row>
    <row r="95" spans="2:10" ht="27.75" customHeight="1" thickTop="1" thickBot="1" x14ac:dyDescent="0.4">
      <c r="B95" s="135"/>
      <c r="C95" s="137" t="s">
        <v>117</v>
      </c>
      <c r="D95" s="137"/>
      <c r="E95" s="137"/>
      <c r="F95" s="137"/>
      <c r="G95" s="137"/>
      <c r="H95" s="137"/>
      <c r="I95" s="79">
        <v>0.02</v>
      </c>
      <c r="J95" s="136"/>
    </row>
    <row r="96" spans="2:10" ht="27" customHeight="1" thickTop="1" thickBot="1" x14ac:dyDescent="0.4">
      <c r="B96" s="56" t="s">
        <v>14</v>
      </c>
      <c r="C96" s="120" t="s">
        <v>118</v>
      </c>
      <c r="D96" s="120"/>
      <c r="E96" s="120"/>
      <c r="F96" s="120"/>
      <c r="G96" s="120"/>
      <c r="H96" s="120"/>
      <c r="I96" s="120"/>
      <c r="J96" s="138">
        <f>ROUND((($J$84/30)*I97)/12,2)</f>
        <v>26.27</v>
      </c>
    </row>
    <row r="97" spans="2:10" ht="26.25" customHeight="1" thickTop="1" thickBot="1" x14ac:dyDescent="0.4">
      <c r="B97" s="56"/>
      <c r="C97" s="137" t="s">
        <v>119</v>
      </c>
      <c r="D97" s="137"/>
      <c r="E97" s="137"/>
      <c r="F97" s="137"/>
      <c r="G97" s="137"/>
      <c r="H97" s="137"/>
      <c r="I97" s="80">
        <v>3</v>
      </c>
      <c r="J97" s="138"/>
    </row>
    <row r="98" spans="2:10" ht="15.5" thickTop="1" thickBot="1" x14ac:dyDescent="0.4">
      <c r="B98" s="125" t="s">
        <v>76</v>
      </c>
      <c r="C98" s="125"/>
      <c r="D98" s="125"/>
      <c r="E98" s="125"/>
      <c r="F98" s="125"/>
      <c r="G98" s="125"/>
      <c r="H98" s="125"/>
      <c r="I98" s="125"/>
      <c r="J98" s="57">
        <f>SUM(J87:J97)</f>
        <v>311.60000000000002</v>
      </c>
    </row>
    <row r="99" spans="2:10" ht="15.5" thickTop="1" thickBot="1" x14ac:dyDescent="0.4">
      <c r="B99" s="125" t="s">
        <v>17</v>
      </c>
      <c r="C99" s="125"/>
      <c r="D99" s="125"/>
      <c r="E99" s="125"/>
      <c r="F99" s="125"/>
      <c r="G99" s="125"/>
      <c r="H99" s="125"/>
      <c r="I99" s="125"/>
      <c r="J99" s="14">
        <f>SUM(J98:J98)</f>
        <v>311.60000000000002</v>
      </c>
    </row>
    <row r="100" spans="2:10" ht="15.5" thickTop="1" thickBot="1" x14ac:dyDescent="0.4">
      <c r="B100" s="54" t="s">
        <v>38</v>
      </c>
      <c r="C100" s="130" t="s">
        <v>36</v>
      </c>
      <c r="D100" s="130"/>
      <c r="E100" s="130"/>
      <c r="F100" s="130"/>
      <c r="G100" s="130"/>
      <c r="H100" s="130"/>
      <c r="I100" s="130"/>
      <c r="J100" s="55" t="s">
        <v>16</v>
      </c>
    </row>
    <row r="101" spans="2:10" ht="15.5" thickTop="1" thickBot="1" x14ac:dyDescent="0.4">
      <c r="B101" s="90" t="s">
        <v>1</v>
      </c>
      <c r="C101" s="120" t="s">
        <v>37</v>
      </c>
      <c r="D101" s="120"/>
      <c r="E101" s="120"/>
      <c r="F101" s="120"/>
      <c r="G101" s="120"/>
      <c r="H101" s="120"/>
      <c r="I101" s="120"/>
      <c r="J101" s="88">
        <v>0</v>
      </c>
    </row>
    <row r="102" spans="2:10" ht="15.5" thickTop="1" thickBot="1" x14ac:dyDescent="0.4">
      <c r="B102" s="125" t="s">
        <v>17</v>
      </c>
      <c r="C102" s="125"/>
      <c r="D102" s="125"/>
      <c r="E102" s="125"/>
      <c r="F102" s="125"/>
      <c r="G102" s="125"/>
      <c r="H102" s="125"/>
      <c r="I102" s="125"/>
      <c r="J102" s="14">
        <f>SUM(J101:J101)</f>
        <v>0</v>
      </c>
    </row>
    <row r="103" spans="2:10" ht="15.5" thickTop="1" thickBot="1" x14ac:dyDescent="0.4">
      <c r="B103" s="133" t="s">
        <v>120</v>
      </c>
      <c r="C103" s="133"/>
      <c r="D103" s="133"/>
      <c r="E103" s="133"/>
      <c r="F103" s="133"/>
      <c r="G103" s="133"/>
      <c r="H103" s="133"/>
      <c r="I103" s="133"/>
      <c r="J103" s="133"/>
    </row>
    <row r="104" spans="2:10" ht="15.5" thickTop="1" thickBot="1" x14ac:dyDescent="0.4">
      <c r="B104" s="11">
        <v>4</v>
      </c>
      <c r="C104" s="124" t="s">
        <v>32</v>
      </c>
      <c r="D104" s="124"/>
      <c r="E104" s="124"/>
      <c r="F104" s="124"/>
      <c r="G104" s="124"/>
      <c r="H104" s="124"/>
      <c r="I104" s="124"/>
      <c r="J104" s="12" t="s">
        <v>16</v>
      </c>
    </row>
    <row r="105" spans="2:10" ht="15.5" thickTop="1" thickBot="1" x14ac:dyDescent="0.4">
      <c r="B105" s="90" t="s">
        <v>34</v>
      </c>
      <c r="C105" s="120" t="s">
        <v>35</v>
      </c>
      <c r="D105" s="120"/>
      <c r="E105" s="120"/>
      <c r="F105" s="120"/>
      <c r="G105" s="120"/>
      <c r="H105" s="120"/>
      <c r="I105" s="120"/>
      <c r="J105" s="89">
        <f>J99</f>
        <v>311.60000000000002</v>
      </c>
    </row>
    <row r="106" spans="2:10" ht="15.5" thickTop="1" thickBot="1" x14ac:dyDescent="0.4">
      <c r="B106" s="90" t="s">
        <v>38</v>
      </c>
      <c r="C106" s="120" t="s">
        <v>36</v>
      </c>
      <c r="D106" s="120"/>
      <c r="E106" s="120"/>
      <c r="F106" s="120"/>
      <c r="G106" s="120"/>
      <c r="H106" s="120"/>
      <c r="I106" s="120"/>
      <c r="J106" s="89">
        <f>J102</f>
        <v>0</v>
      </c>
    </row>
    <row r="107" spans="2:10" ht="15.5" thickTop="1" thickBot="1" x14ac:dyDescent="0.4">
      <c r="B107" s="125" t="s">
        <v>97</v>
      </c>
      <c r="C107" s="125"/>
      <c r="D107" s="125"/>
      <c r="E107" s="125"/>
      <c r="F107" s="125"/>
      <c r="G107" s="125"/>
      <c r="H107" s="125"/>
      <c r="I107" s="125"/>
      <c r="J107" s="14">
        <f>SUM(J105:J106)</f>
        <v>311.60000000000002</v>
      </c>
    </row>
    <row r="108" spans="2:10" ht="15.5" thickTop="1" thickBot="1" x14ac:dyDescent="0.4">
      <c r="B108" s="40"/>
      <c r="C108" s="41"/>
      <c r="D108" s="41"/>
      <c r="E108" s="41"/>
      <c r="F108" s="41"/>
      <c r="G108" s="41"/>
      <c r="H108" s="41"/>
      <c r="I108" s="41"/>
      <c r="J108" s="42"/>
    </row>
    <row r="109" spans="2:10" ht="15.5" thickTop="1" thickBot="1" x14ac:dyDescent="0.4">
      <c r="B109" s="134" t="s">
        <v>121</v>
      </c>
      <c r="C109" s="134"/>
      <c r="D109" s="134"/>
      <c r="E109" s="134"/>
      <c r="F109" s="134"/>
      <c r="G109" s="134"/>
      <c r="H109" s="134"/>
      <c r="I109" s="134"/>
      <c r="J109" s="134"/>
    </row>
    <row r="110" spans="2:10" ht="15.5" thickTop="1" thickBot="1" x14ac:dyDescent="0.4">
      <c r="B110" s="11">
        <v>5</v>
      </c>
      <c r="C110" s="124" t="s">
        <v>39</v>
      </c>
      <c r="D110" s="124"/>
      <c r="E110" s="124"/>
      <c r="F110" s="124"/>
      <c r="G110" s="124"/>
      <c r="H110" s="124"/>
      <c r="I110" s="124"/>
      <c r="J110" s="12" t="s">
        <v>16</v>
      </c>
    </row>
    <row r="111" spans="2:10" ht="15.5" thickTop="1" thickBot="1" x14ac:dyDescent="0.4">
      <c r="B111" s="90" t="s">
        <v>1</v>
      </c>
      <c r="C111" s="120" t="s">
        <v>122</v>
      </c>
      <c r="D111" s="120"/>
      <c r="E111" s="120"/>
      <c r="F111" s="120"/>
      <c r="G111" s="120"/>
      <c r="H111" s="120"/>
      <c r="I111" s="120"/>
      <c r="J111" s="81">
        <v>60</v>
      </c>
    </row>
    <row r="112" spans="2:10" ht="15.5" thickTop="1" thickBot="1" x14ac:dyDescent="0.4">
      <c r="B112" s="90" t="s">
        <v>3</v>
      </c>
      <c r="C112" s="120" t="s">
        <v>123</v>
      </c>
      <c r="D112" s="120"/>
      <c r="E112" s="120"/>
      <c r="F112" s="120"/>
      <c r="G112" s="120"/>
      <c r="H112" s="120"/>
      <c r="I112" s="120"/>
      <c r="J112" s="27">
        <v>0</v>
      </c>
    </row>
    <row r="113" spans="2:10" ht="15.5" thickTop="1" thickBot="1" x14ac:dyDescent="0.4">
      <c r="B113" s="90" t="s">
        <v>5</v>
      </c>
      <c r="C113" s="120" t="s">
        <v>124</v>
      </c>
      <c r="D113" s="120"/>
      <c r="E113" s="120"/>
      <c r="F113" s="120"/>
      <c r="G113" s="120"/>
      <c r="H113" s="120"/>
      <c r="I113" s="120"/>
      <c r="J113" s="27">
        <v>2</v>
      </c>
    </row>
    <row r="114" spans="2:10" ht="15.5" thickTop="1" thickBot="1" x14ac:dyDescent="0.4">
      <c r="B114" s="90" t="s">
        <v>6</v>
      </c>
      <c r="C114" s="120" t="s">
        <v>70</v>
      </c>
      <c r="D114" s="120"/>
      <c r="E114" s="120"/>
      <c r="F114" s="120"/>
      <c r="G114" s="120"/>
      <c r="H114" s="120"/>
      <c r="I114" s="120"/>
      <c r="J114" s="27">
        <v>0</v>
      </c>
    </row>
    <row r="115" spans="2:10" ht="15.5" thickTop="1" thickBot="1" x14ac:dyDescent="0.4">
      <c r="B115" s="125" t="s">
        <v>97</v>
      </c>
      <c r="C115" s="125"/>
      <c r="D115" s="125"/>
      <c r="E115" s="125"/>
      <c r="F115" s="125"/>
      <c r="G115" s="125"/>
      <c r="H115" s="125"/>
      <c r="I115" s="125"/>
      <c r="J115" s="58">
        <f>SUM(J111:J114)</f>
        <v>62</v>
      </c>
    </row>
    <row r="116" spans="2:10" ht="15.5" thickTop="1" thickBot="1" x14ac:dyDescent="0.4">
      <c r="B116" s="40"/>
      <c r="C116" s="41"/>
      <c r="D116" s="41"/>
      <c r="E116" s="41"/>
      <c r="F116" s="41"/>
      <c r="G116" s="41"/>
      <c r="H116" s="41"/>
      <c r="I116" s="41"/>
      <c r="J116" s="42"/>
    </row>
    <row r="117" spans="2:10" ht="15.5" thickTop="1" thickBot="1" x14ac:dyDescent="0.4">
      <c r="B117" s="133" t="s">
        <v>125</v>
      </c>
      <c r="C117" s="133"/>
      <c r="D117" s="133"/>
      <c r="E117" s="133"/>
      <c r="F117" s="133"/>
      <c r="G117" s="133"/>
      <c r="H117" s="133"/>
      <c r="I117" s="133"/>
      <c r="J117" s="133"/>
    </row>
    <row r="118" spans="2:10" ht="15.5" thickTop="1" thickBot="1" x14ac:dyDescent="0.4">
      <c r="B118" s="11">
        <v>6</v>
      </c>
      <c r="C118" s="130" t="s">
        <v>126</v>
      </c>
      <c r="D118" s="130"/>
      <c r="E118" s="130"/>
      <c r="F118" s="130"/>
      <c r="G118" s="130"/>
      <c r="H118" s="130"/>
      <c r="I118" s="91" t="s">
        <v>19</v>
      </c>
      <c r="J118" s="12" t="s">
        <v>16</v>
      </c>
    </row>
    <row r="119" spans="2:10" ht="30" customHeight="1" thickTop="1" thickBot="1" x14ac:dyDescent="0.4">
      <c r="B119" s="131" t="s">
        <v>127</v>
      </c>
      <c r="C119" s="131"/>
      <c r="D119" s="131"/>
      <c r="E119" s="131"/>
      <c r="F119" s="131"/>
      <c r="G119" s="131"/>
      <c r="H119" s="131"/>
      <c r="I119" s="59" t="s">
        <v>29</v>
      </c>
      <c r="J119" s="60">
        <f>SUM(J28+J69+J79+J107+J115)</f>
        <v>4742.0634</v>
      </c>
    </row>
    <row r="120" spans="2:10" ht="15.5" thickTop="1" thickBot="1" x14ac:dyDescent="0.4">
      <c r="B120" s="61" t="s">
        <v>1</v>
      </c>
      <c r="C120" s="132" t="s">
        <v>128</v>
      </c>
      <c r="D120" s="132"/>
      <c r="E120" s="132"/>
      <c r="F120" s="132"/>
      <c r="G120" s="132"/>
      <c r="H120" s="132"/>
      <c r="I120" s="82">
        <v>1.83E-2</v>
      </c>
      <c r="J120" s="89">
        <f>ROUND(I120*J119,2)</f>
        <v>86.78</v>
      </c>
    </row>
    <row r="121" spans="2:10" ht="28.5" customHeight="1" thickTop="1" thickBot="1" x14ac:dyDescent="0.4">
      <c r="B121" s="131" t="s">
        <v>129</v>
      </c>
      <c r="C121" s="131"/>
      <c r="D121" s="131"/>
      <c r="E121" s="131"/>
      <c r="F121" s="131"/>
      <c r="G121" s="131"/>
      <c r="H121" s="131"/>
      <c r="I121" s="62" t="s">
        <v>29</v>
      </c>
      <c r="J121" s="60">
        <f>SUM(J28+J69+J79+J107+J115+J120)</f>
        <v>4828.8433999999997</v>
      </c>
    </row>
    <row r="122" spans="2:10" ht="15.5" thickTop="1" thickBot="1" x14ac:dyDescent="0.4">
      <c r="B122" s="61" t="s">
        <v>3</v>
      </c>
      <c r="C122" s="132" t="s">
        <v>130</v>
      </c>
      <c r="D122" s="132"/>
      <c r="E122" s="132"/>
      <c r="F122" s="132"/>
      <c r="G122" s="132"/>
      <c r="H122" s="132"/>
      <c r="I122" s="82">
        <v>1.7299999999999999E-2</v>
      </c>
      <c r="J122" s="89">
        <f>ROUND(I122*J121,2)</f>
        <v>83.54</v>
      </c>
    </row>
    <row r="123" spans="2:10" ht="27.75" customHeight="1" thickTop="1" thickBot="1" x14ac:dyDescent="0.4">
      <c r="B123" s="131" t="s">
        <v>131</v>
      </c>
      <c r="C123" s="131"/>
      <c r="D123" s="131"/>
      <c r="E123" s="131"/>
      <c r="F123" s="131"/>
      <c r="G123" s="131"/>
      <c r="H123" s="131"/>
      <c r="I123" s="62" t="s">
        <v>29</v>
      </c>
      <c r="J123" s="60">
        <f>SUM(J28+J69+J79+J107+J115+J120+J122)</f>
        <v>4912.3833999999997</v>
      </c>
    </row>
    <row r="124" spans="2:10" ht="15.5" thickTop="1" thickBot="1" x14ac:dyDescent="0.4">
      <c r="B124" s="90" t="s">
        <v>5</v>
      </c>
      <c r="C124" s="128" t="s">
        <v>40</v>
      </c>
      <c r="D124" s="128"/>
      <c r="E124" s="128"/>
      <c r="F124" s="128"/>
      <c r="G124" s="128"/>
      <c r="H124" s="128"/>
      <c r="I124" s="63" t="s">
        <v>29</v>
      </c>
      <c r="J124" s="29" t="s">
        <v>29</v>
      </c>
    </row>
    <row r="125" spans="2:10" ht="15.5" thickTop="1" thickBot="1" x14ac:dyDescent="0.4">
      <c r="B125" s="90"/>
      <c r="C125" s="128" t="s">
        <v>41</v>
      </c>
      <c r="D125" s="128"/>
      <c r="E125" s="128"/>
      <c r="F125" s="128"/>
      <c r="G125" s="128"/>
      <c r="H125" s="128"/>
      <c r="I125" s="63" t="s">
        <v>29</v>
      </c>
      <c r="J125" s="29" t="s">
        <v>29</v>
      </c>
    </row>
    <row r="126" spans="2:10" ht="15.5" thickTop="1" thickBot="1" x14ac:dyDescent="0.4">
      <c r="B126" s="90"/>
      <c r="C126" s="120" t="s">
        <v>132</v>
      </c>
      <c r="D126" s="120"/>
      <c r="E126" s="120"/>
      <c r="F126" s="120"/>
      <c r="G126" s="120"/>
      <c r="H126" s="120"/>
      <c r="I126" s="64">
        <v>0.03</v>
      </c>
      <c r="J126" s="89">
        <f>ROUND(($J$123/(1-$I$135))*$I$126,2)</f>
        <v>161.33000000000001</v>
      </c>
    </row>
    <row r="127" spans="2:10" ht="15.5" thickTop="1" thickBot="1" x14ac:dyDescent="0.4">
      <c r="B127" s="90"/>
      <c r="C127" s="120" t="s">
        <v>133</v>
      </c>
      <c r="D127" s="120"/>
      <c r="E127" s="120"/>
      <c r="F127" s="120"/>
      <c r="G127" s="120"/>
      <c r="H127" s="120"/>
      <c r="I127" s="64">
        <v>6.4999999999999997E-3</v>
      </c>
      <c r="J127" s="89">
        <f>ROUND(($J$123/(1-$I$135))*$I$127,2)</f>
        <v>34.950000000000003</v>
      </c>
    </row>
    <row r="128" spans="2:10" ht="37.5" customHeight="1" thickTop="1" thickBot="1" x14ac:dyDescent="0.4">
      <c r="B128" s="90"/>
      <c r="C128" s="129" t="s">
        <v>134</v>
      </c>
      <c r="D128" s="129"/>
      <c r="E128" s="129"/>
      <c r="F128" s="129"/>
      <c r="G128" s="129"/>
      <c r="H128" s="129"/>
      <c r="I128" s="64">
        <v>0</v>
      </c>
      <c r="J128" s="89">
        <f>ROUND(($J$123/(1-$I$135))*$I$128,2)</f>
        <v>0</v>
      </c>
    </row>
    <row r="129" spans="2:10" ht="37.5" customHeight="1" thickTop="1" thickBot="1" x14ac:dyDescent="0.4">
      <c r="B129" s="90"/>
      <c r="C129" s="129" t="s">
        <v>135</v>
      </c>
      <c r="D129" s="129"/>
      <c r="E129" s="129"/>
      <c r="F129" s="129"/>
      <c r="G129" s="129"/>
      <c r="H129" s="129"/>
      <c r="I129" s="64">
        <v>0</v>
      </c>
      <c r="J129" s="89">
        <f>ROUND(($J$123/(1-$I$135))*$I$129,2)</f>
        <v>0</v>
      </c>
    </row>
    <row r="130" spans="2:10" ht="15.5" thickTop="1" thickBot="1" x14ac:dyDescent="0.4">
      <c r="B130" s="90"/>
      <c r="C130" s="120" t="s">
        <v>42</v>
      </c>
      <c r="D130" s="120"/>
      <c r="E130" s="120"/>
      <c r="F130" s="120"/>
      <c r="G130" s="120"/>
      <c r="H130" s="120"/>
      <c r="I130" s="65" t="s">
        <v>29</v>
      </c>
      <c r="J130" s="29" t="s">
        <v>29</v>
      </c>
    </row>
    <row r="131" spans="2:10" ht="15.5" thickTop="1" thickBot="1" x14ac:dyDescent="0.4">
      <c r="B131" s="90"/>
      <c r="C131" s="120" t="s">
        <v>136</v>
      </c>
      <c r="D131" s="120"/>
      <c r="E131" s="120"/>
      <c r="F131" s="120"/>
      <c r="G131" s="120"/>
      <c r="H131" s="120"/>
      <c r="I131" s="65" t="s">
        <v>29</v>
      </c>
      <c r="J131" s="29" t="s">
        <v>29</v>
      </c>
    </row>
    <row r="132" spans="2:10" ht="15.5" thickTop="1" thickBot="1" x14ac:dyDescent="0.4">
      <c r="B132" s="90"/>
      <c r="C132" s="120" t="s">
        <v>137</v>
      </c>
      <c r="D132" s="120"/>
      <c r="E132" s="120"/>
      <c r="F132" s="120"/>
      <c r="G132" s="120"/>
      <c r="H132" s="120"/>
      <c r="I132" s="64">
        <v>0.05</v>
      </c>
      <c r="J132" s="89">
        <f>ROUND(($J$123/(1-$I$135))*$I$132,2)</f>
        <v>268.88</v>
      </c>
    </row>
    <row r="133" spans="2:10" ht="15.5" thickTop="1" thickBot="1" x14ac:dyDescent="0.4">
      <c r="B133" s="125" t="s">
        <v>97</v>
      </c>
      <c r="C133" s="125"/>
      <c r="D133" s="125"/>
      <c r="E133" s="125"/>
      <c r="F133" s="125"/>
      <c r="G133" s="125"/>
      <c r="H133" s="125"/>
      <c r="I133" s="125"/>
      <c r="J133" s="14">
        <f>SUM(J120+J122+J126+J127+J132)</f>
        <v>635.48</v>
      </c>
    </row>
    <row r="134" spans="2:10" ht="15.5" thickTop="1" thickBot="1" x14ac:dyDescent="0.4">
      <c r="B134" s="126"/>
      <c r="C134" s="126"/>
      <c r="D134" s="126"/>
      <c r="E134" s="126"/>
      <c r="F134" s="126"/>
      <c r="G134" s="126"/>
      <c r="H134" s="126"/>
      <c r="I134" s="126"/>
      <c r="J134" s="126"/>
    </row>
    <row r="135" spans="2:10" ht="15.5" thickTop="1" thickBot="1" x14ac:dyDescent="0.4">
      <c r="B135" s="127" t="s">
        <v>138</v>
      </c>
      <c r="C135" s="127"/>
      <c r="D135" s="127"/>
      <c r="E135" s="127"/>
      <c r="F135" s="127"/>
      <c r="G135" s="127"/>
      <c r="H135" s="127"/>
      <c r="I135" s="66">
        <f>SUM(I126:I132)</f>
        <v>8.6499999999999994E-2</v>
      </c>
      <c r="J135" s="60">
        <f>SUM(J126:J132)</f>
        <v>465.16</v>
      </c>
    </row>
    <row r="136" spans="2:10" ht="15.5" thickTop="1" thickBot="1" x14ac:dyDescent="0.4">
      <c r="B136" s="122"/>
      <c r="C136" s="122"/>
      <c r="D136" s="122"/>
      <c r="E136" s="122"/>
      <c r="F136" s="122"/>
      <c r="G136" s="122"/>
      <c r="H136" s="122"/>
      <c r="I136" s="122"/>
      <c r="J136" s="122"/>
    </row>
    <row r="137" spans="2:10" ht="25.5" customHeight="1" thickTop="1" thickBot="1" x14ac:dyDescent="0.4">
      <c r="B137" s="123" t="s">
        <v>139</v>
      </c>
      <c r="C137" s="123"/>
      <c r="D137" s="123"/>
      <c r="E137" s="123"/>
      <c r="F137" s="123"/>
      <c r="G137" s="123"/>
      <c r="H137" s="123"/>
      <c r="I137" s="123"/>
      <c r="J137" s="123"/>
    </row>
    <row r="138" spans="2:10" ht="15.5" thickTop="1" thickBot="1" x14ac:dyDescent="0.4">
      <c r="B138" s="124" t="s">
        <v>140</v>
      </c>
      <c r="C138" s="124"/>
      <c r="D138" s="124"/>
      <c r="E138" s="124"/>
      <c r="F138" s="124"/>
      <c r="G138" s="124"/>
      <c r="H138" s="124"/>
      <c r="I138" s="124"/>
      <c r="J138" s="16" t="s">
        <v>16</v>
      </c>
    </row>
    <row r="139" spans="2:10" ht="15.5" thickTop="1" thickBot="1" x14ac:dyDescent="0.4">
      <c r="B139" s="86" t="s">
        <v>1</v>
      </c>
      <c r="C139" s="120" t="s">
        <v>141</v>
      </c>
      <c r="D139" s="120"/>
      <c r="E139" s="120"/>
      <c r="F139" s="120"/>
      <c r="G139" s="120"/>
      <c r="H139" s="120"/>
      <c r="I139" s="120"/>
      <c r="J139" s="67">
        <f>J28</f>
        <v>1972.11</v>
      </c>
    </row>
    <row r="140" spans="2:10" ht="15.5" thickTop="1" thickBot="1" x14ac:dyDescent="0.4">
      <c r="B140" s="86" t="s">
        <v>3</v>
      </c>
      <c r="C140" s="120" t="s">
        <v>95</v>
      </c>
      <c r="D140" s="120"/>
      <c r="E140" s="120"/>
      <c r="F140" s="120"/>
      <c r="G140" s="120"/>
      <c r="H140" s="120"/>
      <c r="I140" s="120"/>
      <c r="J140" s="67">
        <f>J69</f>
        <v>2267.9434000000001</v>
      </c>
    </row>
    <row r="141" spans="2:10" ht="15.5" thickTop="1" thickBot="1" x14ac:dyDescent="0.4">
      <c r="B141" s="86" t="s">
        <v>5</v>
      </c>
      <c r="C141" s="120" t="s">
        <v>31</v>
      </c>
      <c r="D141" s="120"/>
      <c r="E141" s="120"/>
      <c r="F141" s="120"/>
      <c r="G141" s="120"/>
      <c r="H141" s="120"/>
      <c r="I141" s="120"/>
      <c r="J141" s="67">
        <f>J79</f>
        <v>128.41</v>
      </c>
    </row>
    <row r="142" spans="2:10" ht="15.5" thickTop="1" thickBot="1" x14ac:dyDescent="0.4">
      <c r="B142" s="86" t="s">
        <v>6</v>
      </c>
      <c r="C142" s="120" t="s">
        <v>32</v>
      </c>
      <c r="D142" s="120"/>
      <c r="E142" s="120"/>
      <c r="F142" s="120"/>
      <c r="G142" s="120"/>
      <c r="H142" s="120"/>
      <c r="I142" s="120"/>
      <c r="J142" s="67">
        <f>J107</f>
        <v>311.60000000000002</v>
      </c>
    </row>
    <row r="143" spans="2:10" ht="15.5" thickTop="1" thickBot="1" x14ac:dyDescent="0.4">
      <c r="B143" s="86" t="s">
        <v>13</v>
      </c>
      <c r="C143" s="120" t="s">
        <v>142</v>
      </c>
      <c r="D143" s="120"/>
      <c r="E143" s="120"/>
      <c r="F143" s="120"/>
      <c r="G143" s="120"/>
      <c r="H143" s="120"/>
      <c r="I143" s="120"/>
      <c r="J143" s="67">
        <f>J115</f>
        <v>62</v>
      </c>
    </row>
    <row r="144" spans="2:10" ht="15.5" thickTop="1" thickBot="1" x14ac:dyDescent="0.4">
      <c r="B144" s="117" t="s">
        <v>43</v>
      </c>
      <c r="C144" s="117"/>
      <c r="D144" s="117"/>
      <c r="E144" s="117"/>
      <c r="F144" s="117"/>
      <c r="G144" s="117"/>
      <c r="H144" s="117"/>
      <c r="I144" s="117"/>
      <c r="J144" s="68">
        <f>SUM(J139:J143)</f>
        <v>4742.0634</v>
      </c>
    </row>
    <row r="145" spans="2:10" ht="15.5" thickTop="1" thickBot="1" x14ac:dyDescent="0.4">
      <c r="B145" s="86" t="s">
        <v>14</v>
      </c>
      <c r="C145" s="120" t="s">
        <v>143</v>
      </c>
      <c r="D145" s="120"/>
      <c r="E145" s="120"/>
      <c r="F145" s="120"/>
      <c r="G145" s="120"/>
      <c r="H145" s="120"/>
      <c r="I145" s="120"/>
      <c r="J145" s="69">
        <f>J133</f>
        <v>635.48</v>
      </c>
    </row>
    <row r="146" spans="2:10" ht="15.5" thickTop="1" thickBot="1" x14ac:dyDescent="0.4">
      <c r="B146" s="121" t="s">
        <v>144</v>
      </c>
      <c r="C146" s="121"/>
      <c r="D146" s="121"/>
      <c r="E146" s="121"/>
      <c r="F146" s="121"/>
      <c r="G146" s="121"/>
      <c r="H146" s="121"/>
      <c r="I146" s="121"/>
      <c r="J146" s="70">
        <f>ROUND(J144+J145,2)</f>
        <v>5377.54</v>
      </c>
    </row>
    <row r="147" spans="2:10" ht="15.5" thickTop="1" thickBot="1" x14ac:dyDescent="0.4">
      <c r="B147" s="71"/>
      <c r="C147" s="92"/>
      <c r="D147" s="92"/>
      <c r="E147" s="92"/>
      <c r="F147" s="92"/>
      <c r="G147" s="116" t="s">
        <v>145</v>
      </c>
      <c r="H147" s="116"/>
      <c r="I147" s="116"/>
      <c r="J147" s="72">
        <v>1</v>
      </c>
    </row>
    <row r="148" spans="2:10" ht="15.5" thickTop="1" thickBot="1" x14ac:dyDescent="0.4">
      <c r="B148" s="71"/>
      <c r="C148" s="92"/>
      <c r="D148" s="92"/>
      <c r="E148" s="92"/>
      <c r="F148" s="92"/>
      <c r="G148" s="116" t="s">
        <v>146</v>
      </c>
      <c r="H148" s="116"/>
      <c r="I148" s="116"/>
      <c r="J148" s="68">
        <f>ROUND(J146*J147,2)</f>
        <v>5377.54</v>
      </c>
    </row>
    <row r="149" spans="2:10" ht="15.5" thickTop="1" thickBot="1" x14ac:dyDescent="0.4">
      <c r="B149" s="116" t="s">
        <v>147</v>
      </c>
      <c r="C149" s="116"/>
      <c r="D149" s="116"/>
      <c r="E149" s="116"/>
      <c r="F149" s="116"/>
      <c r="G149" s="116"/>
      <c r="H149" s="116"/>
      <c r="I149" s="116"/>
      <c r="J149" s="72">
        <v>4</v>
      </c>
    </row>
    <row r="150" spans="2:10" ht="15.5" thickTop="1" thickBot="1" x14ac:dyDescent="0.4">
      <c r="B150" s="117" t="s">
        <v>148</v>
      </c>
      <c r="C150" s="117"/>
      <c r="D150" s="117"/>
      <c r="E150" s="117"/>
      <c r="F150" s="117"/>
      <c r="G150" s="117"/>
      <c r="H150" s="117"/>
      <c r="I150" s="117"/>
      <c r="J150" s="68">
        <f>J148*J149</f>
        <v>21510.16</v>
      </c>
    </row>
    <row r="151" spans="2:10" ht="15.5" thickTop="1" thickBot="1" x14ac:dyDescent="0.4">
      <c r="B151" s="118" t="s">
        <v>159</v>
      </c>
      <c r="C151" s="118"/>
      <c r="D151" s="118"/>
      <c r="E151" s="118"/>
      <c r="F151" s="118"/>
      <c r="G151" s="118"/>
      <c r="H151" s="118"/>
      <c r="I151" s="118"/>
      <c r="J151" s="73">
        <f>ROUND(J150*12,2)</f>
        <v>258121.92</v>
      </c>
    </row>
    <row r="152" spans="2:10" ht="15.5" thickTop="1" thickBot="1" x14ac:dyDescent="0.4">
      <c r="B152" s="119"/>
      <c r="C152" s="119"/>
      <c r="D152" s="119"/>
      <c r="E152" s="119"/>
      <c r="F152" s="119"/>
      <c r="G152" s="119"/>
      <c r="H152" s="119"/>
      <c r="I152" s="119"/>
      <c r="J152" s="119"/>
    </row>
    <row r="153" spans="2:10" ht="15" thickTop="1" x14ac:dyDescent="0.35"/>
    <row r="154" spans="2:10" x14ac:dyDescent="0.35">
      <c r="B154" s="2" t="s">
        <v>44</v>
      </c>
      <c r="C154" s="2"/>
      <c r="D154" s="2"/>
      <c r="E154" s="2"/>
      <c r="F154" s="2"/>
      <c r="G154" s="2"/>
      <c r="H154" s="2"/>
      <c r="I154" s="2"/>
      <c r="J154" s="84"/>
    </row>
    <row r="155" spans="2:10" x14ac:dyDescent="0.35">
      <c r="B155" s="2" t="s">
        <v>45</v>
      </c>
      <c r="C155" s="2"/>
      <c r="D155" s="2"/>
      <c r="E155" s="2"/>
      <c r="F155" s="2"/>
      <c r="G155" s="2"/>
      <c r="H155" s="2"/>
      <c r="I155" s="2"/>
    </row>
    <row r="156" spans="2:10" x14ac:dyDescent="0.35">
      <c r="B156" s="2" t="s">
        <v>46</v>
      </c>
      <c r="C156" s="2"/>
      <c r="D156" s="2"/>
      <c r="E156" s="2"/>
      <c r="F156" s="2"/>
      <c r="G156" s="1"/>
      <c r="H156" s="1"/>
      <c r="I156" s="1"/>
    </row>
  </sheetData>
  <mergeCells count="175">
    <mergeCell ref="B6:H6"/>
    <mergeCell ref="I6:J6"/>
    <mergeCell ref="B7:J7"/>
    <mergeCell ref="C8:H8"/>
    <mergeCell ref="I8:J8"/>
    <mergeCell ref="C9:H9"/>
    <mergeCell ref="I9:J9"/>
    <mergeCell ref="B1:J1"/>
    <mergeCell ref="B2:J2"/>
    <mergeCell ref="B3:J3"/>
    <mergeCell ref="B4:J4"/>
    <mergeCell ref="B5:H5"/>
    <mergeCell ref="I5:J5"/>
    <mergeCell ref="B14:F14"/>
    <mergeCell ref="G14:H14"/>
    <mergeCell ref="I14:J14"/>
    <mergeCell ref="B15:H15"/>
    <mergeCell ref="I15:J15"/>
    <mergeCell ref="B16:J16"/>
    <mergeCell ref="C10:H10"/>
    <mergeCell ref="I10:J10"/>
    <mergeCell ref="C11:H11"/>
    <mergeCell ref="I11:J11"/>
    <mergeCell ref="B12:J12"/>
    <mergeCell ref="B13:F13"/>
    <mergeCell ref="G13:H13"/>
    <mergeCell ref="I13:J13"/>
    <mergeCell ref="C21:H21"/>
    <mergeCell ref="I21:J21"/>
    <mergeCell ref="C22:H22"/>
    <mergeCell ref="I22:J22"/>
    <mergeCell ref="B23:J23"/>
    <mergeCell ref="B24:J24"/>
    <mergeCell ref="B17:J17"/>
    <mergeCell ref="C18:H18"/>
    <mergeCell ref="I18:J18"/>
    <mergeCell ref="C19:H19"/>
    <mergeCell ref="I19:J19"/>
    <mergeCell ref="C20:H20"/>
    <mergeCell ref="I20:J20"/>
    <mergeCell ref="C32:H32"/>
    <mergeCell ref="C33:H33"/>
    <mergeCell ref="B34:I34"/>
    <mergeCell ref="B35:J35"/>
    <mergeCell ref="B36:J36"/>
    <mergeCell ref="C37:H37"/>
    <mergeCell ref="C25:H25"/>
    <mergeCell ref="C26:I26"/>
    <mergeCell ref="C27:I27"/>
    <mergeCell ref="B28:I28"/>
    <mergeCell ref="B30:J30"/>
    <mergeCell ref="C31:I31"/>
    <mergeCell ref="C44:H44"/>
    <mergeCell ref="C45:H45"/>
    <mergeCell ref="B46:H46"/>
    <mergeCell ref="B47:J47"/>
    <mergeCell ref="C48:I48"/>
    <mergeCell ref="C49:I49"/>
    <mergeCell ref="C38:H38"/>
    <mergeCell ref="C39:H39"/>
    <mergeCell ref="C40:D40"/>
    <mergeCell ref="C41:H41"/>
    <mergeCell ref="C42:H42"/>
    <mergeCell ref="C43:H43"/>
    <mergeCell ref="C56:H56"/>
    <mergeCell ref="C57:H57"/>
    <mergeCell ref="C59:H59"/>
    <mergeCell ref="C60:I60"/>
    <mergeCell ref="C61:H61"/>
    <mergeCell ref="C50:H50"/>
    <mergeCell ref="C51:H51"/>
    <mergeCell ref="C52:H52"/>
    <mergeCell ref="C53:H53"/>
    <mergeCell ref="C54:I54"/>
    <mergeCell ref="C55:H55"/>
    <mergeCell ref="C58:G58"/>
    <mergeCell ref="C68:I68"/>
    <mergeCell ref="B69:I69"/>
    <mergeCell ref="B71:J71"/>
    <mergeCell ref="B72:B73"/>
    <mergeCell ref="C72:I72"/>
    <mergeCell ref="J72:J73"/>
    <mergeCell ref="C73:H73"/>
    <mergeCell ref="C62:I62"/>
    <mergeCell ref="B63:J63"/>
    <mergeCell ref="B64:J64"/>
    <mergeCell ref="C65:I65"/>
    <mergeCell ref="C66:I66"/>
    <mergeCell ref="C67:I67"/>
    <mergeCell ref="C78:I78"/>
    <mergeCell ref="B79:I79"/>
    <mergeCell ref="B81:J81"/>
    <mergeCell ref="B82:J82"/>
    <mergeCell ref="B83:J83"/>
    <mergeCell ref="G85:H85"/>
    <mergeCell ref="C74:I74"/>
    <mergeCell ref="B75:B76"/>
    <mergeCell ref="C75:I75"/>
    <mergeCell ref="J75:J76"/>
    <mergeCell ref="C76:H76"/>
    <mergeCell ref="C77:I77"/>
    <mergeCell ref="B90:B91"/>
    <mergeCell ref="C90:I90"/>
    <mergeCell ref="J90:J91"/>
    <mergeCell ref="C91:H91"/>
    <mergeCell ref="B92:B93"/>
    <mergeCell ref="C92:I92"/>
    <mergeCell ref="J92:J93"/>
    <mergeCell ref="C93:H93"/>
    <mergeCell ref="C86:I86"/>
    <mergeCell ref="C87:I87"/>
    <mergeCell ref="B88:B89"/>
    <mergeCell ref="C88:I88"/>
    <mergeCell ref="J88:J89"/>
    <mergeCell ref="C89:H89"/>
    <mergeCell ref="B98:I98"/>
    <mergeCell ref="B99:I99"/>
    <mergeCell ref="C100:I100"/>
    <mergeCell ref="C101:I101"/>
    <mergeCell ref="B102:I102"/>
    <mergeCell ref="B103:J103"/>
    <mergeCell ref="B94:B95"/>
    <mergeCell ref="C94:I94"/>
    <mergeCell ref="J94:J95"/>
    <mergeCell ref="C95:H95"/>
    <mergeCell ref="C96:I96"/>
    <mergeCell ref="J96:J97"/>
    <mergeCell ref="C97:H97"/>
    <mergeCell ref="C111:I111"/>
    <mergeCell ref="C112:I112"/>
    <mergeCell ref="C113:I113"/>
    <mergeCell ref="C114:I114"/>
    <mergeCell ref="B115:I115"/>
    <mergeCell ref="B117:J117"/>
    <mergeCell ref="C104:I104"/>
    <mergeCell ref="C105:I105"/>
    <mergeCell ref="C106:I106"/>
    <mergeCell ref="B107:I107"/>
    <mergeCell ref="B109:J109"/>
    <mergeCell ref="C110:I110"/>
    <mergeCell ref="C124:H124"/>
    <mergeCell ref="C125:H125"/>
    <mergeCell ref="C126:H126"/>
    <mergeCell ref="C127:H127"/>
    <mergeCell ref="C128:H128"/>
    <mergeCell ref="C129:H129"/>
    <mergeCell ref="C118:H118"/>
    <mergeCell ref="B119:H119"/>
    <mergeCell ref="C120:H120"/>
    <mergeCell ref="B121:H121"/>
    <mergeCell ref="C122:H122"/>
    <mergeCell ref="B123:H123"/>
    <mergeCell ref="B136:J136"/>
    <mergeCell ref="B137:J137"/>
    <mergeCell ref="B138:I138"/>
    <mergeCell ref="C139:I139"/>
    <mergeCell ref="C140:I140"/>
    <mergeCell ref="C141:I141"/>
    <mergeCell ref="C130:H130"/>
    <mergeCell ref="C131:H131"/>
    <mergeCell ref="C132:H132"/>
    <mergeCell ref="B133:I133"/>
    <mergeCell ref="B134:J134"/>
    <mergeCell ref="B135:H135"/>
    <mergeCell ref="G148:I148"/>
    <mergeCell ref="B149:I149"/>
    <mergeCell ref="B150:I150"/>
    <mergeCell ref="B151:I151"/>
    <mergeCell ref="B152:J152"/>
    <mergeCell ref="C142:I142"/>
    <mergeCell ref="C143:I143"/>
    <mergeCell ref="B144:I144"/>
    <mergeCell ref="C145:I145"/>
    <mergeCell ref="B146:I146"/>
    <mergeCell ref="G147:I14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56"/>
  <sheetViews>
    <sheetView topLeftCell="A11" workbookViewId="0">
      <selection activeCell="I21" sqref="I21:J21"/>
    </sheetView>
  </sheetViews>
  <sheetFormatPr defaultRowHeight="14.5" x14ac:dyDescent="0.35"/>
  <cols>
    <col min="9" max="9" width="32.7265625" customWidth="1"/>
    <col min="10" max="10" width="13.81640625" customWidth="1"/>
  </cols>
  <sheetData>
    <row r="1" spans="2:10" ht="19" x14ac:dyDescent="0.4">
      <c r="B1" s="169" t="s">
        <v>47</v>
      </c>
      <c r="C1" s="169"/>
      <c r="D1" s="169"/>
      <c r="E1" s="169"/>
      <c r="F1" s="169"/>
      <c r="G1" s="169"/>
      <c r="H1" s="169"/>
      <c r="I1" s="169"/>
      <c r="J1" s="169"/>
    </row>
    <row r="2" spans="2:10" ht="20" x14ac:dyDescent="0.35">
      <c r="B2" s="170"/>
      <c r="C2" s="170"/>
      <c r="D2" s="170"/>
      <c r="E2" s="170"/>
      <c r="F2" s="170"/>
      <c r="G2" s="170"/>
      <c r="H2" s="170"/>
      <c r="I2" s="170"/>
      <c r="J2" s="170"/>
    </row>
    <row r="3" spans="2:10" ht="20.5" thickBot="1" x14ac:dyDescent="0.4">
      <c r="B3" s="171" t="s">
        <v>48</v>
      </c>
      <c r="C3" s="171"/>
      <c r="D3" s="171"/>
      <c r="E3" s="171"/>
      <c r="F3" s="171"/>
      <c r="G3" s="171"/>
      <c r="H3" s="171"/>
      <c r="I3" s="171"/>
      <c r="J3" s="171"/>
    </row>
    <row r="4" spans="2:10" ht="44.25" customHeight="1" thickTop="1" thickBot="1" x14ac:dyDescent="0.4">
      <c r="B4" s="172" t="s">
        <v>49</v>
      </c>
      <c r="C4" s="172"/>
      <c r="D4" s="172"/>
      <c r="E4" s="172"/>
      <c r="F4" s="172"/>
      <c r="G4" s="172"/>
      <c r="H4" s="172"/>
      <c r="I4" s="172"/>
      <c r="J4" s="172"/>
    </row>
    <row r="5" spans="2:10" ht="15.5" thickTop="1" thickBot="1" x14ac:dyDescent="0.4">
      <c r="B5" s="124" t="s">
        <v>0</v>
      </c>
      <c r="C5" s="124"/>
      <c r="D5" s="124"/>
      <c r="E5" s="124"/>
      <c r="F5" s="124"/>
      <c r="G5" s="124"/>
      <c r="H5" s="124"/>
      <c r="I5" s="164"/>
      <c r="J5" s="164"/>
    </row>
    <row r="6" spans="2:10" ht="15.5" thickTop="1" thickBot="1" x14ac:dyDescent="0.4">
      <c r="B6" s="124" t="s">
        <v>50</v>
      </c>
      <c r="C6" s="124"/>
      <c r="D6" s="124"/>
      <c r="E6" s="124"/>
      <c r="F6" s="124"/>
      <c r="G6" s="124"/>
      <c r="H6" s="124"/>
      <c r="I6" s="165"/>
      <c r="J6" s="165"/>
    </row>
    <row r="7" spans="2:10" ht="15.5" thickTop="1" thickBot="1" x14ac:dyDescent="0.4">
      <c r="B7" s="124" t="s">
        <v>51</v>
      </c>
      <c r="C7" s="124"/>
      <c r="D7" s="124"/>
      <c r="E7" s="124"/>
      <c r="F7" s="124"/>
      <c r="G7" s="124"/>
      <c r="H7" s="124"/>
      <c r="I7" s="124"/>
      <c r="J7" s="124"/>
    </row>
    <row r="8" spans="2:10" ht="15.5" thickTop="1" thickBot="1" x14ac:dyDescent="0.4">
      <c r="B8" s="87" t="s">
        <v>1</v>
      </c>
      <c r="C8" s="120" t="s">
        <v>2</v>
      </c>
      <c r="D8" s="120"/>
      <c r="E8" s="120"/>
      <c r="F8" s="120"/>
      <c r="G8" s="120"/>
      <c r="H8" s="120"/>
      <c r="I8" s="168" t="s">
        <v>52</v>
      </c>
      <c r="J8" s="168"/>
    </row>
    <row r="9" spans="2:10" ht="15.5" thickTop="1" thickBot="1" x14ac:dyDescent="0.4">
      <c r="B9" s="87" t="s">
        <v>3</v>
      </c>
      <c r="C9" s="120" t="s">
        <v>4</v>
      </c>
      <c r="D9" s="120"/>
      <c r="E9" s="120"/>
      <c r="F9" s="120"/>
      <c r="G9" s="120"/>
      <c r="H9" s="120"/>
      <c r="I9" s="167" t="s">
        <v>161</v>
      </c>
      <c r="J9" s="167"/>
    </row>
    <row r="10" spans="2:10" ht="22.5" customHeight="1" thickTop="1" thickBot="1" x14ac:dyDescent="0.4">
      <c r="B10" s="87" t="s">
        <v>5</v>
      </c>
      <c r="C10" s="120" t="s">
        <v>53</v>
      </c>
      <c r="D10" s="120"/>
      <c r="E10" s="120"/>
      <c r="F10" s="120"/>
      <c r="G10" s="120"/>
      <c r="H10" s="120"/>
      <c r="I10" s="175" t="s">
        <v>181</v>
      </c>
      <c r="J10" s="175"/>
    </row>
    <row r="11" spans="2:10" ht="15.5" thickTop="1" thickBot="1" x14ac:dyDescent="0.4">
      <c r="B11" s="87" t="s">
        <v>6</v>
      </c>
      <c r="C11" s="120" t="s">
        <v>7</v>
      </c>
      <c r="D11" s="120"/>
      <c r="E11" s="120"/>
      <c r="F11" s="120"/>
      <c r="G11" s="120"/>
      <c r="H11" s="120"/>
      <c r="I11" s="167">
        <v>12</v>
      </c>
      <c r="J11" s="167"/>
    </row>
    <row r="12" spans="2:10" ht="15.5" thickTop="1" thickBot="1" x14ac:dyDescent="0.4">
      <c r="B12" s="120" t="s">
        <v>54</v>
      </c>
      <c r="C12" s="120"/>
      <c r="D12" s="120"/>
      <c r="E12" s="120"/>
      <c r="F12" s="120"/>
      <c r="G12" s="120"/>
      <c r="H12" s="120"/>
      <c r="I12" s="120"/>
      <c r="J12" s="120"/>
    </row>
    <row r="13" spans="2:10" ht="53.25" customHeight="1" thickTop="1" thickBot="1" x14ac:dyDescent="0.4">
      <c r="B13" s="164" t="s">
        <v>55</v>
      </c>
      <c r="C13" s="164"/>
      <c r="D13" s="164"/>
      <c r="E13" s="164"/>
      <c r="F13" s="164"/>
      <c r="G13" s="164" t="s">
        <v>56</v>
      </c>
      <c r="H13" s="164"/>
      <c r="I13" s="164" t="s">
        <v>57</v>
      </c>
      <c r="J13" s="164"/>
    </row>
    <row r="14" spans="2:10" ht="27.75" customHeight="1" thickTop="1" thickBot="1" x14ac:dyDescent="0.4">
      <c r="B14" s="163" t="s">
        <v>158</v>
      </c>
      <c r="C14" s="163"/>
      <c r="D14" s="163"/>
      <c r="E14" s="163"/>
      <c r="F14" s="163"/>
      <c r="G14" s="164" t="s">
        <v>58</v>
      </c>
      <c r="H14" s="164"/>
      <c r="I14" s="164">
        <v>4</v>
      </c>
      <c r="J14" s="164"/>
    </row>
    <row r="15" spans="2:10" ht="15.5" thickTop="1" thickBot="1" x14ac:dyDescent="0.4">
      <c r="B15" s="165" t="s">
        <v>59</v>
      </c>
      <c r="C15" s="165"/>
      <c r="D15" s="165"/>
      <c r="E15" s="165"/>
      <c r="F15" s="165"/>
      <c r="G15" s="165"/>
      <c r="H15" s="165"/>
      <c r="I15" s="164">
        <f>I14</f>
        <v>4</v>
      </c>
      <c r="J15" s="164"/>
    </row>
    <row r="16" spans="2:10" ht="34.5" customHeight="1" thickTop="1" thickBot="1" x14ac:dyDescent="0.4">
      <c r="B16" s="166" t="s">
        <v>60</v>
      </c>
      <c r="C16" s="166"/>
      <c r="D16" s="166"/>
      <c r="E16" s="166"/>
      <c r="F16" s="166"/>
      <c r="G16" s="166"/>
      <c r="H16" s="166"/>
      <c r="I16" s="166"/>
      <c r="J16" s="166"/>
    </row>
    <row r="17" spans="2:10" ht="15.5" thickTop="1" thickBot="1" x14ac:dyDescent="0.4">
      <c r="B17" s="124" t="s">
        <v>61</v>
      </c>
      <c r="C17" s="124"/>
      <c r="D17" s="124"/>
      <c r="E17" s="124"/>
      <c r="F17" s="124"/>
      <c r="G17" s="124"/>
      <c r="H17" s="124"/>
      <c r="I17" s="124"/>
      <c r="J17" s="124"/>
    </row>
    <row r="18" spans="2:10" ht="23.25" customHeight="1" thickTop="1" thickBot="1" x14ac:dyDescent="0.4">
      <c r="B18" s="87">
        <v>1</v>
      </c>
      <c r="C18" s="120" t="s">
        <v>62</v>
      </c>
      <c r="D18" s="120"/>
      <c r="E18" s="120"/>
      <c r="F18" s="120"/>
      <c r="G18" s="120"/>
      <c r="H18" s="120"/>
      <c r="I18" s="161" t="s">
        <v>63</v>
      </c>
      <c r="J18" s="161"/>
    </row>
    <row r="19" spans="2:10" ht="15.5" thickTop="1" thickBot="1" x14ac:dyDescent="0.4">
      <c r="B19" s="87">
        <v>2</v>
      </c>
      <c r="C19" s="120" t="s">
        <v>8</v>
      </c>
      <c r="D19" s="120"/>
      <c r="E19" s="120"/>
      <c r="F19" s="120"/>
      <c r="G19" s="120"/>
      <c r="H19" s="120"/>
      <c r="I19" s="162" t="s">
        <v>64</v>
      </c>
      <c r="J19" s="162"/>
    </row>
    <row r="20" spans="2:10" ht="15.5" thickTop="1" thickBot="1" x14ac:dyDescent="0.4">
      <c r="B20" s="87">
        <v>3</v>
      </c>
      <c r="C20" s="120" t="s">
        <v>65</v>
      </c>
      <c r="D20" s="120"/>
      <c r="E20" s="120"/>
      <c r="F20" s="120"/>
      <c r="G20" s="120"/>
      <c r="H20" s="120"/>
      <c r="I20" s="174">
        <v>2885.76</v>
      </c>
      <c r="J20" s="174"/>
    </row>
    <row r="21" spans="2:10" ht="15.5" thickTop="1" thickBot="1" x14ac:dyDescent="0.4">
      <c r="B21" s="87">
        <v>4</v>
      </c>
      <c r="C21" s="120" t="s">
        <v>10</v>
      </c>
      <c r="D21" s="120"/>
      <c r="E21" s="120"/>
      <c r="F21" s="120"/>
      <c r="G21" s="120"/>
      <c r="H21" s="120"/>
      <c r="I21" s="158" t="s">
        <v>173</v>
      </c>
      <c r="J21" s="158"/>
    </row>
    <row r="22" spans="2:10" ht="15.5" thickTop="1" thickBot="1" x14ac:dyDescent="0.4">
      <c r="B22" s="87">
        <v>5</v>
      </c>
      <c r="C22" s="120" t="s">
        <v>66</v>
      </c>
      <c r="D22" s="120"/>
      <c r="E22" s="120"/>
      <c r="F22" s="120"/>
      <c r="G22" s="120"/>
      <c r="H22" s="120"/>
      <c r="I22" s="158" t="s">
        <v>155</v>
      </c>
      <c r="J22" s="158"/>
    </row>
    <row r="23" spans="2:10" ht="30" customHeight="1" thickTop="1" thickBot="1" x14ac:dyDescent="0.4">
      <c r="B23" s="159" t="s">
        <v>12</v>
      </c>
      <c r="C23" s="159"/>
      <c r="D23" s="159"/>
      <c r="E23" s="159"/>
      <c r="F23" s="159"/>
      <c r="G23" s="159"/>
      <c r="H23" s="159"/>
      <c r="I23" s="159"/>
      <c r="J23" s="159"/>
    </row>
    <row r="24" spans="2:10" ht="15.5" thickTop="1" thickBot="1" x14ac:dyDescent="0.4">
      <c r="B24" s="160" t="s">
        <v>67</v>
      </c>
      <c r="C24" s="160"/>
      <c r="D24" s="160"/>
      <c r="E24" s="160"/>
      <c r="F24" s="160"/>
      <c r="G24" s="160"/>
      <c r="H24" s="160"/>
      <c r="I24" s="160"/>
      <c r="J24" s="160"/>
    </row>
    <row r="25" spans="2:10" ht="15.5" thickTop="1" thickBot="1" x14ac:dyDescent="0.4">
      <c r="B25" s="3">
        <v>1</v>
      </c>
      <c r="C25" s="124" t="s">
        <v>68</v>
      </c>
      <c r="D25" s="124"/>
      <c r="E25" s="124"/>
      <c r="F25" s="124"/>
      <c r="G25" s="124"/>
      <c r="H25" s="124"/>
      <c r="I25" s="3" t="s">
        <v>19</v>
      </c>
      <c r="J25" s="4" t="s">
        <v>16</v>
      </c>
    </row>
    <row r="26" spans="2:10" ht="15.5" thickTop="1" thickBot="1" x14ac:dyDescent="0.4">
      <c r="B26" s="87" t="s">
        <v>1</v>
      </c>
      <c r="C26" s="120" t="s">
        <v>69</v>
      </c>
      <c r="D26" s="120"/>
      <c r="E26" s="120"/>
      <c r="F26" s="120"/>
      <c r="G26" s="120"/>
      <c r="H26" s="120"/>
      <c r="I26" s="120"/>
      <c r="J26" s="5">
        <f>I20</f>
        <v>2885.76</v>
      </c>
    </row>
    <row r="27" spans="2:10" ht="15.5" thickTop="1" thickBot="1" x14ac:dyDescent="0.4">
      <c r="B27" s="6" t="s">
        <v>5</v>
      </c>
      <c r="C27" s="120" t="s">
        <v>70</v>
      </c>
      <c r="D27" s="120"/>
      <c r="E27" s="120"/>
      <c r="F27" s="120"/>
      <c r="G27" s="120"/>
      <c r="H27" s="120"/>
      <c r="I27" s="120"/>
      <c r="J27" s="7" t="s">
        <v>29</v>
      </c>
    </row>
    <row r="28" spans="2:10" ht="15.5" thickTop="1" thickBot="1" x14ac:dyDescent="0.4">
      <c r="B28" s="157" t="s">
        <v>71</v>
      </c>
      <c r="C28" s="157"/>
      <c r="D28" s="157"/>
      <c r="E28" s="157"/>
      <c r="F28" s="157"/>
      <c r="G28" s="157"/>
      <c r="H28" s="157"/>
      <c r="I28" s="157"/>
      <c r="J28" s="8">
        <f>SUM(J26:J27)</f>
        <v>2885.76</v>
      </c>
    </row>
    <row r="29" spans="2:10" ht="15.5" thickTop="1" thickBot="1" x14ac:dyDescent="0.4">
      <c r="B29" s="9"/>
      <c r="C29" s="9"/>
      <c r="D29" s="9"/>
      <c r="E29" s="9"/>
      <c r="F29" s="9"/>
      <c r="G29" s="9"/>
      <c r="H29" s="9"/>
      <c r="I29" s="9"/>
      <c r="J29" s="10"/>
    </row>
    <row r="30" spans="2:10" ht="15.5" thickTop="1" thickBot="1" x14ac:dyDescent="0.4">
      <c r="B30" s="133" t="s">
        <v>72</v>
      </c>
      <c r="C30" s="133"/>
      <c r="D30" s="133"/>
      <c r="E30" s="133"/>
      <c r="F30" s="133"/>
      <c r="G30" s="133"/>
      <c r="H30" s="133"/>
      <c r="I30" s="133"/>
      <c r="J30" s="133"/>
    </row>
    <row r="31" spans="2:10" ht="15.5" thickTop="1" thickBot="1" x14ac:dyDescent="0.4">
      <c r="B31" s="11" t="s">
        <v>15</v>
      </c>
      <c r="C31" s="124" t="s">
        <v>73</v>
      </c>
      <c r="D31" s="124"/>
      <c r="E31" s="124"/>
      <c r="F31" s="124"/>
      <c r="G31" s="124"/>
      <c r="H31" s="124"/>
      <c r="I31" s="124"/>
      <c r="J31" s="12" t="s">
        <v>16</v>
      </c>
    </row>
    <row r="32" spans="2:10" ht="34.5" customHeight="1" thickTop="1" thickBot="1" x14ac:dyDescent="0.4">
      <c r="B32" s="90" t="s">
        <v>1</v>
      </c>
      <c r="C32" s="120" t="s">
        <v>74</v>
      </c>
      <c r="D32" s="120"/>
      <c r="E32" s="120"/>
      <c r="F32" s="120"/>
      <c r="G32" s="120"/>
      <c r="H32" s="120"/>
      <c r="I32" s="13">
        <v>8.3299999999999999E-2</v>
      </c>
      <c r="J32" s="89">
        <f>ROUND(J28*I32,2)</f>
        <v>240.38</v>
      </c>
    </row>
    <row r="33" spans="2:10" ht="24" customHeight="1" thickTop="1" thickBot="1" x14ac:dyDescent="0.4">
      <c r="B33" s="90" t="s">
        <v>3</v>
      </c>
      <c r="C33" s="120" t="s">
        <v>75</v>
      </c>
      <c r="D33" s="120"/>
      <c r="E33" s="120"/>
      <c r="F33" s="120"/>
      <c r="G33" s="120"/>
      <c r="H33" s="120"/>
      <c r="I33" s="13">
        <v>2.7799999999999998E-2</v>
      </c>
      <c r="J33" s="89">
        <f>ROUND(I33*J28,2)</f>
        <v>80.22</v>
      </c>
    </row>
    <row r="34" spans="2:10" ht="15.5" thickTop="1" thickBot="1" x14ac:dyDescent="0.4">
      <c r="B34" s="125" t="s">
        <v>76</v>
      </c>
      <c r="C34" s="125"/>
      <c r="D34" s="125"/>
      <c r="E34" s="125"/>
      <c r="F34" s="125"/>
      <c r="G34" s="125"/>
      <c r="H34" s="125"/>
      <c r="I34" s="125"/>
      <c r="J34" s="14">
        <f>SUM(J32:J33)</f>
        <v>320.60000000000002</v>
      </c>
    </row>
    <row r="35" spans="2:10" ht="79.5" customHeight="1" thickTop="1" thickBot="1" x14ac:dyDescent="0.4">
      <c r="B35" s="141" t="s">
        <v>77</v>
      </c>
      <c r="C35" s="141"/>
      <c r="D35" s="141"/>
      <c r="E35" s="141"/>
      <c r="F35" s="141"/>
      <c r="G35" s="141"/>
      <c r="H35" s="141"/>
      <c r="I35" s="141"/>
      <c r="J35" s="141"/>
    </row>
    <row r="36" spans="2:10" ht="48.75" customHeight="1" thickTop="1" thickBot="1" x14ac:dyDescent="0.4">
      <c r="B36" s="142" t="s">
        <v>78</v>
      </c>
      <c r="C36" s="142"/>
      <c r="D36" s="142"/>
      <c r="E36" s="142"/>
      <c r="F36" s="142"/>
      <c r="G36" s="142"/>
      <c r="H36" s="142"/>
      <c r="I36" s="142"/>
      <c r="J36" s="142"/>
    </row>
    <row r="37" spans="2:10" ht="15.5" thickTop="1" thickBot="1" x14ac:dyDescent="0.4">
      <c r="B37" s="15" t="s">
        <v>18</v>
      </c>
      <c r="C37" s="124" t="s">
        <v>79</v>
      </c>
      <c r="D37" s="124"/>
      <c r="E37" s="124"/>
      <c r="F37" s="124"/>
      <c r="G37" s="124"/>
      <c r="H37" s="124"/>
      <c r="I37" s="91" t="s">
        <v>19</v>
      </c>
      <c r="J37" s="16" t="s">
        <v>16</v>
      </c>
    </row>
    <row r="38" spans="2:10" ht="15.5" thickTop="1" thickBot="1" x14ac:dyDescent="0.4">
      <c r="B38" s="17" t="s">
        <v>1</v>
      </c>
      <c r="C38" s="120" t="s">
        <v>20</v>
      </c>
      <c r="D38" s="120"/>
      <c r="E38" s="120"/>
      <c r="F38" s="120"/>
      <c r="G38" s="120"/>
      <c r="H38" s="120"/>
      <c r="I38" s="18">
        <v>0.2</v>
      </c>
      <c r="J38" s="89">
        <f>ROUND(($J$28+J34)*I38,2)</f>
        <v>641.27</v>
      </c>
    </row>
    <row r="39" spans="2:10" ht="15.5" thickTop="1" thickBot="1" x14ac:dyDescent="0.4">
      <c r="B39" s="17" t="s">
        <v>3</v>
      </c>
      <c r="C39" s="120" t="s">
        <v>80</v>
      </c>
      <c r="D39" s="120"/>
      <c r="E39" s="120"/>
      <c r="F39" s="120"/>
      <c r="G39" s="120"/>
      <c r="H39" s="120"/>
      <c r="I39" s="18">
        <v>2.5000000000000001E-2</v>
      </c>
      <c r="J39" s="89">
        <f>ROUND(($J$28+J34)*I39,2)</f>
        <v>80.16</v>
      </c>
    </row>
    <row r="40" spans="2:10" ht="39.75" customHeight="1" thickTop="1" thickBot="1" x14ac:dyDescent="0.4">
      <c r="B40" s="17" t="s">
        <v>5</v>
      </c>
      <c r="C40" s="129" t="s">
        <v>81</v>
      </c>
      <c r="D40" s="129"/>
      <c r="E40" s="19" t="s">
        <v>21</v>
      </c>
      <c r="F40" s="20">
        <v>0.03</v>
      </c>
      <c r="G40" s="19" t="s">
        <v>82</v>
      </c>
      <c r="H40" s="83">
        <v>1</v>
      </c>
      <c r="I40" s="21">
        <f>ROUND((F40*H40),6)</f>
        <v>0.03</v>
      </c>
      <c r="J40" s="89">
        <f>ROUND(($J$28+J34)*I40,2)</f>
        <v>96.19</v>
      </c>
    </row>
    <row r="41" spans="2:10" ht="15.5" thickTop="1" thickBot="1" x14ac:dyDescent="0.4">
      <c r="B41" s="17" t="s">
        <v>6</v>
      </c>
      <c r="C41" s="120" t="s">
        <v>22</v>
      </c>
      <c r="D41" s="120"/>
      <c r="E41" s="120"/>
      <c r="F41" s="120"/>
      <c r="G41" s="120"/>
      <c r="H41" s="120"/>
      <c r="I41" s="18">
        <v>1.4999999999999999E-2</v>
      </c>
      <c r="J41" s="89">
        <f>ROUND(($J$28+J34)*I41,2)</f>
        <v>48.1</v>
      </c>
    </row>
    <row r="42" spans="2:10" ht="15.5" thickTop="1" thickBot="1" x14ac:dyDescent="0.4">
      <c r="B42" s="17" t="s">
        <v>13</v>
      </c>
      <c r="C42" s="120" t="s">
        <v>83</v>
      </c>
      <c r="D42" s="120"/>
      <c r="E42" s="120"/>
      <c r="F42" s="120"/>
      <c r="G42" s="120"/>
      <c r="H42" s="120"/>
      <c r="I42" s="18">
        <v>0.01</v>
      </c>
      <c r="J42" s="89">
        <f>ROUND(($J$28+J34)*I42,2)</f>
        <v>32.06</v>
      </c>
    </row>
    <row r="43" spans="2:10" ht="15.5" thickTop="1" thickBot="1" x14ac:dyDescent="0.4">
      <c r="B43" s="17" t="s">
        <v>14</v>
      </c>
      <c r="C43" s="120" t="s">
        <v>23</v>
      </c>
      <c r="D43" s="120"/>
      <c r="E43" s="120"/>
      <c r="F43" s="120"/>
      <c r="G43" s="120"/>
      <c r="H43" s="120"/>
      <c r="I43" s="18">
        <v>6.0000000000000001E-3</v>
      </c>
      <c r="J43" s="89">
        <f>ROUND(($J$28+J34)*I43,2)</f>
        <v>19.239999999999998</v>
      </c>
    </row>
    <row r="44" spans="2:10" ht="15.5" thickTop="1" thickBot="1" x14ac:dyDescent="0.4">
      <c r="B44" s="17" t="s">
        <v>24</v>
      </c>
      <c r="C44" s="120" t="s">
        <v>25</v>
      </c>
      <c r="D44" s="120"/>
      <c r="E44" s="120"/>
      <c r="F44" s="120"/>
      <c r="G44" s="120"/>
      <c r="H44" s="120"/>
      <c r="I44" s="18">
        <v>2E-3</v>
      </c>
      <c r="J44" s="89">
        <f>ROUND(($J$28+J34)*I44,2)</f>
        <v>6.41</v>
      </c>
    </row>
    <row r="45" spans="2:10" ht="15.5" thickTop="1" thickBot="1" x14ac:dyDescent="0.4">
      <c r="B45" s="22" t="s">
        <v>26</v>
      </c>
      <c r="C45" s="120" t="s">
        <v>27</v>
      </c>
      <c r="D45" s="120"/>
      <c r="E45" s="120"/>
      <c r="F45" s="120"/>
      <c r="G45" s="120"/>
      <c r="H45" s="120"/>
      <c r="I45" s="23">
        <v>0.08</v>
      </c>
      <c r="J45" s="89">
        <f>ROUND(($J$28+J34)*I45,2)</f>
        <v>256.51</v>
      </c>
    </row>
    <row r="46" spans="2:10" ht="15.5" thickTop="1" thickBot="1" x14ac:dyDescent="0.4">
      <c r="B46" s="125" t="s">
        <v>17</v>
      </c>
      <c r="C46" s="125"/>
      <c r="D46" s="125"/>
      <c r="E46" s="125"/>
      <c r="F46" s="125"/>
      <c r="G46" s="125"/>
      <c r="H46" s="125"/>
      <c r="I46" s="24">
        <f>SUM(I38:I45)</f>
        <v>0.36800000000000005</v>
      </c>
      <c r="J46" s="14">
        <f>SUM(J38:J45)</f>
        <v>1179.94</v>
      </c>
    </row>
    <row r="47" spans="2:10" ht="50.25" customHeight="1" thickTop="1" thickBot="1" x14ac:dyDescent="0.4">
      <c r="B47" s="141" t="s">
        <v>84</v>
      </c>
      <c r="C47" s="141"/>
      <c r="D47" s="141"/>
      <c r="E47" s="141"/>
      <c r="F47" s="141"/>
      <c r="G47" s="141"/>
      <c r="H47" s="141"/>
      <c r="I47" s="141"/>
      <c r="J47" s="141"/>
    </row>
    <row r="48" spans="2:10" ht="15.5" thickTop="1" thickBot="1" x14ac:dyDescent="0.4">
      <c r="B48" s="25" t="s">
        <v>28</v>
      </c>
      <c r="C48" s="124" t="s">
        <v>85</v>
      </c>
      <c r="D48" s="124"/>
      <c r="E48" s="124"/>
      <c r="F48" s="124"/>
      <c r="G48" s="124"/>
      <c r="H48" s="124"/>
      <c r="I48" s="124"/>
      <c r="J48" s="26" t="s">
        <v>16</v>
      </c>
    </row>
    <row r="49" spans="2:10" ht="15.5" thickTop="1" thickBot="1" x14ac:dyDescent="0.4">
      <c r="B49" s="90" t="s">
        <v>1</v>
      </c>
      <c r="C49" s="128" t="s">
        <v>86</v>
      </c>
      <c r="D49" s="128"/>
      <c r="E49" s="128"/>
      <c r="F49" s="128"/>
      <c r="G49" s="128"/>
      <c r="H49" s="128"/>
      <c r="I49" s="128"/>
      <c r="J49" s="27">
        <f>I50*I51*I52-(J26*I53)</f>
        <v>2.8543999999999983</v>
      </c>
    </row>
    <row r="50" spans="2:10" ht="22.5" customHeight="1" thickTop="1" thickBot="1" x14ac:dyDescent="0.4">
      <c r="B50" s="90"/>
      <c r="C50" s="127" t="s">
        <v>87</v>
      </c>
      <c r="D50" s="127"/>
      <c r="E50" s="127"/>
      <c r="F50" s="127"/>
      <c r="G50" s="127"/>
      <c r="H50" s="127"/>
      <c r="I50" s="28">
        <v>4</v>
      </c>
      <c r="J50" s="29"/>
    </row>
    <row r="51" spans="2:10" ht="15.5" thickTop="1" thickBot="1" x14ac:dyDescent="0.4">
      <c r="B51" s="30"/>
      <c r="C51" s="127" t="s">
        <v>88</v>
      </c>
      <c r="D51" s="127"/>
      <c r="E51" s="127"/>
      <c r="F51" s="127"/>
      <c r="G51" s="127"/>
      <c r="H51" s="127"/>
      <c r="I51" s="31">
        <v>2</v>
      </c>
      <c r="J51" s="32" t="s">
        <v>29</v>
      </c>
    </row>
    <row r="52" spans="2:10" ht="24" customHeight="1" thickTop="1" thickBot="1" x14ac:dyDescent="0.4">
      <c r="B52" s="30"/>
      <c r="C52" s="127" t="s">
        <v>89</v>
      </c>
      <c r="D52" s="127"/>
      <c r="E52" s="127"/>
      <c r="F52" s="127"/>
      <c r="G52" s="127"/>
      <c r="H52" s="127"/>
      <c r="I52" s="33">
        <v>22</v>
      </c>
      <c r="J52" s="32"/>
    </row>
    <row r="53" spans="2:10" ht="25.5" customHeight="1" thickTop="1" thickBot="1" x14ac:dyDescent="0.4">
      <c r="B53" s="30"/>
      <c r="C53" s="127" t="s">
        <v>90</v>
      </c>
      <c r="D53" s="127"/>
      <c r="E53" s="127"/>
      <c r="F53" s="127"/>
      <c r="G53" s="127"/>
      <c r="H53" s="127"/>
      <c r="I53" s="34">
        <v>0.06</v>
      </c>
      <c r="J53" s="32"/>
    </row>
    <row r="54" spans="2:10" ht="15.5" thickTop="1" thickBot="1" x14ac:dyDescent="0.4">
      <c r="B54" s="90" t="s">
        <v>3</v>
      </c>
      <c r="C54" s="120" t="s">
        <v>91</v>
      </c>
      <c r="D54" s="120"/>
      <c r="E54" s="120"/>
      <c r="F54" s="120"/>
      <c r="G54" s="120"/>
      <c r="H54" s="120"/>
      <c r="I54" s="120"/>
      <c r="J54" s="89">
        <f>(I55-I57)*I56</f>
        <v>504.9</v>
      </c>
    </row>
    <row r="55" spans="2:10" ht="15.5" thickTop="1" thickBot="1" x14ac:dyDescent="0.4">
      <c r="B55" s="30"/>
      <c r="C55" s="127" t="s">
        <v>92</v>
      </c>
      <c r="D55" s="127"/>
      <c r="E55" s="127"/>
      <c r="F55" s="127"/>
      <c r="G55" s="127"/>
      <c r="H55" s="127"/>
      <c r="I55" s="94">
        <v>25.5</v>
      </c>
      <c r="J55" s="32" t="s">
        <v>29</v>
      </c>
    </row>
    <row r="56" spans="2:10" ht="30" customHeight="1" thickTop="1" thickBot="1" x14ac:dyDescent="0.4">
      <c r="B56" s="30"/>
      <c r="C56" s="127" t="s">
        <v>93</v>
      </c>
      <c r="D56" s="127"/>
      <c r="E56" s="127"/>
      <c r="F56" s="127"/>
      <c r="G56" s="127"/>
      <c r="H56" s="127"/>
      <c r="I56" s="35">
        <v>22</v>
      </c>
      <c r="J56" s="32"/>
    </row>
    <row r="57" spans="2:10" ht="15.5" thickTop="1" thickBot="1" x14ac:dyDescent="0.4">
      <c r="B57" s="30"/>
      <c r="C57" s="127" t="s">
        <v>156</v>
      </c>
      <c r="D57" s="127"/>
      <c r="E57" s="127"/>
      <c r="F57" s="127"/>
      <c r="G57" s="127"/>
      <c r="H57" s="127"/>
      <c r="I57" s="95">
        <f>10%*I55</f>
        <v>2.5500000000000003</v>
      </c>
      <c r="J57" s="32" t="s">
        <v>29</v>
      </c>
    </row>
    <row r="58" spans="2:10" ht="15.5" thickTop="1" thickBot="1" x14ac:dyDescent="0.4">
      <c r="B58" s="36" t="s">
        <v>5</v>
      </c>
      <c r="C58" s="178" t="s">
        <v>182</v>
      </c>
      <c r="D58" s="179"/>
      <c r="E58" s="179"/>
      <c r="F58" s="179"/>
      <c r="G58" s="180"/>
      <c r="H58" s="37">
        <v>4</v>
      </c>
      <c r="I58" s="177">
        <v>163.5</v>
      </c>
      <c r="J58" s="89">
        <f>H58*I58</f>
        <v>654</v>
      </c>
    </row>
    <row r="59" spans="2:10" ht="15.5" thickTop="1" thickBot="1" x14ac:dyDescent="0.4">
      <c r="B59" s="90" t="s">
        <v>6</v>
      </c>
      <c r="C59" s="120" t="s">
        <v>170</v>
      </c>
      <c r="D59" s="120"/>
      <c r="E59" s="120"/>
      <c r="F59" s="120"/>
      <c r="G59" s="120"/>
      <c r="H59" s="120"/>
      <c r="I59" s="38"/>
      <c r="J59" s="89">
        <v>6</v>
      </c>
    </row>
    <row r="60" spans="2:10" ht="15.5" thickTop="1" thickBot="1" x14ac:dyDescent="0.4">
      <c r="B60" s="90" t="s">
        <v>14</v>
      </c>
      <c r="C60" s="128" t="s">
        <v>169</v>
      </c>
      <c r="D60" s="128"/>
      <c r="E60" s="128"/>
      <c r="F60" s="128"/>
      <c r="G60" s="128"/>
      <c r="H60" s="128"/>
      <c r="I60" s="128"/>
      <c r="J60" s="27">
        <v>19.899999999999999</v>
      </c>
    </row>
    <row r="61" spans="2:10" ht="15.5" thickTop="1" thickBot="1" x14ac:dyDescent="0.4">
      <c r="B61" s="90" t="s">
        <v>24</v>
      </c>
      <c r="C61" s="154" t="s">
        <v>160</v>
      </c>
      <c r="D61" s="155"/>
      <c r="E61" s="155"/>
      <c r="F61" s="155"/>
      <c r="G61" s="155"/>
      <c r="H61" s="156"/>
      <c r="I61" s="85"/>
      <c r="J61" s="27">
        <v>0</v>
      </c>
    </row>
    <row r="62" spans="2:10" ht="15.5" thickTop="1" thickBot="1" x14ac:dyDescent="0.4">
      <c r="B62" s="39"/>
      <c r="C62" s="125" t="s">
        <v>17</v>
      </c>
      <c r="D62" s="125"/>
      <c r="E62" s="125"/>
      <c r="F62" s="125"/>
      <c r="G62" s="125"/>
      <c r="H62" s="125"/>
      <c r="I62" s="125"/>
      <c r="J62" s="14">
        <f>SUM(J49:J60)</f>
        <v>1187.6544000000001</v>
      </c>
    </row>
    <row r="63" spans="2:10" ht="39" customHeight="1" thickTop="1" thickBot="1" x14ac:dyDescent="0.4">
      <c r="B63" s="153" t="s">
        <v>30</v>
      </c>
      <c r="C63" s="153"/>
      <c r="D63" s="153"/>
      <c r="E63" s="153"/>
      <c r="F63" s="153"/>
      <c r="G63" s="153"/>
      <c r="H63" s="153"/>
      <c r="I63" s="153"/>
      <c r="J63" s="153"/>
    </row>
    <row r="64" spans="2:10" ht="15.5" thickTop="1" thickBot="1" x14ac:dyDescent="0.4">
      <c r="B64" s="133" t="s">
        <v>94</v>
      </c>
      <c r="C64" s="133"/>
      <c r="D64" s="133"/>
      <c r="E64" s="133"/>
      <c r="F64" s="133"/>
      <c r="G64" s="133"/>
      <c r="H64" s="133"/>
      <c r="I64" s="133"/>
      <c r="J64" s="133"/>
    </row>
    <row r="65" spans="2:10" ht="15.5" thickTop="1" thickBot="1" x14ac:dyDescent="0.4">
      <c r="B65" s="11">
        <v>2</v>
      </c>
      <c r="C65" s="124" t="s">
        <v>95</v>
      </c>
      <c r="D65" s="124"/>
      <c r="E65" s="124"/>
      <c r="F65" s="124"/>
      <c r="G65" s="124"/>
      <c r="H65" s="124"/>
      <c r="I65" s="124"/>
      <c r="J65" s="12" t="s">
        <v>16</v>
      </c>
    </row>
    <row r="66" spans="2:10" ht="15.5" thickTop="1" thickBot="1" x14ac:dyDescent="0.4">
      <c r="B66" s="90" t="s">
        <v>15</v>
      </c>
      <c r="C66" s="120" t="s">
        <v>96</v>
      </c>
      <c r="D66" s="120"/>
      <c r="E66" s="120"/>
      <c r="F66" s="120"/>
      <c r="G66" s="120"/>
      <c r="H66" s="120"/>
      <c r="I66" s="120"/>
      <c r="J66" s="89">
        <f>J34</f>
        <v>320.60000000000002</v>
      </c>
    </row>
    <row r="67" spans="2:10" ht="15.5" thickTop="1" thickBot="1" x14ac:dyDescent="0.4">
      <c r="B67" s="90" t="s">
        <v>18</v>
      </c>
      <c r="C67" s="120" t="s">
        <v>79</v>
      </c>
      <c r="D67" s="120"/>
      <c r="E67" s="120"/>
      <c r="F67" s="120"/>
      <c r="G67" s="120"/>
      <c r="H67" s="120"/>
      <c r="I67" s="120"/>
      <c r="J67" s="89">
        <f>J46</f>
        <v>1179.94</v>
      </c>
    </row>
    <row r="68" spans="2:10" ht="15.5" thickTop="1" thickBot="1" x14ac:dyDescent="0.4">
      <c r="B68" s="90" t="s">
        <v>28</v>
      </c>
      <c r="C68" s="120" t="s">
        <v>85</v>
      </c>
      <c r="D68" s="120"/>
      <c r="E68" s="120"/>
      <c r="F68" s="120"/>
      <c r="G68" s="120"/>
      <c r="H68" s="120"/>
      <c r="I68" s="120"/>
      <c r="J68" s="89">
        <f>J62</f>
        <v>1187.6544000000001</v>
      </c>
    </row>
    <row r="69" spans="2:10" ht="15.5" thickTop="1" thickBot="1" x14ac:dyDescent="0.4">
      <c r="B69" s="125" t="s">
        <v>97</v>
      </c>
      <c r="C69" s="125"/>
      <c r="D69" s="125"/>
      <c r="E69" s="125"/>
      <c r="F69" s="125"/>
      <c r="G69" s="125"/>
      <c r="H69" s="125"/>
      <c r="I69" s="125"/>
      <c r="J69" s="14">
        <f>SUM(J66:J68)</f>
        <v>2688.1944000000003</v>
      </c>
    </row>
    <row r="70" spans="2:10" ht="15.5" thickTop="1" thickBot="1" x14ac:dyDescent="0.4">
      <c r="B70" s="40"/>
      <c r="C70" s="41"/>
      <c r="D70" s="41"/>
      <c r="E70" s="41"/>
      <c r="F70" s="41"/>
      <c r="G70" s="41"/>
      <c r="H70" s="41"/>
      <c r="I70" s="41"/>
      <c r="J70" s="42"/>
    </row>
    <row r="71" spans="2:10" ht="15.5" thickTop="1" thickBot="1" x14ac:dyDescent="0.4">
      <c r="B71" s="145" t="s">
        <v>98</v>
      </c>
      <c r="C71" s="133"/>
      <c r="D71" s="133"/>
      <c r="E71" s="133"/>
      <c r="F71" s="133"/>
      <c r="G71" s="133"/>
      <c r="H71" s="133"/>
      <c r="I71" s="133"/>
      <c r="J71" s="145"/>
    </row>
    <row r="72" spans="2:10" ht="85.5" customHeight="1" thickTop="1" thickBot="1" x14ac:dyDescent="0.4">
      <c r="B72" s="146" t="s">
        <v>1</v>
      </c>
      <c r="C72" s="148" t="s">
        <v>99</v>
      </c>
      <c r="D72" s="120"/>
      <c r="E72" s="120"/>
      <c r="F72" s="120"/>
      <c r="G72" s="120"/>
      <c r="H72" s="120"/>
      <c r="I72" s="149"/>
      <c r="J72" s="150">
        <f>ROUND(((J28/12)+($J$32/12)+((J28/12)/12)+($J$33/12))*(30/30)*I73,2)</f>
        <v>28.72</v>
      </c>
    </row>
    <row r="73" spans="2:10" ht="29.25" customHeight="1" thickTop="1" thickBot="1" x14ac:dyDescent="0.4">
      <c r="B73" s="147"/>
      <c r="C73" s="152" t="s">
        <v>100</v>
      </c>
      <c r="D73" s="137"/>
      <c r="E73" s="137"/>
      <c r="F73" s="137"/>
      <c r="G73" s="137"/>
      <c r="H73" s="137"/>
      <c r="I73" s="75">
        <v>0.1</v>
      </c>
      <c r="J73" s="151"/>
    </row>
    <row r="74" spans="2:10" ht="15.5" thickTop="1" thickBot="1" x14ac:dyDescent="0.4">
      <c r="B74" s="30" t="s">
        <v>3</v>
      </c>
      <c r="C74" s="128" t="s">
        <v>101</v>
      </c>
      <c r="D74" s="128"/>
      <c r="E74" s="128"/>
      <c r="F74" s="128"/>
      <c r="G74" s="128"/>
      <c r="H74" s="128"/>
      <c r="I74" s="128"/>
      <c r="J74" s="74">
        <f>ROUND($I$45*J72,2)</f>
        <v>2.2999999999999998</v>
      </c>
    </row>
    <row r="75" spans="2:10" ht="48" customHeight="1" thickTop="1" thickBot="1" x14ac:dyDescent="0.4">
      <c r="B75" s="133" t="s">
        <v>5</v>
      </c>
      <c r="C75" s="144" t="s">
        <v>102</v>
      </c>
      <c r="D75" s="144"/>
      <c r="E75" s="144"/>
      <c r="F75" s="144"/>
      <c r="G75" s="144"/>
      <c r="H75" s="144"/>
      <c r="I75" s="144"/>
      <c r="J75" s="136">
        <f>ROUND(((($J$28/30)*7)/20)*I76,2)</f>
        <v>30.3</v>
      </c>
    </row>
    <row r="76" spans="2:10" ht="27.75" customHeight="1" thickTop="1" thickBot="1" x14ac:dyDescent="0.4">
      <c r="B76" s="133"/>
      <c r="C76" s="137" t="s">
        <v>103</v>
      </c>
      <c r="D76" s="137"/>
      <c r="E76" s="137"/>
      <c r="F76" s="137"/>
      <c r="G76" s="137"/>
      <c r="H76" s="137"/>
      <c r="I76" s="76">
        <v>0.9</v>
      </c>
      <c r="J76" s="136"/>
    </row>
    <row r="77" spans="2:10" ht="25.5" customHeight="1" thickTop="1" thickBot="1" x14ac:dyDescent="0.4">
      <c r="B77" s="90" t="s">
        <v>13</v>
      </c>
      <c r="C77" s="128" t="s">
        <v>104</v>
      </c>
      <c r="D77" s="128"/>
      <c r="E77" s="128"/>
      <c r="F77" s="128"/>
      <c r="G77" s="128"/>
      <c r="H77" s="128"/>
      <c r="I77" s="128"/>
      <c r="J77" s="89">
        <f>ROUND($I$46*J75,2)</f>
        <v>11.15</v>
      </c>
    </row>
    <row r="78" spans="2:10" ht="50.25" customHeight="1" thickTop="1" thickBot="1" x14ac:dyDescent="0.4">
      <c r="B78" s="90" t="s">
        <v>14</v>
      </c>
      <c r="C78" s="140" t="s">
        <v>105</v>
      </c>
      <c r="D78" s="140"/>
      <c r="E78" s="140"/>
      <c r="F78" s="140"/>
      <c r="G78" s="140"/>
      <c r="H78" s="140"/>
      <c r="I78" s="140"/>
      <c r="J78" s="89">
        <f>ROUND(0.04*J28,2)</f>
        <v>115.43</v>
      </c>
    </row>
    <row r="79" spans="2:10" ht="15.5" thickTop="1" thickBot="1" x14ac:dyDescent="0.4">
      <c r="B79" s="125" t="s">
        <v>97</v>
      </c>
      <c r="C79" s="125"/>
      <c r="D79" s="125"/>
      <c r="E79" s="125"/>
      <c r="F79" s="125"/>
      <c r="G79" s="125"/>
      <c r="H79" s="125"/>
      <c r="I79" s="125"/>
      <c r="J79" s="14">
        <f>SUM(J72:J78)</f>
        <v>187.9</v>
      </c>
    </row>
    <row r="80" spans="2:10" ht="15.5" thickTop="1" thickBot="1" x14ac:dyDescent="0.4">
      <c r="B80" s="40"/>
      <c r="C80" s="41"/>
      <c r="D80" s="41"/>
      <c r="E80" s="41"/>
      <c r="F80" s="41"/>
      <c r="G80" s="41"/>
      <c r="H80" s="41"/>
      <c r="I80" s="41"/>
      <c r="J80" s="42"/>
    </row>
    <row r="81" spans="2:10" ht="15.5" thickTop="1" thickBot="1" x14ac:dyDescent="0.4">
      <c r="B81" s="134" t="s">
        <v>106</v>
      </c>
      <c r="C81" s="134"/>
      <c r="D81" s="134"/>
      <c r="E81" s="134"/>
      <c r="F81" s="134"/>
      <c r="G81" s="134"/>
      <c r="H81" s="134"/>
      <c r="I81" s="134"/>
      <c r="J81" s="134"/>
    </row>
    <row r="82" spans="2:10" ht="37.5" customHeight="1" thickTop="1" thickBot="1" x14ac:dyDescent="0.4">
      <c r="B82" s="141" t="s">
        <v>107</v>
      </c>
      <c r="C82" s="141"/>
      <c r="D82" s="141"/>
      <c r="E82" s="141"/>
      <c r="F82" s="141"/>
      <c r="G82" s="141"/>
      <c r="H82" s="141"/>
      <c r="I82" s="141"/>
      <c r="J82" s="141"/>
    </row>
    <row r="83" spans="2:10" ht="49.5" customHeight="1" thickTop="1" thickBot="1" x14ac:dyDescent="0.4">
      <c r="B83" s="142" t="s">
        <v>108</v>
      </c>
      <c r="C83" s="142"/>
      <c r="D83" s="142"/>
      <c r="E83" s="142"/>
      <c r="F83" s="142"/>
      <c r="G83" s="142"/>
      <c r="H83" s="142"/>
      <c r="I83" s="142"/>
      <c r="J83" s="142"/>
    </row>
    <row r="84" spans="2:10" ht="57" thickTop="1" thickBot="1" x14ac:dyDescent="0.4">
      <c r="B84" s="43" t="s">
        <v>109</v>
      </c>
      <c r="C84" s="44">
        <f>J28</f>
        <v>2885.76</v>
      </c>
      <c r="D84" s="45"/>
      <c r="E84" s="46" t="s">
        <v>110</v>
      </c>
      <c r="F84" s="44">
        <f>J69-J49-J54-J58</f>
        <v>1526.44</v>
      </c>
      <c r="G84" s="47"/>
      <c r="H84" s="46" t="s">
        <v>33</v>
      </c>
      <c r="I84" s="44">
        <f>J79</f>
        <v>187.9</v>
      </c>
      <c r="J84" s="48">
        <f>C84+F84+I84</f>
        <v>4600.1000000000004</v>
      </c>
    </row>
    <row r="85" spans="2:10" ht="30.75" customHeight="1" thickTop="1" thickBot="1" x14ac:dyDescent="0.4">
      <c r="B85" s="49"/>
      <c r="C85" s="50"/>
      <c r="D85" s="51"/>
      <c r="E85" s="49"/>
      <c r="F85" s="50"/>
      <c r="G85" s="143" t="s">
        <v>111</v>
      </c>
      <c r="H85" s="143"/>
      <c r="I85" s="52">
        <f>J84/30</f>
        <v>153.33666666666667</v>
      </c>
      <c r="J85" s="53"/>
    </row>
    <row r="86" spans="2:10" ht="15.5" thickTop="1" thickBot="1" x14ac:dyDescent="0.4">
      <c r="B86" s="54" t="s">
        <v>34</v>
      </c>
      <c r="C86" s="130" t="s">
        <v>112</v>
      </c>
      <c r="D86" s="130"/>
      <c r="E86" s="130"/>
      <c r="F86" s="130"/>
      <c r="G86" s="130"/>
      <c r="H86" s="130"/>
      <c r="I86" s="130"/>
      <c r="J86" s="55" t="s">
        <v>16</v>
      </c>
    </row>
    <row r="87" spans="2:10" ht="15.5" thickTop="1" thickBot="1" x14ac:dyDescent="0.4">
      <c r="B87" s="90" t="s">
        <v>1</v>
      </c>
      <c r="C87" s="120" t="s">
        <v>113</v>
      </c>
      <c r="D87" s="120"/>
      <c r="E87" s="120"/>
      <c r="F87" s="120"/>
      <c r="G87" s="120"/>
      <c r="H87" s="120"/>
      <c r="I87" s="120"/>
      <c r="J87" s="88">
        <f>ROUND(J84/12,2)</f>
        <v>383.34</v>
      </c>
    </row>
    <row r="88" spans="2:10" ht="27.75" customHeight="1" thickTop="1" thickBot="1" x14ac:dyDescent="0.4">
      <c r="B88" s="135" t="s">
        <v>3</v>
      </c>
      <c r="C88" s="139" t="s">
        <v>150</v>
      </c>
      <c r="D88" s="139"/>
      <c r="E88" s="139"/>
      <c r="F88" s="139"/>
      <c r="G88" s="139"/>
      <c r="H88" s="139"/>
      <c r="I88" s="139"/>
      <c r="J88" s="138">
        <f>ROUND(((J84/30)*I89)/12,2)</f>
        <v>12.78</v>
      </c>
    </row>
    <row r="89" spans="2:10" ht="27" customHeight="1" thickTop="1" thickBot="1" x14ac:dyDescent="0.4">
      <c r="B89" s="135"/>
      <c r="C89" s="137" t="s">
        <v>114</v>
      </c>
      <c r="D89" s="137"/>
      <c r="E89" s="137"/>
      <c r="F89" s="137"/>
      <c r="G89" s="137"/>
      <c r="H89" s="137"/>
      <c r="I89" s="77">
        <v>1</v>
      </c>
      <c r="J89" s="138"/>
    </row>
    <row r="90" spans="2:10" ht="26.25" customHeight="1" thickTop="1" thickBot="1" x14ac:dyDescent="0.4">
      <c r="B90" s="135" t="s">
        <v>5</v>
      </c>
      <c r="C90" s="120" t="s">
        <v>151</v>
      </c>
      <c r="D90" s="120"/>
      <c r="E90" s="120"/>
      <c r="F90" s="120"/>
      <c r="G90" s="120"/>
      <c r="H90" s="120"/>
      <c r="I90" s="120"/>
      <c r="J90" s="138">
        <f>ROUND(((($J$84/30)*5)/12)*I91,2)</f>
        <v>0.96</v>
      </c>
    </row>
    <row r="91" spans="2:10" ht="28.5" customHeight="1" thickTop="1" thickBot="1" x14ac:dyDescent="0.4">
      <c r="B91" s="135"/>
      <c r="C91" s="137" t="s">
        <v>115</v>
      </c>
      <c r="D91" s="137"/>
      <c r="E91" s="137"/>
      <c r="F91" s="137"/>
      <c r="G91" s="137"/>
      <c r="H91" s="137"/>
      <c r="I91" s="78">
        <v>1.4999999999999999E-2</v>
      </c>
      <c r="J91" s="138"/>
    </row>
    <row r="92" spans="2:10" ht="30.75" customHeight="1" thickTop="1" thickBot="1" x14ac:dyDescent="0.4">
      <c r="B92" s="135" t="s">
        <v>6</v>
      </c>
      <c r="C92" s="120" t="s">
        <v>152</v>
      </c>
      <c r="D92" s="120"/>
      <c r="E92" s="120"/>
      <c r="F92" s="120"/>
      <c r="G92" s="120"/>
      <c r="H92" s="120"/>
      <c r="I92" s="120"/>
      <c r="J92" s="138">
        <f>ROUND(((($J$84/30)*15)/12)*I93,2)</f>
        <v>1.5</v>
      </c>
    </row>
    <row r="93" spans="2:10" ht="26.25" customHeight="1" thickTop="1" thickBot="1" x14ac:dyDescent="0.4">
      <c r="B93" s="135"/>
      <c r="C93" s="137" t="s">
        <v>116</v>
      </c>
      <c r="D93" s="137"/>
      <c r="E93" s="137"/>
      <c r="F93" s="137"/>
      <c r="G93" s="137"/>
      <c r="H93" s="137"/>
      <c r="I93" s="79">
        <v>7.7999999999999996E-3</v>
      </c>
      <c r="J93" s="138"/>
    </row>
    <row r="94" spans="2:10" ht="33.75" customHeight="1" thickTop="1" thickBot="1" x14ac:dyDescent="0.4">
      <c r="B94" s="135" t="s">
        <v>13</v>
      </c>
      <c r="C94" s="120" t="s">
        <v>149</v>
      </c>
      <c r="D94" s="120"/>
      <c r="E94" s="120"/>
      <c r="F94" s="120"/>
      <c r="G94" s="120"/>
      <c r="H94" s="120"/>
      <c r="I94" s="120"/>
      <c r="J94" s="136">
        <f>ROUND(((((J28+J28/3)/12)+(J46+J62-J49-J54+J79))*4/12)*I95,2)</f>
        <v>15.79</v>
      </c>
    </row>
    <row r="95" spans="2:10" ht="27.75" customHeight="1" thickTop="1" thickBot="1" x14ac:dyDescent="0.4">
      <c r="B95" s="135"/>
      <c r="C95" s="137" t="s">
        <v>117</v>
      </c>
      <c r="D95" s="137"/>
      <c r="E95" s="137"/>
      <c r="F95" s="137"/>
      <c r="G95" s="137"/>
      <c r="H95" s="137"/>
      <c r="I95" s="79">
        <v>0.02</v>
      </c>
      <c r="J95" s="136"/>
    </row>
    <row r="96" spans="2:10" ht="27" customHeight="1" thickTop="1" thickBot="1" x14ac:dyDescent="0.4">
      <c r="B96" s="56" t="s">
        <v>14</v>
      </c>
      <c r="C96" s="120" t="s">
        <v>118</v>
      </c>
      <c r="D96" s="120"/>
      <c r="E96" s="120"/>
      <c r="F96" s="120"/>
      <c r="G96" s="120"/>
      <c r="H96" s="120"/>
      <c r="I96" s="120"/>
      <c r="J96" s="138">
        <f>ROUND((($J$84/30)*I97)/12,2)</f>
        <v>38.33</v>
      </c>
    </row>
    <row r="97" spans="2:10" ht="26.25" customHeight="1" thickTop="1" thickBot="1" x14ac:dyDescent="0.4">
      <c r="B97" s="56"/>
      <c r="C97" s="137" t="s">
        <v>119</v>
      </c>
      <c r="D97" s="137"/>
      <c r="E97" s="137"/>
      <c r="F97" s="137"/>
      <c r="G97" s="137"/>
      <c r="H97" s="137"/>
      <c r="I97" s="80">
        <v>3</v>
      </c>
      <c r="J97" s="138"/>
    </row>
    <row r="98" spans="2:10" ht="15.5" thickTop="1" thickBot="1" x14ac:dyDescent="0.4">
      <c r="B98" s="125" t="s">
        <v>76</v>
      </c>
      <c r="C98" s="125"/>
      <c r="D98" s="125"/>
      <c r="E98" s="125"/>
      <c r="F98" s="125"/>
      <c r="G98" s="125"/>
      <c r="H98" s="125"/>
      <c r="I98" s="125"/>
      <c r="J98" s="57">
        <f>SUM(J87:J97)</f>
        <v>452.69999999999993</v>
      </c>
    </row>
    <row r="99" spans="2:10" ht="15.5" thickTop="1" thickBot="1" x14ac:dyDescent="0.4">
      <c r="B99" s="125" t="s">
        <v>17</v>
      </c>
      <c r="C99" s="125"/>
      <c r="D99" s="125"/>
      <c r="E99" s="125"/>
      <c r="F99" s="125"/>
      <c r="G99" s="125"/>
      <c r="H99" s="125"/>
      <c r="I99" s="125"/>
      <c r="J99" s="14">
        <f>SUM(J98:J98)</f>
        <v>452.69999999999993</v>
      </c>
    </row>
    <row r="100" spans="2:10" ht="15.5" thickTop="1" thickBot="1" x14ac:dyDescent="0.4">
      <c r="B100" s="54" t="s">
        <v>38</v>
      </c>
      <c r="C100" s="130" t="s">
        <v>36</v>
      </c>
      <c r="D100" s="130"/>
      <c r="E100" s="130"/>
      <c r="F100" s="130"/>
      <c r="G100" s="130"/>
      <c r="H100" s="130"/>
      <c r="I100" s="130"/>
      <c r="J100" s="55" t="s">
        <v>16</v>
      </c>
    </row>
    <row r="101" spans="2:10" ht="15.5" thickTop="1" thickBot="1" x14ac:dyDescent="0.4">
      <c r="B101" s="90" t="s">
        <v>1</v>
      </c>
      <c r="C101" s="120" t="s">
        <v>37</v>
      </c>
      <c r="D101" s="120"/>
      <c r="E101" s="120"/>
      <c r="F101" s="120"/>
      <c r="G101" s="120"/>
      <c r="H101" s="120"/>
      <c r="I101" s="120"/>
      <c r="J101" s="88">
        <v>0</v>
      </c>
    </row>
    <row r="102" spans="2:10" ht="15.5" thickTop="1" thickBot="1" x14ac:dyDescent="0.4">
      <c r="B102" s="125" t="s">
        <v>17</v>
      </c>
      <c r="C102" s="125"/>
      <c r="D102" s="125"/>
      <c r="E102" s="125"/>
      <c r="F102" s="125"/>
      <c r="G102" s="125"/>
      <c r="H102" s="125"/>
      <c r="I102" s="125"/>
      <c r="J102" s="14">
        <f>SUM(J101:J101)</f>
        <v>0</v>
      </c>
    </row>
    <row r="103" spans="2:10" ht="15.5" thickTop="1" thickBot="1" x14ac:dyDescent="0.4">
      <c r="B103" s="133" t="s">
        <v>120</v>
      </c>
      <c r="C103" s="133"/>
      <c r="D103" s="133"/>
      <c r="E103" s="133"/>
      <c r="F103" s="133"/>
      <c r="G103" s="133"/>
      <c r="H103" s="133"/>
      <c r="I103" s="133"/>
      <c r="J103" s="133"/>
    </row>
    <row r="104" spans="2:10" ht="15.5" thickTop="1" thickBot="1" x14ac:dyDescent="0.4">
      <c r="B104" s="11">
        <v>4</v>
      </c>
      <c r="C104" s="124" t="s">
        <v>32</v>
      </c>
      <c r="D104" s="124"/>
      <c r="E104" s="124"/>
      <c r="F104" s="124"/>
      <c r="G104" s="124"/>
      <c r="H104" s="124"/>
      <c r="I104" s="124"/>
      <c r="J104" s="12" t="s">
        <v>16</v>
      </c>
    </row>
    <row r="105" spans="2:10" ht="15.5" thickTop="1" thickBot="1" x14ac:dyDescent="0.4">
      <c r="B105" s="90" t="s">
        <v>34</v>
      </c>
      <c r="C105" s="120" t="s">
        <v>35</v>
      </c>
      <c r="D105" s="120"/>
      <c r="E105" s="120"/>
      <c r="F105" s="120"/>
      <c r="G105" s="120"/>
      <c r="H105" s="120"/>
      <c r="I105" s="120"/>
      <c r="J105" s="89">
        <f>J99</f>
        <v>452.69999999999993</v>
      </c>
    </row>
    <row r="106" spans="2:10" ht="15.5" thickTop="1" thickBot="1" x14ac:dyDescent="0.4">
      <c r="B106" s="90" t="s">
        <v>38</v>
      </c>
      <c r="C106" s="120" t="s">
        <v>36</v>
      </c>
      <c r="D106" s="120"/>
      <c r="E106" s="120"/>
      <c r="F106" s="120"/>
      <c r="G106" s="120"/>
      <c r="H106" s="120"/>
      <c r="I106" s="120"/>
      <c r="J106" s="89">
        <f>J102</f>
        <v>0</v>
      </c>
    </row>
    <row r="107" spans="2:10" ht="15.5" thickTop="1" thickBot="1" x14ac:dyDescent="0.4">
      <c r="B107" s="125" t="s">
        <v>97</v>
      </c>
      <c r="C107" s="125"/>
      <c r="D107" s="125"/>
      <c r="E107" s="125"/>
      <c r="F107" s="125"/>
      <c r="G107" s="125"/>
      <c r="H107" s="125"/>
      <c r="I107" s="125"/>
      <c r="J107" s="14">
        <f>SUM(J105:J106)</f>
        <v>452.69999999999993</v>
      </c>
    </row>
    <row r="108" spans="2:10" ht="15.5" thickTop="1" thickBot="1" x14ac:dyDescent="0.4">
      <c r="B108" s="40"/>
      <c r="C108" s="41"/>
      <c r="D108" s="41"/>
      <c r="E108" s="41"/>
      <c r="F108" s="41"/>
      <c r="G108" s="41"/>
      <c r="H108" s="41"/>
      <c r="I108" s="41"/>
      <c r="J108" s="42"/>
    </row>
    <row r="109" spans="2:10" ht="15.5" thickTop="1" thickBot="1" x14ac:dyDescent="0.4">
      <c r="B109" s="134" t="s">
        <v>121</v>
      </c>
      <c r="C109" s="134"/>
      <c r="D109" s="134"/>
      <c r="E109" s="134"/>
      <c r="F109" s="134"/>
      <c r="G109" s="134"/>
      <c r="H109" s="134"/>
      <c r="I109" s="134"/>
      <c r="J109" s="134"/>
    </row>
    <row r="110" spans="2:10" ht="15.5" thickTop="1" thickBot="1" x14ac:dyDescent="0.4">
      <c r="B110" s="11">
        <v>5</v>
      </c>
      <c r="C110" s="124" t="s">
        <v>39</v>
      </c>
      <c r="D110" s="124"/>
      <c r="E110" s="124"/>
      <c r="F110" s="124"/>
      <c r="G110" s="124"/>
      <c r="H110" s="124"/>
      <c r="I110" s="124"/>
      <c r="J110" s="12" t="s">
        <v>16</v>
      </c>
    </row>
    <row r="111" spans="2:10" ht="15.5" thickTop="1" thickBot="1" x14ac:dyDescent="0.4">
      <c r="B111" s="90" t="s">
        <v>1</v>
      </c>
      <c r="C111" s="120" t="s">
        <v>122</v>
      </c>
      <c r="D111" s="120"/>
      <c r="E111" s="120"/>
      <c r="F111" s="120"/>
      <c r="G111" s="120"/>
      <c r="H111" s="120"/>
      <c r="I111" s="120"/>
      <c r="J111" s="81">
        <v>60</v>
      </c>
    </row>
    <row r="112" spans="2:10" ht="15.5" thickTop="1" thickBot="1" x14ac:dyDescent="0.4">
      <c r="B112" s="90" t="s">
        <v>3</v>
      </c>
      <c r="C112" s="120" t="s">
        <v>123</v>
      </c>
      <c r="D112" s="120"/>
      <c r="E112" s="120"/>
      <c r="F112" s="120"/>
      <c r="G112" s="120"/>
      <c r="H112" s="120"/>
      <c r="I112" s="120"/>
      <c r="J112" s="27">
        <v>0</v>
      </c>
    </row>
    <row r="113" spans="2:10" ht="15.5" thickTop="1" thickBot="1" x14ac:dyDescent="0.4">
      <c r="B113" s="90" t="s">
        <v>5</v>
      </c>
      <c r="C113" s="120" t="s">
        <v>124</v>
      </c>
      <c r="D113" s="120"/>
      <c r="E113" s="120"/>
      <c r="F113" s="120"/>
      <c r="G113" s="120"/>
      <c r="H113" s="120"/>
      <c r="I113" s="120"/>
      <c r="J113" s="27">
        <v>2</v>
      </c>
    </row>
    <row r="114" spans="2:10" ht="15.5" thickTop="1" thickBot="1" x14ac:dyDescent="0.4">
      <c r="B114" s="90" t="s">
        <v>6</v>
      </c>
      <c r="C114" s="120" t="s">
        <v>70</v>
      </c>
      <c r="D114" s="120"/>
      <c r="E114" s="120"/>
      <c r="F114" s="120"/>
      <c r="G114" s="120"/>
      <c r="H114" s="120"/>
      <c r="I114" s="120"/>
      <c r="J114" s="27">
        <v>0</v>
      </c>
    </row>
    <row r="115" spans="2:10" ht="15.5" thickTop="1" thickBot="1" x14ac:dyDescent="0.4">
      <c r="B115" s="125" t="s">
        <v>97</v>
      </c>
      <c r="C115" s="125"/>
      <c r="D115" s="125"/>
      <c r="E115" s="125"/>
      <c r="F115" s="125"/>
      <c r="G115" s="125"/>
      <c r="H115" s="125"/>
      <c r="I115" s="125"/>
      <c r="J115" s="58">
        <f>SUM(J111:J114)</f>
        <v>62</v>
      </c>
    </row>
    <row r="116" spans="2:10" ht="15.5" thickTop="1" thickBot="1" x14ac:dyDescent="0.4">
      <c r="B116" s="40"/>
      <c r="C116" s="41"/>
      <c r="D116" s="41"/>
      <c r="E116" s="41"/>
      <c r="F116" s="41"/>
      <c r="G116" s="41"/>
      <c r="H116" s="41"/>
      <c r="I116" s="41"/>
      <c r="J116" s="42"/>
    </row>
    <row r="117" spans="2:10" ht="15.5" thickTop="1" thickBot="1" x14ac:dyDescent="0.4">
      <c r="B117" s="133" t="s">
        <v>125</v>
      </c>
      <c r="C117" s="133"/>
      <c r="D117" s="133"/>
      <c r="E117" s="133"/>
      <c r="F117" s="133"/>
      <c r="G117" s="133"/>
      <c r="H117" s="133"/>
      <c r="I117" s="133"/>
      <c r="J117" s="133"/>
    </row>
    <row r="118" spans="2:10" ht="15.5" thickTop="1" thickBot="1" x14ac:dyDescent="0.4">
      <c r="B118" s="11">
        <v>6</v>
      </c>
      <c r="C118" s="130" t="s">
        <v>126</v>
      </c>
      <c r="D118" s="130"/>
      <c r="E118" s="130"/>
      <c r="F118" s="130"/>
      <c r="G118" s="130"/>
      <c r="H118" s="130"/>
      <c r="I118" s="91" t="s">
        <v>19</v>
      </c>
      <c r="J118" s="12" t="s">
        <v>16</v>
      </c>
    </row>
    <row r="119" spans="2:10" ht="30" customHeight="1" thickTop="1" thickBot="1" x14ac:dyDescent="0.4">
      <c r="B119" s="131" t="s">
        <v>127</v>
      </c>
      <c r="C119" s="131"/>
      <c r="D119" s="131"/>
      <c r="E119" s="131"/>
      <c r="F119" s="131"/>
      <c r="G119" s="131"/>
      <c r="H119" s="131"/>
      <c r="I119" s="59" t="s">
        <v>29</v>
      </c>
      <c r="J119" s="60">
        <f>SUM(J28+J69+J79+J107+J115)</f>
        <v>6276.5544</v>
      </c>
    </row>
    <row r="120" spans="2:10" ht="15.5" thickTop="1" thickBot="1" x14ac:dyDescent="0.4">
      <c r="B120" s="61" t="s">
        <v>1</v>
      </c>
      <c r="C120" s="132" t="s">
        <v>128</v>
      </c>
      <c r="D120" s="132"/>
      <c r="E120" s="132"/>
      <c r="F120" s="132"/>
      <c r="G120" s="132"/>
      <c r="H120" s="132"/>
      <c r="I120" s="82">
        <v>0.03</v>
      </c>
      <c r="J120" s="89">
        <f>ROUND(I120*J119,2)</f>
        <v>188.3</v>
      </c>
    </row>
    <row r="121" spans="2:10" ht="28.5" customHeight="1" thickTop="1" thickBot="1" x14ac:dyDescent="0.4">
      <c r="B121" s="131" t="s">
        <v>129</v>
      </c>
      <c r="C121" s="131"/>
      <c r="D121" s="131"/>
      <c r="E121" s="131"/>
      <c r="F121" s="131"/>
      <c r="G121" s="131"/>
      <c r="H121" s="131"/>
      <c r="I121" s="62" t="s">
        <v>29</v>
      </c>
      <c r="J121" s="60">
        <f>SUM(J28+J69+J79+J107+J115+J120)</f>
        <v>6464.8544000000002</v>
      </c>
    </row>
    <row r="122" spans="2:10" ht="15.5" thickTop="1" thickBot="1" x14ac:dyDescent="0.4">
      <c r="B122" s="61" t="s">
        <v>3</v>
      </c>
      <c r="C122" s="132" t="s">
        <v>130</v>
      </c>
      <c r="D122" s="132"/>
      <c r="E122" s="132"/>
      <c r="F122" s="132"/>
      <c r="G122" s="132"/>
      <c r="H122" s="132"/>
      <c r="I122" s="82">
        <v>6.7900000000000002E-2</v>
      </c>
      <c r="J122" s="89">
        <f>ROUND(I122*J121,2)</f>
        <v>438.96</v>
      </c>
    </row>
    <row r="123" spans="2:10" ht="27.75" customHeight="1" thickTop="1" thickBot="1" x14ac:dyDescent="0.4">
      <c r="B123" s="131" t="s">
        <v>131</v>
      </c>
      <c r="C123" s="131"/>
      <c r="D123" s="131"/>
      <c r="E123" s="131"/>
      <c r="F123" s="131"/>
      <c r="G123" s="131"/>
      <c r="H123" s="131"/>
      <c r="I123" s="62" t="s">
        <v>29</v>
      </c>
      <c r="J123" s="60">
        <f>SUM(J28+J69+J79+J107+J115+J120+J122)</f>
        <v>6903.8144000000002</v>
      </c>
    </row>
    <row r="124" spans="2:10" ht="15.5" thickTop="1" thickBot="1" x14ac:dyDescent="0.4">
      <c r="B124" s="90" t="s">
        <v>5</v>
      </c>
      <c r="C124" s="128" t="s">
        <v>40</v>
      </c>
      <c r="D124" s="128"/>
      <c r="E124" s="128"/>
      <c r="F124" s="128"/>
      <c r="G124" s="128"/>
      <c r="H124" s="128"/>
      <c r="I124" s="63" t="s">
        <v>29</v>
      </c>
      <c r="J124" s="29" t="s">
        <v>29</v>
      </c>
    </row>
    <row r="125" spans="2:10" ht="15.5" thickTop="1" thickBot="1" x14ac:dyDescent="0.4">
      <c r="B125" s="90"/>
      <c r="C125" s="128" t="s">
        <v>41</v>
      </c>
      <c r="D125" s="128"/>
      <c r="E125" s="128"/>
      <c r="F125" s="128"/>
      <c r="G125" s="128"/>
      <c r="H125" s="128"/>
      <c r="I125" s="63" t="s">
        <v>29</v>
      </c>
      <c r="J125" s="29" t="s">
        <v>29</v>
      </c>
    </row>
    <row r="126" spans="2:10" ht="15.5" thickTop="1" thickBot="1" x14ac:dyDescent="0.4">
      <c r="B126" s="90"/>
      <c r="C126" s="120" t="s">
        <v>132</v>
      </c>
      <c r="D126" s="120"/>
      <c r="E126" s="120"/>
      <c r="F126" s="120"/>
      <c r="G126" s="120"/>
      <c r="H126" s="120"/>
      <c r="I126" s="64">
        <v>0.03</v>
      </c>
      <c r="J126" s="89">
        <f>ROUND(($J$123/(1-$I$135))*$I$126,2)</f>
        <v>226.73</v>
      </c>
    </row>
    <row r="127" spans="2:10" ht="15.5" thickTop="1" thickBot="1" x14ac:dyDescent="0.4">
      <c r="B127" s="90"/>
      <c r="C127" s="120" t="s">
        <v>133</v>
      </c>
      <c r="D127" s="120"/>
      <c r="E127" s="120"/>
      <c r="F127" s="120"/>
      <c r="G127" s="120"/>
      <c r="H127" s="120"/>
      <c r="I127" s="64">
        <v>6.4999999999999997E-3</v>
      </c>
      <c r="J127" s="89">
        <f>ROUND(($J$123/(1-$I$135))*$I$127,2)</f>
        <v>49.12</v>
      </c>
    </row>
    <row r="128" spans="2:10" ht="37.5" customHeight="1" thickTop="1" thickBot="1" x14ac:dyDescent="0.4">
      <c r="B128" s="90"/>
      <c r="C128" s="129" t="s">
        <v>134</v>
      </c>
      <c r="D128" s="129"/>
      <c r="E128" s="129"/>
      <c r="F128" s="129"/>
      <c r="G128" s="129"/>
      <c r="H128" s="129"/>
      <c r="I128" s="64">
        <v>0</v>
      </c>
      <c r="J128" s="89">
        <f>ROUND(($J$123/(1-$I$135))*$I$128,2)</f>
        <v>0</v>
      </c>
    </row>
    <row r="129" spans="2:10" ht="37.5" customHeight="1" thickTop="1" thickBot="1" x14ac:dyDescent="0.4">
      <c r="B129" s="90"/>
      <c r="C129" s="129" t="s">
        <v>135</v>
      </c>
      <c r="D129" s="129"/>
      <c r="E129" s="129"/>
      <c r="F129" s="129"/>
      <c r="G129" s="129"/>
      <c r="H129" s="129"/>
      <c r="I129" s="64">
        <v>0</v>
      </c>
      <c r="J129" s="89">
        <f>ROUND(($J$123/(1-$I$135))*$I$129,2)</f>
        <v>0</v>
      </c>
    </row>
    <row r="130" spans="2:10" ht="15.5" thickTop="1" thickBot="1" x14ac:dyDescent="0.4">
      <c r="B130" s="90"/>
      <c r="C130" s="120" t="s">
        <v>42</v>
      </c>
      <c r="D130" s="120"/>
      <c r="E130" s="120"/>
      <c r="F130" s="120"/>
      <c r="G130" s="120"/>
      <c r="H130" s="120"/>
      <c r="I130" s="65" t="s">
        <v>29</v>
      </c>
      <c r="J130" s="29" t="s">
        <v>29</v>
      </c>
    </row>
    <row r="131" spans="2:10" ht="15.5" thickTop="1" thickBot="1" x14ac:dyDescent="0.4">
      <c r="B131" s="90"/>
      <c r="C131" s="120" t="s">
        <v>136</v>
      </c>
      <c r="D131" s="120"/>
      <c r="E131" s="120"/>
      <c r="F131" s="120"/>
      <c r="G131" s="120"/>
      <c r="H131" s="120"/>
      <c r="I131" s="65" t="s">
        <v>29</v>
      </c>
      <c r="J131" s="29" t="s">
        <v>29</v>
      </c>
    </row>
    <row r="132" spans="2:10" ht="15.5" thickTop="1" thickBot="1" x14ac:dyDescent="0.4">
      <c r="B132" s="90"/>
      <c r="C132" s="120" t="s">
        <v>137</v>
      </c>
      <c r="D132" s="120"/>
      <c r="E132" s="120"/>
      <c r="F132" s="120"/>
      <c r="G132" s="120"/>
      <c r="H132" s="120"/>
      <c r="I132" s="64">
        <v>0.05</v>
      </c>
      <c r="J132" s="89">
        <f>ROUND(($J$123/(1-$I$135))*$I$132,2)</f>
        <v>377.88</v>
      </c>
    </row>
    <row r="133" spans="2:10" ht="15.5" thickTop="1" thickBot="1" x14ac:dyDescent="0.4">
      <c r="B133" s="125" t="s">
        <v>97</v>
      </c>
      <c r="C133" s="125"/>
      <c r="D133" s="125"/>
      <c r="E133" s="125"/>
      <c r="F133" s="125"/>
      <c r="G133" s="125"/>
      <c r="H133" s="125"/>
      <c r="I133" s="125"/>
      <c r="J133" s="14">
        <f>SUM(J120+J122+J126+J127+J132)</f>
        <v>1280.99</v>
      </c>
    </row>
    <row r="134" spans="2:10" ht="15.5" thickTop="1" thickBot="1" x14ac:dyDescent="0.4">
      <c r="B134" s="126"/>
      <c r="C134" s="126"/>
      <c r="D134" s="126"/>
      <c r="E134" s="126"/>
      <c r="F134" s="126"/>
      <c r="G134" s="126"/>
      <c r="H134" s="126"/>
      <c r="I134" s="126"/>
      <c r="J134" s="126"/>
    </row>
    <row r="135" spans="2:10" ht="15.5" thickTop="1" thickBot="1" x14ac:dyDescent="0.4">
      <c r="B135" s="127" t="s">
        <v>138</v>
      </c>
      <c r="C135" s="127"/>
      <c r="D135" s="127"/>
      <c r="E135" s="127"/>
      <c r="F135" s="127"/>
      <c r="G135" s="127"/>
      <c r="H135" s="127"/>
      <c r="I135" s="66">
        <f>SUM(I126:I132)</f>
        <v>8.6499999999999994E-2</v>
      </c>
      <c r="J135" s="60">
        <f>SUM(J126:J132)</f>
        <v>653.73</v>
      </c>
    </row>
    <row r="136" spans="2:10" ht="15.5" thickTop="1" thickBot="1" x14ac:dyDescent="0.4">
      <c r="B136" s="122"/>
      <c r="C136" s="122"/>
      <c r="D136" s="122"/>
      <c r="E136" s="122"/>
      <c r="F136" s="122"/>
      <c r="G136" s="122"/>
      <c r="H136" s="122"/>
      <c r="I136" s="122"/>
      <c r="J136" s="122"/>
    </row>
    <row r="137" spans="2:10" ht="25.5" customHeight="1" thickTop="1" thickBot="1" x14ac:dyDescent="0.4">
      <c r="B137" s="123" t="s">
        <v>139</v>
      </c>
      <c r="C137" s="123"/>
      <c r="D137" s="123"/>
      <c r="E137" s="123"/>
      <c r="F137" s="123"/>
      <c r="G137" s="123"/>
      <c r="H137" s="123"/>
      <c r="I137" s="123"/>
      <c r="J137" s="123"/>
    </row>
    <row r="138" spans="2:10" ht="15.5" thickTop="1" thickBot="1" x14ac:dyDescent="0.4">
      <c r="B138" s="124" t="s">
        <v>140</v>
      </c>
      <c r="C138" s="124"/>
      <c r="D138" s="124"/>
      <c r="E138" s="124"/>
      <c r="F138" s="124"/>
      <c r="G138" s="124"/>
      <c r="H138" s="124"/>
      <c r="I138" s="124"/>
      <c r="J138" s="16" t="s">
        <v>16</v>
      </c>
    </row>
    <row r="139" spans="2:10" ht="15.5" thickTop="1" thickBot="1" x14ac:dyDescent="0.4">
      <c r="B139" s="86" t="s">
        <v>1</v>
      </c>
      <c r="C139" s="120" t="s">
        <v>141</v>
      </c>
      <c r="D139" s="120"/>
      <c r="E139" s="120"/>
      <c r="F139" s="120"/>
      <c r="G139" s="120"/>
      <c r="H139" s="120"/>
      <c r="I139" s="120"/>
      <c r="J139" s="67">
        <f>J28</f>
        <v>2885.76</v>
      </c>
    </row>
    <row r="140" spans="2:10" ht="15.5" thickTop="1" thickBot="1" x14ac:dyDescent="0.4">
      <c r="B140" s="86" t="s">
        <v>3</v>
      </c>
      <c r="C140" s="120" t="s">
        <v>95</v>
      </c>
      <c r="D140" s="120"/>
      <c r="E140" s="120"/>
      <c r="F140" s="120"/>
      <c r="G140" s="120"/>
      <c r="H140" s="120"/>
      <c r="I140" s="120"/>
      <c r="J140" s="67">
        <f>J69</f>
        <v>2688.1944000000003</v>
      </c>
    </row>
    <row r="141" spans="2:10" ht="15.5" thickTop="1" thickBot="1" x14ac:dyDescent="0.4">
      <c r="B141" s="86" t="s">
        <v>5</v>
      </c>
      <c r="C141" s="120" t="s">
        <v>31</v>
      </c>
      <c r="D141" s="120"/>
      <c r="E141" s="120"/>
      <c r="F141" s="120"/>
      <c r="G141" s="120"/>
      <c r="H141" s="120"/>
      <c r="I141" s="120"/>
      <c r="J141" s="67">
        <f>J79</f>
        <v>187.9</v>
      </c>
    </row>
    <row r="142" spans="2:10" ht="15.5" thickTop="1" thickBot="1" x14ac:dyDescent="0.4">
      <c r="B142" s="86" t="s">
        <v>6</v>
      </c>
      <c r="C142" s="120" t="s">
        <v>32</v>
      </c>
      <c r="D142" s="120"/>
      <c r="E142" s="120"/>
      <c r="F142" s="120"/>
      <c r="G142" s="120"/>
      <c r="H142" s="120"/>
      <c r="I142" s="120"/>
      <c r="J142" s="67">
        <f>J107</f>
        <v>452.69999999999993</v>
      </c>
    </row>
    <row r="143" spans="2:10" ht="15.5" thickTop="1" thickBot="1" x14ac:dyDescent="0.4">
      <c r="B143" s="86" t="s">
        <v>13</v>
      </c>
      <c r="C143" s="120" t="s">
        <v>142</v>
      </c>
      <c r="D143" s="120"/>
      <c r="E143" s="120"/>
      <c r="F143" s="120"/>
      <c r="G143" s="120"/>
      <c r="H143" s="120"/>
      <c r="I143" s="120"/>
      <c r="J143" s="67">
        <f>J115</f>
        <v>62</v>
      </c>
    </row>
    <row r="144" spans="2:10" ht="15.5" thickTop="1" thickBot="1" x14ac:dyDescent="0.4">
      <c r="B144" s="117" t="s">
        <v>43</v>
      </c>
      <c r="C144" s="117"/>
      <c r="D144" s="117"/>
      <c r="E144" s="117"/>
      <c r="F144" s="117"/>
      <c r="G144" s="117"/>
      <c r="H144" s="117"/>
      <c r="I144" s="117"/>
      <c r="J144" s="68">
        <f>SUM(J139:J143)</f>
        <v>6276.5544</v>
      </c>
    </row>
    <row r="145" spans="2:10" ht="15.5" thickTop="1" thickBot="1" x14ac:dyDescent="0.4">
      <c r="B145" s="86" t="s">
        <v>14</v>
      </c>
      <c r="C145" s="120" t="s">
        <v>143</v>
      </c>
      <c r="D145" s="120"/>
      <c r="E145" s="120"/>
      <c r="F145" s="120"/>
      <c r="G145" s="120"/>
      <c r="H145" s="120"/>
      <c r="I145" s="120"/>
      <c r="J145" s="69">
        <f>J133</f>
        <v>1280.99</v>
      </c>
    </row>
    <row r="146" spans="2:10" ht="15.5" thickTop="1" thickBot="1" x14ac:dyDescent="0.4">
      <c r="B146" s="121" t="s">
        <v>144</v>
      </c>
      <c r="C146" s="121"/>
      <c r="D146" s="121"/>
      <c r="E146" s="121"/>
      <c r="F146" s="121"/>
      <c r="G146" s="121"/>
      <c r="H146" s="121"/>
      <c r="I146" s="121"/>
      <c r="J146" s="70">
        <f>ROUND(J144+J145,2)</f>
        <v>7557.54</v>
      </c>
    </row>
    <row r="147" spans="2:10" ht="15.5" thickTop="1" thickBot="1" x14ac:dyDescent="0.4">
      <c r="B147" s="71"/>
      <c r="C147" s="92"/>
      <c r="D147" s="92"/>
      <c r="E147" s="92"/>
      <c r="F147" s="92"/>
      <c r="G147" s="116" t="s">
        <v>145</v>
      </c>
      <c r="H147" s="116"/>
      <c r="I147" s="116"/>
      <c r="J147" s="72">
        <v>1</v>
      </c>
    </row>
    <row r="148" spans="2:10" ht="15.5" thickTop="1" thickBot="1" x14ac:dyDescent="0.4">
      <c r="B148" s="71"/>
      <c r="C148" s="92"/>
      <c r="D148" s="92"/>
      <c r="E148" s="92"/>
      <c r="F148" s="92"/>
      <c r="G148" s="116" t="s">
        <v>146</v>
      </c>
      <c r="H148" s="116"/>
      <c r="I148" s="116"/>
      <c r="J148" s="68">
        <f>ROUND(J146*J147,2)</f>
        <v>7557.54</v>
      </c>
    </row>
    <row r="149" spans="2:10" ht="15.5" thickTop="1" thickBot="1" x14ac:dyDescent="0.4">
      <c r="B149" s="116" t="s">
        <v>147</v>
      </c>
      <c r="C149" s="116"/>
      <c r="D149" s="116"/>
      <c r="E149" s="116"/>
      <c r="F149" s="116"/>
      <c r="G149" s="116"/>
      <c r="H149" s="116"/>
      <c r="I149" s="116"/>
      <c r="J149" s="72">
        <v>1</v>
      </c>
    </row>
    <row r="150" spans="2:10" ht="15.5" thickTop="1" thickBot="1" x14ac:dyDescent="0.4">
      <c r="B150" s="117" t="s">
        <v>148</v>
      </c>
      <c r="C150" s="117"/>
      <c r="D150" s="117"/>
      <c r="E150" s="117"/>
      <c r="F150" s="117"/>
      <c r="G150" s="117"/>
      <c r="H150" s="117"/>
      <c r="I150" s="117"/>
      <c r="J150" s="68">
        <f>J148*J149</f>
        <v>7557.54</v>
      </c>
    </row>
    <row r="151" spans="2:10" ht="15.5" thickTop="1" thickBot="1" x14ac:dyDescent="0.4">
      <c r="B151" s="118" t="s">
        <v>159</v>
      </c>
      <c r="C151" s="118"/>
      <c r="D151" s="118"/>
      <c r="E151" s="118"/>
      <c r="F151" s="118"/>
      <c r="G151" s="118"/>
      <c r="H151" s="118"/>
      <c r="I151" s="118"/>
      <c r="J151" s="73">
        <f>ROUND(J150*12,2)</f>
        <v>90690.48</v>
      </c>
    </row>
    <row r="152" spans="2:10" ht="15.5" thickTop="1" thickBot="1" x14ac:dyDescent="0.4">
      <c r="B152" s="119"/>
      <c r="C152" s="119"/>
      <c r="D152" s="119"/>
      <c r="E152" s="119"/>
      <c r="F152" s="119"/>
      <c r="G152" s="119"/>
      <c r="H152" s="119"/>
      <c r="I152" s="119"/>
      <c r="J152" s="119"/>
    </row>
    <row r="153" spans="2:10" ht="15" thickTop="1" x14ac:dyDescent="0.35"/>
    <row r="154" spans="2:10" x14ac:dyDescent="0.35">
      <c r="B154" s="2" t="s">
        <v>44</v>
      </c>
      <c r="C154" s="2"/>
      <c r="D154" s="2"/>
      <c r="E154" s="2"/>
      <c r="F154" s="2"/>
      <c r="G154" s="2"/>
      <c r="H154" s="2"/>
      <c r="I154" s="2"/>
      <c r="J154" s="84"/>
    </row>
    <row r="155" spans="2:10" x14ac:dyDescent="0.35">
      <c r="B155" s="2" t="s">
        <v>45</v>
      </c>
      <c r="C155" s="2"/>
      <c r="D155" s="2"/>
      <c r="E155" s="2"/>
      <c r="F155" s="2"/>
      <c r="G155" s="2"/>
      <c r="H155" s="2"/>
      <c r="I155" s="2"/>
    </row>
    <row r="156" spans="2:10" x14ac:dyDescent="0.35">
      <c r="B156" s="2" t="s">
        <v>46</v>
      </c>
      <c r="C156" s="2"/>
      <c r="D156" s="2"/>
      <c r="E156" s="2"/>
      <c r="F156" s="2"/>
      <c r="G156" s="1"/>
      <c r="H156" s="1"/>
      <c r="I156" s="1"/>
    </row>
  </sheetData>
  <mergeCells count="175">
    <mergeCell ref="B6:H6"/>
    <mergeCell ref="I6:J6"/>
    <mergeCell ref="B7:J7"/>
    <mergeCell ref="C8:H8"/>
    <mergeCell ref="I8:J8"/>
    <mergeCell ref="C9:H9"/>
    <mergeCell ref="I9:J9"/>
    <mergeCell ref="B1:J1"/>
    <mergeCell ref="B2:J2"/>
    <mergeCell ref="B3:J3"/>
    <mergeCell ref="B4:J4"/>
    <mergeCell ref="B5:H5"/>
    <mergeCell ref="I5:J5"/>
    <mergeCell ref="B14:F14"/>
    <mergeCell ref="G14:H14"/>
    <mergeCell ref="I14:J14"/>
    <mergeCell ref="B15:H15"/>
    <mergeCell ref="I15:J15"/>
    <mergeCell ref="B16:J16"/>
    <mergeCell ref="C10:H10"/>
    <mergeCell ref="I10:J10"/>
    <mergeCell ref="C11:H11"/>
    <mergeCell ref="I11:J11"/>
    <mergeCell ref="B12:J12"/>
    <mergeCell ref="B13:F13"/>
    <mergeCell ref="G13:H13"/>
    <mergeCell ref="I13:J13"/>
    <mergeCell ref="C21:H21"/>
    <mergeCell ref="I21:J21"/>
    <mergeCell ref="C22:H22"/>
    <mergeCell ref="I22:J22"/>
    <mergeCell ref="B23:J23"/>
    <mergeCell ref="B24:J24"/>
    <mergeCell ref="B17:J17"/>
    <mergeCell ref="C18:H18"/>
    <mergeCell ref="I18:J18"/>
    <mergeCell ref="C19:H19"/>
    <mergeCell ref="I19:J19"/>
    <mergeCell ref="C20:H20"/>
    <mergeCell ref="I20:J20"/>
    <mergeCell ref="C32:H32"/>
    <mergeCell ref="C33:H33"/>
    <mergeCell ref="B34:I34"/>
    <mergeCell ref="B35:J35"/>
    <mergeCell ref="B36:J36"/>
    <mergeCell ref="C37:H37"/>
    <mergeCell ref="C25:H25"/>
    <mergeCell ref="C26:I26"/>
    <mergeCell ref="C27:I27"/>
    <mergeCell ref="B28:I28"/>
    <mergeCell ref="B30:J30"/>
    <mergeCell ref="C31:I31"/>
    <mergeCell ref="C44:H44"/>
    <mergeCell ref="C45:H45"/>
    <mergeCell ref="B46:H46"/>
    <mergeCell ref="B47:J47"/>
    <mergeCell ref="C48:I48"/>
    <mergeCell ref="C49:I49"/>
    <mergeCell ref="C38:H38"/>
    <mergeCell ref="C39:H39"/>
    <mergeCell ref="C40:D40"/>
    <mergeCell ref="C41:H41"/>
    <mergeCell ref="C42:H42"/>
    <mergeCell ref="C43:H43"/>
    <mergeCell ref="C56:H56"/>
    <mergeCell ref="C57:H57"/>
    <mergeCell ref="C59:H59"/>
    <mergeCell ref="C60:I60"/>
    <mergeCell ref="C61:H61"/>
    <mergeCell ref="C50:H50"/>
    <mergeCell ref="C51:H51"/>
    <mergeCell ref="C52:H52"/>
    <mergeCell ref="C53:H53"/>
    <mergeCell ref="C54:I54"/>
    <mergeCell ref="C55:H55"/>
    <mergeCell ref="C58:G58"/>
    <mergeCell ref="C68:I68"/>
    <mergeCell ref="B69:I69"/>
    <mergeCell ref="B71:J71"/>
    <mergeCell ref="B72:B73"/>
    <mergeCell ref="C72:I72"/>
    <mergeCell ref="J72:J73"/>
    <mergeCell ref="C73:H73"/>
    <mergeCell ref="C62:I62"/>
    <mergeCell ref="B63:J63"/>
    <mergeCell ref="B64:J64"/>
    <mergeCell ref="C65:I65"/>
    <mergeCell ref="C66:I66"/>
    <mergeCell ref="C67:I67"/>
    <mergeCell ref="C78:I78"/>
    <mergeCell ref="B79:I79"/>
    <mergeCell ref="B81:J81"/>
    <mergeCell ref="B82:J82"/>
    <mergeCell ref="B83:J83"/>
    <mergeCell ref="G85:H85"/>
    <mergeCell ref="C74:I74"/>
    <mergeCell ref="B75:B76"/>
    <mergeCell ref="C75:I75"/>
    <mergeCell ref="J75:J76"/>
    <mergeCell ref="C76:H76"/>
    <mergeCell ref="C77:I77"/>
    <mergeCell ref="B90:B91"/>
    <mergeCell ref="C90:I90"/>
    <mergeCell ref="J90:J91"/>
    <mergeCell ref="C91:H91"/>
    <mergeCell ref="B92:B93"/>
    <mergeCell ref="C92:I92"/>
    <mergeCell ref="J92:J93"/>
    <mergeCell ref="C93:H93"/>
    <mergeCell ref="C86:I86"/>
    <mergeCell ref="C87:I87"/>
    <mergeCell ref="B88:B89"/>
    <mergeCell ref="C88:I88"/>
    <mergeCell ref="J88:J89"/>
    <mergeCell ref="C89:H89"/>
    <mergeCell ref="B98:I98"/>
    <mergeCell ref="B99:I99"/>
    <mergeCell ref="C100:I100"/>
    <mergeCell ref="C101:I101"/>
    <mergeCell ref="B102:I102"/>
    <mergeCell ref="B103:J103"/>
    <mergeCell ref="B94:B95"/>
    <mergeCell ref="C94:I94"/>
    <mergeCell ref="J94:J95"/>
    <mergeCell ref="C95:H95"/>
    <mergeCell ref="C96:I96"/>
    <mergeCell ref="J96:J97"/>
    <mergeCell ref="C97:H97"/>
    <mergeCell ref="C111:I111"/>
    <mergeCell ref="C112:I112"/>
    <mergeCell ref="C113:I113"/>
    <mergeCell ref="C114:I114"/>
    <mergeCell ref="B115:I115"/>
    <mergeCell ref="B117:J117"/>
    <mergeCell ref="C104:I104"/>
    <mergeCell ref="C105:I105"/>
    <mergeCell ref="C106:I106"/>
    <mergeCell ref="B107:I107"/>
    <mergeCell ref="B109:J109"/>
    <mergeCell ref="C110:I110"/>
    <mergeCell ref="C124:H124"/>
    <mergeCell ref="C125:H125"/>
    <mergeCell ref="C126:H126"/>
    <mergeCell ref="C127:H127"/>
    <mergeCell ref="C128:H128"/>
    <mergeCell ref="C129:H129"/>
    <mergeCell ref="C118:H118"/>
    <mergeCell ref="B119:H119"/>
    <mergeCell ref="C120:H120"/>
    <mergeCell ref="B121:H121"/>
    <mergeCell ref="C122:H122"/>
    <mergeCell ref="B123:H123"/>
    <mergeCell ref="B136:J136"/>
    <mergeCell ref="B137:J137"/>
    <mergeCell ref="B138:I138"/>
    <mergeCell ref="C139:I139"/>
    <mergeCell ref="C140:I140"/>
    <mergeCell ref="C141:I141"/>
    <mergeCell ref="C130:H130"/>
    <mergeCell ref="C131:H131"/>
    <mergeCell ref="C132:H132"/>
    <mergeCell ref="B133:I133"/>
    <mergeCell ref="B134:J134"/>
    <mergeCell ref="B135:H135"/>
    <mergeCell ref="G148:I148"/>
    <mergeCell ref="B149:I149"/>
    <mergeCell ref="B150:I150"/>
    <mergeCell ref="B151:I151"/>
    <mergeCell ref="B152:J152"/>
    <mergeCell ref="C142:I142"/>
    <mergeCell ref="C143:I143"/>
    <mergeCell ref="B144:I144"/>
    <mergeCell ref="C145:I145"/>
    <mergeCell ref="B146:I146"/>
    <mergeCell ref="G147:I147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56"/>
  <sheetViews>
    <sheetView workbookViewId="0">
      <selection activeCell="C59" sqref="C59:H59"/>
    </sheetView>
  </sheetViews>
  <sheetFormatPr defaultRowHeight="14.5" x14ac:dyDescent="0.35"/>
  <cols>
    <col min="9" max="9" width="32.7265625" customWidth="1"/>
    <col min="10" max="10" width="13.81640625" customWidth="1"/>
  </cols>
  <sheetData>
    <row r="1" spans="2:10" ht="19" x14ac:dyDescent="0.4">
      <c r="B1" s="169" t="s">
        <v>47</v>
      </c>
      <c r="C1" s="169"/>
      <c r="D1" s="169"/>
      <c r="E1" s="169"/>
      <c r="F1" s="169"/>
      <c r="G1" s="169"/>
      <c r="H1" s="169"/>
      <c r="I1" s="169"/>
      <c r="J1" s="169"/>
    </row>
    <row r="2" spans="2:10" ht="20" x14ac:dyDescent="0.35">
      <c r="B2" s="170"/>
      <c r="C2" s="170"/>
      <c r="D2" s="170"/>
      <c r="E2" s="170"/>
      <c r="F2" s="170"/>
      <c r="G2" s="170"/>
      <c r="H2" s="170"/>
      <c r="I2" s="170"/>
      <c r="J2" s="170"/>
    </row>
    <row r="3" spans="2:10" ht="20.5" thickBot="1" x14ac:dyDescent="0.4">
      <c r="B3" s="171" t="s">
        <v>48</v>
      </c>
      <c r="C3" s="171"/>
      <c r="D3" s="171"/>
      <c r="E3" s="171"/>
      <c r="F3" s="171"/>
      <c r="G3" s="171"/>
      <c r="H3" s="171"/>
      <c r="I3" s="171"/>
      <c r="J3" s="171"/>
    </row>
    <row r="4" spans="2:10" ht="44.25" customHeight="1" thickTop="1" thickBot="1" x14ac:dyDescent="0.4">
      <c r="B4" s="172" t="s">
        <v>49</v>
      </c>
      <c r="C4" s="172"/>
      <c r="D4" s="172"/>
      <c r="E4" s="172"/>
      <c r="F4" s="172"/>
      <c r="G4" s="172"/>
      <c r="H4" s="172"/>
      <c r="I4" s="172"/>
      <c r="J4" s="172"/>
    </row>
    <row r="5" spans="2:10" ht="15.5" thickTop="1" thickBot="1" x14ac:dyDescent="0.4">
      <c r="B5" s="124" t="s">
        <v>0</v>
      </c>
      <c r="C5" s="124"/>
      <c r="D5" s="124"/>
      <c r="E5" s="124"/>
      <c r="F5" s="124"/>
      <c r="G5" s="124"/>
      <c r="H5" s="124"/>
      <c r="I5" s="164"/>
      <c r="J5" s="164"/>
    </row>
    <row r="6" spans="2:10" ht="15.5" thickTop="1" thickBot="1" x14ac:dyDescent="0.4">
      <c r="B6" s="124" t="s">
        <v>50</v>
      </c>
      <c r="C6" s="124"/>
      <c r="D6" s="124"/>
      <c r="E6" s="124"/>
      <c r="F6" s="124"/>
      <c r="G6" s="124"/>
      <c r="H6" s="124"/>
      <c r="I6" s="165"/>
      <c r="J6" s="165"/>
    </row>
    <row r="7" spans="2:10" ht="15.5" thickTop="1" thickBot="1" x14ac:dyDescent="0.4">
      <c r="B7" s="124" t="s">
        <v>51</v>
      </c>
      <c r="C7" s="124"/>
      <c r="D7" s="124"/>
      <c r="E7" s="124"/>
      <c r="F7" s="124"/>
      <c r="G7" s="124"/>
      <c r="H7" s="124"/>
      <c r="I7" s="124"/>
      <c r="J7" s="124"/>
    </row>
    <row r="8" spans="2:10" ht="15.5" thickTop="1" thickBot="1" x14ac:dyDescent="0.4">
      <c r="B8" s="87" t="s">
        <v>1</v>
      </c>
      <c r="C8" s="120" t="s">
        <v>2</v>
      </c>
      <c r="D8" s="120"/>
      <c r="E8" s="120"/>
      <c r="F8" s="120"/>
      <c r="G8" s="120"/>
      <c r="H8" s="120"/>
      <c r="I8" s="168" t="s">
        <v>52</v>
      </c>
      <c r="J8" s="168"/>
    </row>
    <row r="9" spans="2:10" ht="15.5" thickTop="1" thickBot="1" x14ac:dyDescent="0.4">
      <c r="B9" s="87" t="s">
        <v>3</v>
      </c>
      <c r="C9" s="120" t="s">
        <v>4</v>
      </c>
      <c r="D9" s="120"/>
      <c r="E9" s="120"/>
      <c r="F9" s="120"/>
      <c r="G9" s="120"/>
      <c r="H9" s="120"/>
      <c r="I9" s="167" t="s">
        <v>172</v>
      </c>
      <c r="J9" s="167"/>
    </row>
    <row r="10" spans="2:10" ht="22.5" customHeight="1" thickTop="1" thickBot="1" x14ac:dyDescent="0.4">
      <c r="B10" s="87" t="s">
        <v>5</v>
      </c>
      <c r="C10" s="120" t="s">
        <v>53</v>
      </c>
      <c r="D10" s="120"/>
      <c r="E10" s="120"/>
      <c r="F10" s="120"/>
      <c r="G10" s="120"/>
      <c r="H10" s="120"/>
      <c r="I10" s="175" t="s">
        <v>181</v>
      </c>
      <c r="J10" s="175"/>
    </row>
    <row r="11" spans="2:10" ht="15.5" thickTop="1" thickBot="1" x14ac:dyDescent="0.4">
      <c r="B11" s="87" t="s">
        <v>6</v>
      </c>
      <c r="C11" s="120" t="s">
        <v>7</v>
      </c>
      <c r="D11" s="120"/>
      <c r="E11" s="120"/>
      <c r="F11" s="120"/>
      <c r="G11" s="120"/>
      <c r="H11" s="120"/>
      <c r="I11" s="167">
        <v>12</v>
      </c>
      <c r="J11" s="167"/>
    </row>
    <row r="12" spans="2:10" ht="15.5" thickTop="1" thickBot="1" x14ac:dyDescent="0.4">
      <c r="B12" s="120" t="s">
        <v>54</v>
      </c>
      <c r="C12" s="120"/>
      <c r="D12" s="120"/>
      <c r="E12" s="120"/>
      <c r="F12" s="120"/>
      <c r="G12" s="120"/>
      <c r="H12" s="120"/>
      <c r="I12" s="120"/>
      <c r="J12" s="120"/>
    </row>
    <row r="13" spans="2:10" ht="53.25" customHeight="1" thickTop="1" thickBot="1" x14ac:dyDescent="0.4">
      <c r="B13" s="164" t="s">
        <v>55</v>
      </c>
      <c r="C13" s="164"/>
      <c r="D13" s="164"/>
      <c r="E13" s="164"/>
      <c r="F13" s="164"/>
      <c r="G13" s="164" t="s">
        <v>56</v>
      </c>
      <c r="H13" s="164"/>
      <c r="I13" s="164" t="s">
        <v>57</v>
      </c>
      <c r="J13" s="164"/>
    </row>
    <row r="14" spans="2:10" ht="27.75" customHeight="1" thickTop="1" thickBot="1" x14ac:dyDescent="0.4">
      <c r="B14" s="163" t="s">
        <v>158</v>
      </c>
      <c r="C14" s="163"/>
      <c r="D14" s="163"/>
      <c r="E14" s="163"/>
      <c r="F14" s="163"/>
      <c r="G14" s="164" t="s">
        <v>58</v>
      </c>
      <c r="H14" s="164"/>
      <c r="I14" s="164">
        <v>1</v>
      </c>
      <c r="J14" s="164"/>
    </row>
    <row r="15" spans="2:10" ht="15.5" thickTop="1" thickBot="1" x14ac:dyDescent="0.4">
      <c r="B15" s="165" t="s">
        <v>59</v>
      </c>
      <c r="C15" s="165"/>
      <c r="D15" s="165"/>
      <c r="E15" s="165"/>
      <c r="F15" s="165"/>
      <c r="G15" s="165"/>
      <c r="H15" s="165"/>
      <c r="I15" s="164">
        <v>1</v>
      </c>
      <c r="J15" s="164"/>
    </row>
    <row r="16" spans="2:10" ht="34.5" customHeight="1" thickTop="1" thickBot="1" x14ac:dyDescent="0.4">
      <c r="B16" s="166" t="s">
        <v>60</v>
      </c>
      <c r="C16" s="166"/>
      <c r="D16" s="166"/>
      <c r="E16" s="166"/>
      <c r="F16" s="166"/>
      <c r="G16" s="166"/>
      <c r="H16" s="166"/>
      <c r="I16" s="166"/>
      <c r="J16" s="166"/>
    </row>
    <row r="17" spans="2:10" ht="15.5" thickTop="1" thickBot="1" x14ac:dyDescent="0.4">
      <c r="B17" s="124" t="s">
        <v>61</v>
      </c>
      <c r="C17" s="124"/>
      <c r="D17" s="124"/>
      <c r="E17" s="124"/>
      <c r="F17" s="124"/>
      <c r="G17" s="124"/>
      <c r="H17" s="124"/>
      <c r="I17" s="124"/>
      <c r="J17" s="124"/>
    </row>
    <row r="18" spans="2:10" ht="23.25" customHeight="1" thickTop="1" thickBot="1" x14ac:dyDescent="0.4">
      <c r="B18" s="87">
        <v>1</v>
      </c>
      <c r="C18" s="120" t="s">
        <v>62</v>
      </c>
      <c r="D18" s="120"/>
      <c r="E18" s="120"/>
      <c r="F18" s="120"/>
      <c r="G18" s="120"/>
      <c r="H18" s="120"/>
      <c r="I18" s="161" t="s">
        <v>63</v>
      </c>
      <c r="J18" s="161"/>
    </row>
    <row r="19" spans="2:10" ht="15.5" thickTop="1" thickBot="1" x14ac:dyDescent="0.4">
      <c r="B19" s="87">
        <v>2</v>
      </c>
      <c r="C19" s="120" t="s">
        <v>8</v>
      </c>
      <c r="D19" s="120"/>
      <c r="E19" s="120"/>
      <c r="F19" s="120"/>
      <c r="G19" s="120"/>
      <c r="H19" s="120"/>
      <c r="I19" s="162" t="s">
        <v>64</v>
      </c>
      <c r="J19" s="162"/>
    </row>
    <row r="20" spans="2:10" ht="15.5" thickTop="1" thickBot="1" x14ac:dyDescent="0.4">
      <c r="B20" s="87">
        <v>3</v>
      </c>
      <c r="C20" s="120" t="s">
        <v>65</v>
      </c>
      <c r="D20" s="120"/>
      <c r="E20" s="120"/>
      <c r="F20" s="120"/>
      <c r="G20" s="120"/>
      <c r="H20" s="120"/>
      <c r="I20" s="174">
        <v>1972.11</v>
      </c>
      <c r="J20" s="174"/>
    </row>
    <row r="21" spans="2:10" ht="15.5" thickTop="1" thickBot="1" x14ac:dyDescent="0.4">
      <c r="B21" s="87">
        <v>4</v>
      </c>
      <c r="C21" s="120" t="s">
        <v>10</v>
      </c>
      <c r="D21" s="120"/>
      <c r="E21" s="120"/>
      <c r="F21" s="120"/>
      <c r="G21" s="120"/>
      <c r="H21" s="120"/>
      <c r="I21" s="158" t="s">
        <v>168</v>
      </c>
      <c r="J21" s="158"/>
    </row>
    <row r="22" spans="2:10" ht="15.5" thickTop="1" thickBot="1" x14ac:dyDescent="0.4">
      <c r="B22" s="87">
        <v>5</v>
      </c>
      <c r="C22" s="120" t="s">
        <v>66</v>
      </c>
      <c r="D22" s="120"/>
      <c r="E22" s="120"/>
      <c r="F22" s="120"/>
      <c r="G22" s="120"/>
      <c r="H22" s="120"/>
      <c r="I22" s="158" t="s">
        <v>155</v>
      </c>
      <c r="J22" s="158"/>
    </row>
    <row r="23" spans="2:10" ht="30" customHeight="1" thickTop="1" thickBot="1" x14ac:dyDescent="0.4">
      <c r="B23" s="159" t="s">
        <v>12</v>
      </c>
      <c r="C23" s="159"/>
      <c r="D23" s="159"/>
      <c r="E23" s="159"/>
      <c r="F23" s="159"/>
      <c r="G23" s="159"/>
      <c r="H23" s="159"/>
      <c r="I23" s="159"/>
      <c r="J23" s="159"/>
    </row>
    <row r="24" spans="2:10" ht="15.5" thickTop="1" thickBot="1" x14ac:dyDescent="0.4">
      <c r="B24" s="160" t="s">
        <v>67</v>
      </c>
      <c r="C24" s="160"/>
      <c r="D24" s="160"/>
      <c r="E24" s="160"/>
      <c r="F24" s="160"/>
      <c r="G24" s="160"/>
      <c r="H24" s="160"/>
      <c r="I24" s="160"/>
      <c r="J24" s="160"/>
    </row>
    <row r="25" spans="2:10" ht="15.5" thickTop="1" thickBot="1" x14ac:dyDescent="0.4">
      <c r="B25" s="3">
        <v>1</v>
      </c>
      <c r="C25" s="124" t="s">
        <v>68</v>
      </c>
      <c r="D25" s="124"/>
      <c r="E25" s="124"/>
      <c r="F25" s="124"/>
      <c r="G25" s="124"/>
      <c r="H25" s="124"/>
      <c r="I25" s="3" t="s">
        <v>19</v>
      </c>
      <c r="J25" s="4" t="s">
        <v>16</v>
      </c>
    </row>
    <row r="26" spans="2:10" ht="15.5" thickTop="1" thickBot="1" x14ac:dyDescent="0.4">
      <c r="B26" s="87" t="s">
        <v>1</v>
      </c>
      <c r="C26" s="120" t="s">
        <v>69</v>
      </c>
      <c r="D26" s="120"/>
      <c r="E26" s="120"/>
      <c r="F26" s="120"/>
      <c r="G26" s="120"/>
      <c r="H26" s="120"/>
      <c r="I26" s="120"/>
      <c r="J26" s="5">
        <f>I20</f>
        <v>1972.11</v>
      </c>
    </row>
    <row r="27" spans="2:10" ht="15.5" thickTop="1" thickBot="1" x14ac:dyDescent="0.4">
      <c r="B27" s="6" t="s">
        <v>5</v>
      </c>
      <c r="C27" s="120" t="s">
        <v>70</v>
      </c>
      <c r="D27" s="120"/>
      <c r="E27" s="120"/>
      <c r="F27" s="120"/>
      <c r="G27" s="120"/>
      <c r="H27" s="120"/>
      <c r="I27" s="120"/>
      <c r="J27" s="7" t="s">
        <v>29</v>
      </c>
    </row>
    <row r="28" spans="2:10" ht="15.5" thickTop="1" thickBot="1" x14ac:dyDescent="0.4">
      <c r="B28" s="157" t="s">
        <v>71</v>
      </c>
      <c r="C28" s="157"/>
      <c r="D28" s="157"/>
      <c r="E28" s="157"/>
      <c r="F28" s="157"/>
      <c r="G28" s="157"/>
      <c r="H28" s="157"/>
      <c r="I28" s="157"/>
      <c r="J28" s="8">
        <f>SUM(J26:J27)</f>
        <v>1972.11</v>
      </c>
    </row>
    <row r="29" spans="2:10" ht="15.5" thickTop="1" thickBot="1" x14ac:dyDescent="0.4">
      <c r="B29" s="9"/>
      <c r="C29" s="9"/>
      <c r="D29" s="9"/>
      <c r="E29" s="9"/>
      <c r="F29" s="9"/>
      <c r="G29" s="9"/>
      <c r="H29" s="9"/>
      <c r="I29" s="9"/>
      <c r="J29" s="10"/>
    </row>
    <row r="30" spans="2:10" ht="15.5" thickTop="1" thickBot="1" x14ac:dyDescent="0.4">
      <c r="B30" s="133" t="s">
        <v>72</v>
      </c>
      <c r="C30" s="133"/>
      <c r="D30" s="133"/>
      <c r="E30" s="133"/>
      <c r="F30" s="133"/>
      <c r="G30" s="133"/>
      <c r="H30" s="133"/>
      <c r="I30" s="133"/>
      <c r="J30" s="133"/>
    </row>
    <row r="31" spans="2:10" ht="15.5" thickTop="1" thickBot="1" x14ac:dyDescent="0.4">
      <c r="B31" s="11" t="s">
        <v>15</v>
      </c>
      <c r="C31" s="124" t="s">
        <v>73</v>
      </c>
      <c r="D31" s="124"/>
      <c r="E31" s="124"/>
      <c r="F31" s="124"/>
      <c r="G31" s="124"/>
      <c r="H31" s="124"/>
      <c r="I31" s="124"/>
      <c r="J31" s="12" t="s">
        <v>16</v>
      </c>
    </row>
    <row r="32" spans="2:10" ht="34.5" customHeight="1" thickTop="1" thickBot="1" x14ac:dyDescent="0.4">
      <c r="B32" s="90" t="s">
        <v>1</v>
      </c>
      <c r="C32" s="120" t="s">
        <v>74</v>
      </c>
      <c r="D32" s="120"/>
      <c r="E32" s="120"/>
      <c r="F32" s="120"/>
      <c r="G32" s="120"/>
      <c r="H32" s="120"/>
      <c r="I32" s="13">
        <v>8.3299999999999999E-2</v>
      </c>
      <c r="J32" s="89">
        <f>ROUND(J28*I32,2)</f>
        <v>164.28</v>
      </c>
    </row>
    <row r="33" spans="2:10" ht="24" customHeight="1" thickTop="1" thickBot="1" x14ac:dyDescent="0.4">
      <c r="B33" s="90" t="s">
        <v>3</v>
      </c>
      <c r="C33" s="120" t="s">
        <v>75</v>
      </c>
      <c r="D33" s="120"/>
      <c r="E33" s="120"/>
      <c r="F33" s="120"/>
      <c r="G33" s="120"/>
      <c r="H33" s="120"/>
      <c r="I33" s="13">
        <v>2.7799999999999998E-2</v>
      </c>
      <c r="J33" s="89">
        <f>ROUND(I33*J28,2)</f>
        <v>54.82</v>
      </c>
    </row>
    <row r="34" spans="2:10" ht="15.5" thickTop="1" thickBot="1" x14ac:dyDescent="0.4">
      <c r="B34" s="125" t="s">
        <v>76</v>
      </c>
      <c r="C34" s="125"/>
      <c r="D34" s="125"/>
      <c r="E34" s="125"/>
      <c r="F34" s="125"/>
      <c r="G34" s="125"/>
      <c r="H34" s="125"/>
      <c r="I34" s="125"/>
      <c r="J34" s="14">
        <f>SUM(J32:J33)</f>
        <v>219.1</v>
      </c>
    </row>
    <row r="35" spans="2:10" ht="79.5" customHeight="1" thickTop="1" thickBot="1" x14ac:dyDescent="0.4">
      <c r="B35" s="141" t="s">
        <v>77</v>
      </c>
      <c r="C35" s="141"/>
      <c r="D35" s="141"/>
      <c r="E35" s="141"/>
      <c r="F35" s="141"/>
      <c r="G35" s="141"/>
      <c r="H35" s="141"/>
      <c r="I35" s="141"/>
      <c r="J35" s="141"/>
    </row>
    <row r="36" spans="2:10" ht="48.75" customHeight="1" thickTop="1" thickBot="1" x14ac:dyDescent="0.4">
      <c r="B36" s="142" t="s">
        <v>78</v>
      </c>
      <c r="C36" s="142"/>
      <c r="D36" s="142"/>
      <c r="E36" s="142"/>
      <c r="F36" s="142"/>
      <c r="G36" s="142"/>
      <c r="H36" s="142"/>
      <c r="I36" s="142"/>
      <c r="J36" s="142"/>
    </row>
    <row r="37" spans="2:10" ht="15.5" thickTop="1" thickBot="1" x14ac:dyDescent="0.4">
      <c r="B37" s="15" t="s">
        <v>18</v>
      </c>
      <c r="C37" s="124" t="s">
        <v>79</v>
      </c>
      <c r="D37" s="124"/>
      <c r="E37" s="124"/>
      <c r="F37" s="124"/>
      <c r="G37" s="124"/>
      <c r="H37" s="124"/>
      <c r="I37" s="91" t="s">
        <v>19</v>
      </c>
      <c r="J37" s="16" t="s">
        <v>16</v>
      </c>
    </row>
    <row r="38" spans="2:10" ht="15.5" thickTop="1" thickBot="1" x14ac:dyDescent="0.4">
      <c r="B38" s="17" t="s">
        <v>1</v>
      </c>
      <c r="C38" s="120" t="s">
        <v>20</v>
      </c>
      <c r="D38" s="120"/>
      <c r="E38" s="120"/>
      <c r="F38" s="120"/>
      <c r="G38" s="120"/>
      <c r="H38" s="120"/>
      <c r="I38" s="18">
        <v>0.2</v>
      </c>
      <c r="J38" s="89">
        <f>ROUND(($J$28+J34)*I38,2)</f>
        <v>438.24</v>
      </c>
    </row>
    <row r="39" spans="2:10" ht="15.5" thickTop="1" thickBot="1" x14ac:dyDescent="0.4">
      <c r="B39" s="17" t="s">
        <v>3</v>
      </c>
      <c r="C39" s="120" t="s">
        <v>80</v>
      </c>
      <c r="D39" s="120"/>
      <c r="E39" s="120"/>
      <c r="F39" s="120"/>
      <c r="G39" s="120"/>
      <c r="H39" s="120"/>
      <c r="I39" s="18">
        <v>2.5000000000000001E-2</v>
      </c>
      <c r="J39" s="89">
        <f>ROUND(($J$28+J34)*I39,2)</f>
        <v>54.78</v>
      </c>
    </row>
    <row r="40" spans="2:10" ht="39.75" customHeight="1" thickTop="1" thickBot="1" x14ac:dyDescent="0.4">
      <c r="B40" s="17" t="s">
        <v>5</v>
      </c>
      <c r="C40" s="129" t="s">
        <v>81</v>
      </c>
      <c r="D40" s="129"/>
      <c r="E40" s="19" t="s">
        <v>21</v>
      </c>
      <c r="F40" s="20">
        <v>0.03</v>
      </c>
      <c r="G40" s="19" t="s">
        <v>82</v>
      </c>
      <c r="H40" s="83">
        <v>1</v>
      </c>
      <c r="I40" s="21">
        <f>ROUND((F40*H40),6)</f>
        <v>0.03</v>
      </c>
      <c r="J40" s="89">
        <f>ROUND(($J$28+J34)*I40,2)</f>
        <v>65.739999999999995</v>
      </c>
    </row>
    <row r="41" spans="2:10" ht="15.5" thickTop="1" thickBot="1" x14ac:dyDescent="0.4">
      <c r="B41" s="17" t="s">
        <v>6</v>
      </c>
      <c r="C41" s="120" t="s">
        <v>22</v>
      </c>
      <c r="D41" s="120"/>
      <c r="E41" s="120"/>
      <c r="F41" s="120"/>
      <c r="G41" s="120"/>
      <c r="H41" s="120"/>
      <c r="I41" s="18">
        <v>1.4999999999999999E-2</v>
      </c>
      <c r="J41" s="89">
        <f>ROUND(($J$28+J34)*I41,2)</f>
        <v>32.869999999999997</v>
      </c>
    </row>
    <row r="42" spans="2:10" ht="15.5" thickTop="1" thickBot="1" x14ac:dyDescent="0.4">
      <c r="B42" s="17" t="s">
        <v>13</v>
      </c>
      <c r="C42" s="120" t="s">
        <v>83</v>
      </c>
      <c r="D42" s="120"/>
      <c r="E42" s="120"/>
      <c r="F42" s="120"/>
      <c r="G42" s="120"/>
      <c r="H42" s="120"/>
      <c r="I42" s="18">
        <v>0.01</v>
      </c>
      <c r="J42" s="89">
        <f>ROUND(($J$28+J34)*I42,2)</f>
        <v>21.91</v>
      </c>
    </row>
    <row r="43" spans="2:10" ht="15.5" thickTop="1" thickBot="1" x14ac:dyDescent="0.4">
      <c r="B43" s="17" t="s">
        <v>14</v>
      </c>
      <c r="C43" s="120" t="s">
        <v>23</v>
      </c>
      <c r="D43" s="120"/>
      <c r="E43" s="120"/>
      <c r="F43" s="120"/>
      <c r="G43" s="120"/>
      <c r="H43" s="120"/>
      <c r="I43" s="18">
        <v>6.0000000000000001E-3</v>
      </c>
      <c r="J43" s="89">
        <f>ROUND(($J$28+J34)*I43,2)</f>
        <v>13.15</v>
      </c>
    </row>
    <row r="44" spans="2:10" ht="15.5" thickTop="1" thickBot="1" x14ac:dyDescent="0.4">
      <c r="B44" s="17" t="s">
        <v>24</v>
      </c>
      <c r="C44" s="120" t="s">
        <v>25</v>
      </c>
      <c r="D44" s="120"/>
      <c r="E44" s="120"/>
      <c r="F44" s="120"/>
      <c r="G44" s="120"/>
      <c r="H44" s="120"/>
      <c r="I44" s="18">
        <v>2E-3</v>
      </c>
      <c r="J44" s="89">
        <f>ROUND(($J$28+J34)*I44,2)</f>
        <v>4.38</v>
      </c>
    </row>
    <row r="45" spans="2:10" ht="15.5" thickTop="1" thickBot="1" x14ac:dyDescent="0.4">
      <c r="B45" s="22" t="s">
        <v>26</v>
      </c>
      <c r="C45" s="120" t="s">
        <v>27</v>
      </c>
      <c r="D45" s="120"/>
      <c r="E45" s="120"/>
      <c r="F45" s="120"/>
      <c r="G45" s="120"/>
      <c r="H45" s="120"/>
      <c r="I45" s="23">
        <v>0.08</v>
      </c>
      <c r="J45" s="89">
        <f>ROUND(($J$28+J34)*I45,2)</f>
        <v>175.3</v>
      </c>
    </row>
    <row r="46" spans="2:10" ht="15.5" thickTop="1" thickBot="1" x14ac:dyDescent="0.4">
      <c r="B46" s="125" t="s">
        <v>17</v>
      </c>
      <c r="C46" s="125"/>
      <c r="D46" s="125"/>
      <c r="E46" s="125"/>
      <c r="F46" s="125"/>
      <c r="G46" s="125"/>
      <c r="H46" s="125"/>
      <c r="I46" s="24">
        <f>SUM(I38:I45)</f>
        <v>0.36800000000000005</v>
      </c>
      <c r="J46" s="14">
        <f>SUM(J38:J45)</f>
        <v>806.36999999999989</v>
      </c>
    </row>
    <row r="47" spans="2:10" ht="50.25" customHeight="1" thickTop="1" thickBot="1" x14ac:dyDescent="0.4">
      <c r="B47" s="141" t="s">
        <v>84</v>
      </c>
      <c r="C47" s="141"/>
      <c r="D47" s="141"/>
      <c r="E47" s="141"/>
      <c r="F47" s="141"/>
      <c r="G47" s="141"/>
      <c r="H47" s="141"/>
      <c r="I47" s="141"/>
      <c r="J47" s="141"/>
    </row>
    <row r="48" spans="2:10" ht="15.5" thickTop="1" thickBot="1" x14ac:dyDescent="0.4">
      <c r="B48" s="25" t="s">
        <v>28</v>
      </c>
      <c r="C48" s="124" t="s">
        <v>85</v>
      </c>
      <c r="D48" s="124"/>
      <c r="E48" s="124"/>
      <c r="F48" s="124"/>
      <c r="G48" s="124"/>
      <c r="H48" s="124"/>
      <c r="I48" s="124"/>
      <c r="J48" s="26" t="s">
        <v>16</v>
      </c>
    </row>
    <row r="49" spans="2:10" ht="15.5" thickTop="1" thickBot="1" x14ac:dyDescent="0.4">
      <c r="B49" s="90" t="s">
        <v>1</v>
      </c>
      <c r="C49" s="128" t="s">
        <v>86</v>
      </c>
      <c r="D49" s="128"/>
      <c r="E49" s="128"/>
      <c r="F49" s="128"/>
      <c r="G49" s="128"/>
      <c r="H49" s="128"/>
      <c r="I49" s="128"/>
      <c r="J49" s="27">
        <f>I50*I51*I52-(J26*I53)</f>
        <v>35.673400000000015</v>
      </c>
    </row>
    <row r="50" spans="2:10" ht="22.5" customHeight="1" thickTop="1" thickBot="1" x14ac:dyDescent="0.4">
      <c r="B50" s="90"/>
      <c r="C50" s="127" t="s">
        <v>87</v>
      </c>
      <c r="D50" s="127"/>
      <c r="E50" s="127"/>
      <c r="F50" s="127"/>
      <c r="G50" s="127"/>
      <c r="H50" s="127"/>
      <c r="I50" s="28">
        <v>3.5</v>
      </c>
      <c r="J50" s="29"/>
    </row>
    <row r="51" spans="2:10" ht="15.5" thickTop="1" thickBot="1" x14ac:dyDescent="0.4">
      <c r="B51" s="30"/>
      <c r="C51" s="127" t="s">
        <v>88</v>
      </c>
      <c r="D51" s="127"/>
      <c r="E51" s="127"/>
      <c r="F51" s="127"/>
      <c r="G51" s="127"/>
      <c r="H51" s="127"/>
      <c r="I51" s="31">
        <v>2</v>
      </c>
      <c r="J51" s="32" t="s">
        <v>29</v>
      </c>
    </row>
    <row r="52" spans="2:10" ht="24" customHeight="1" thickTop="1" thickBot="1" x14ac:dyDescent="0.4">
      <c r="B52" s="30"/>
      <c r="C52" s="127" t="s">
        <v>89</v>
      </c>
      <c r="D52" s="127"/>
      <c r="E52" s="127"/>
      <c r="F52" s="127"/>
      <c r="G52" s="127"/>
      <c r="H52" s="127"/>
      <c r="I52" s="33">
        <v>22</v>
      </c>
      <c r="J52" s="32"/>
    </row>
    <row r="53" spans="2:10" ht="25.5" customHeight="1" thickTop="1" thickBot="1" x14ac:dyDescent="0.4">
      <c r="B53" s="30"/>
      <c r="C53" s="127" t="s">
        <v>90</v>
      </c>
      <c r="D53" s="127"/>
      <c r="E53" s="127"/>
      <c r="F53" s="127"/>
      <c r="G53" s="127"/>
      <c r="H53" s="127"/>
      <c r="I53" s="34">
        <v>0.06</v>
      </c>
      <c r="J53" s="32"/>
    </row>
    <row r="54" spans="2:10" ht="15.5" thickTop="1" thickBot="1" x14ac:dyDescent="0.4">
      <c r="B54" s="90" t="s">
        <v>3</v>
      </c>
      <c r="C54" s="120" t="s">
        <v>91</v>
      </c>
      <c r="D54" s="120"/>
      <c r="E54" s="120"/>
      <c r="F54" s="120"/>
      <c r="G54" s="120"/>
      <c r="H54" s="120"/>
      <c r="I54" s="120"/>
      <c r="J54" s="89">
        <f>(I55-I57)*I56</f>
        <v>504.9</v>
      </c>
    </row>
    <row r="55" spans="2:10" ht="15.5" thickTop="1" thickBot="1" x14ac:dyDescent="0.4">
      <c r="B55" s="30"/>
      <c r="C55" s="127" t="s">
        <v>92</v>
      </c>
      <c r="D55" s="127"/>
      <c r="E55" s="127"/>
      <c r="F55" s="127"/>
      <c r="G55" s="127"/>
      <c r="H55" s="127"/>
      <c r="I55" s="94">
        <v>25.5</v>
      </c>
      <c r="J55" s="32" t="s">
        <v>29</v>
      </c>
    </row>
    <row r="56" spans="2:10" ht="30" customHeight="1" thickTop="1" thickBot="1" x14ac:dyDescent="0.4">
      <c r="B56" s="30"/>
      <c r="C56" s="127" t="s">
        <v>93</v>
      </c>
      <c r="D56" s="127"/>
      <c r="E56" s="127"/>
      <c r="F56" s="127"/>
      <c r="G56" s="127"/>
      <c r="H56" s="127"/>
      <c r="I56" s="35">
        <v>22</v>
      </c>
      <c r="J56" s="32"/>
    </row>
    <row r="57" spans="2:10" ht="15.5" thickTop="1" thickBot="1" x14ac:dyDescent="0.4">
      <c r="B57" s="30"/>
      <c r="C57" s="127" t="s">
        <v>156</v>
      </c>
      <c r="D57" s="127"/>
      <c r="E57" s="127"/>
      <c r="F57" s="127"/>
      <c r="G57" s="127"/>
      <c r="H57" s="127"/>
      <c r="I57" s="95">
        <f>10%*I55</f>
        <v>2.5500000000000003</v>
      </c>
      <c r="J57" s="32" t="s">
        <v>29</v>
      </c>
    </row>
    <row r="58" spans="2:10" ht="15.5" thickTop="1" thickBot="1" x14ac:dyDescent="0.4">
      <c r="B58" s="36" t="s">
        <v>5</v>
      </c>
      <c r="C58" s="178" t="s">
        <v>182</v>
      </c>
      <c r="D58" s="179"/>
      <c r="E58" s="179"/>
      <c r="F58" s="179"/>
      <c r="G58" s="180"/>
      <c r="H58" s="37">
        <v>4</v>
      </c>
      <c r="I58" s="177">
        <v>163.5</v>
      </c>
      <c r="J58" s="89">
        <f>H58*I58</f>
        <v>654</v>
      </c>
    </row>
    <row r="59" spans="2:10" ht="15.5" thickTop="1" thickBot="1" x14ac:dyDescent="0.4">
      <c r="B59" s="90" t="s">
        <v>6</v>
      </c>
      <c r="C59" s="120" t="s">
        <v>170</v>
      </c>
      <c r="D59" s="120"/>
      <c r="E59" s="120"/>
      <c r="F59" s="120"/>
      <c r="G59" s="120"/>
      <c r="H59" s="120"/>
      <c r="I59" s="38"/>
      <c r="J59" s="89">
        <v>6</v>
      </c>
    </row>
    <row r="60" spans="2:10" ht="15.5" thickTop="1" thickBot="1" x14ac:dyDescent="0.4">
      <c r="B60" s="90" t="s">
        <v>14</v>
      </c>
      <c r="C60" s="128" t="s">
        <v>169</v>
      </c>
      <c r="D60" s="128"/>
      <c r="E60" s="128"/>
      <c r="F60" s="128"/>
      <c r="G60" s="128"/>
      <c r="H60" s="128"/>
      <c r="I60" s="128"/>
      <c r="J60" s="27">
        <v>19.899999999999999</v>
      </c>
    </row>
    <row r="61" spans="2:10" ht="15.5" thickTop="1" thickBot="1" x14ac:dyDescent="0.4">
      <c r="B61" s="90" t="s">
        <v>24</v>
      </c>
      <c r="C61" s="154" t="s">
        <v>160</v>
      </c>
      <c r="D61" s="155"/>
      <c r="E61" s="155"/>
      <c r="F61" s="155"/>
      <c r="G61" s="155"/>
      <c r="H61" s="156"/>
      <c r="I61" s="85"/>
      <c r="J61" s="27">
        <v>0</v>
      </c>
    </row>
    <row r="62" spans="2:10" ht="15.5" thickTop="1" thickBot="1" x14ac:dyDescent="0.4">
      <c r="B62" s="39"/>
      <c r="C62" s="125" t="s">
        <v>17</v>
      </c>
      <c r="D62" s="125"/>
      <c r="E62" s="125"/>
      <c r="F62" s="125"/>
      <c r="G62" s="125"/>
      <c r="H62" s="125"/>
      <c r="I62" s="125"/>
      <c r="J62" s="14">
        <f>SUM(J49:J60)</f>
        <v>1220.4734000000001</v>
      </c>
    </row>
    <row r="63" spans="2:10" ht="39" customHeight="1" thickTop="1" thickBot="1" x14ac:dyDescent="0.4">
      <c r="B63" s="153" t="s">
        <v>30</v>
      </c>
      <c r="C63" s="153"/>
      <c r="D63" s="153"/>
      <c r="E63" s="153"/>
      <c r="F63" s="153"/>
      <c r="G63" s="153"/>
      <c r="H63" s="153"/>
      <c r="I63" s="153"/>
      <c r="J63" s="153"/>
    </row>
    <row r="64" spans="2:10" ht="15.5" thickTop="1" thickBot="1" x14ac:dyDescent="0.4">
      <c r="B64" s="133" t="s">
        <v>94</v>
      </c>
      <c r="C64" s="133"/>
      <c r="D64" s="133"/>
      <c r="E64" s="133"/>
      <c r="F64" s="133"/>
      <c r="G64" s="133"/>
      <c r="H64" s="133"/>
      <c r="I64" s="133"/>
      <c r="J64" s="133"/>
    </row>
    <row r="65" spans="2:10" ht="15.5" thickTop="1" thickBot="1" x14ac:dyDescent="0.4">
      <c r="B65" s="11">
        <v>2</v>
      </c>
      <c r="C65" s="124" t="s">
        <v>95</v>
      </c>
      <c r="D65" s="124"/>
      <c r="E65" s="124"/>
      <c r="F65" s="124"/>
      <c r="G65" s="124"/>
      <c r="H65" s="124"/>
      <c r="I65" s="124"/>
      <c r="J65" s="12" t="s">
        <v>16</v>
      </c>
    </row>
    <row r="66" spans="2:10" ht="15.5" thickTop="1" thickBot="1" x14ac:dyDescent="0.4">
      <c r="B66" s="90" t="s">
        <v>15</v>
      </c>
      <c r="C66" s="120" t="s">
        <v>96</v>
      </c>
      <c r="D66" s="120"/>
      <c r="E66" s="120"/>
      <c r="F66" s="120"/>
      <c r="G66" s="120"/>
      <c r="H66" s="120"/>
      <c r="I66" s="120"/>
      <c r="J66" s="89">
        <f>J34</f>
        <v>219.1</v>
      </c>
    </row>
    <row r="67" spans="2:10" ht="15.5" thickTop="1" thickBot="1" x14ac:dyDescent="0.4">
      <c r="B67" s="90" t="s">
        <v>18</v>
      </c>
      <c r="C67" s="120" t="s">
        <v>79</v>
      </c>
      <c r="D67" s="120"/>
      <c r="E67" s="120"/>
      <c r="F67" s="120"/>
      <c r="G67" s="120"/>
      <c r="H67" s="120"/>
      <c r="I67" s="120"/>
      <c r="J67" s="89">
        <f>J46</f>
        <v>806.36999999999989</v>
      </c>
    </row>
    <row r="68" spans="2:10" ht="15.5" thickTop="1" thickBot="1" x14ac:dyDescent="0.4">
      <c r="B68" s="90" t="s">
        <v>28</v>
      </c>
      <c r="C68" s="120" t="s">
        <v>85</v>
      </c>
      <c r="D68" s="120"/>
      <c r="E68" s="120"/>
      <c r="F68" s="120"/>
      <c r="G68" s="120"/>
      <c r="H68" s="120"/>
      <c r="I68" s="120"/>
      <c r="J68" s="89">
        <f>J62</f>
        <v>1220.4734000000001</v>
      </c>
    </row>
    <row r="69" spans="2:10" ht="15.5" thickTop="1" thickBot="1" x14ac:dyDescent="0.4">
      <c r="B69" s="125" t="s">
        <v>97</v>
      </c>
      <c r="C69" s="125"/>
      <c r="D69" s="125"/>
      <c r="E69" s="125"/>
      <c r="F69" s="125"/>
      <c r="G69" s="125"/>
      <c r="H69" s="125"/>
      <c r="I69" s="125"/>
      <c r="J69" s="14">
        <f>SUM(J66:J68)</f>
        <v>2245.9434000000001</v>
      </c>
    </row>
    <row r="70" spans="2:10" ht="15.5" thickTop="1" thickBot="1" x14ac:dyDescent="0.4">
      <c r="B70" s="40"/>
      <c r="C70" s="41"/>
      <c r="D70" s="41"/>
      <c r="E70" s="41"/>
      <c r="F70" s="41"/>
      <c r="G70" s="41"/>
      <c r="H70" s="41"/>
      <c r="I70" s="41"/>
      <c r="J70" s="42"/>
    </row>
    <row r="71" spans="2:10" ht="15.5" thickTop="1" thickBot="1" x14ac:dyDescent="0.4">
      <c r="B71" s="145" t="s">
        <v>98</v>
      </c>
      <c r="C71" s="133"/>
      <c r="D71" s="133"/>
      <c r="E71" s="133"/>
      <c r="F71" s="133"/>
      <c r="G71" s="133"/>
      <c r="H71" s="133"/>
      <c r="I71" s="133"/>
      <c r="J71" s="145"/>
    </row>
    <row r="72" spans="2:10" ht="85.5" customHeight="1" thickTop="1" thickBot="1" x14ac:dyDescent="0.4">
      <c r="B72" s="146" t="s">
        <v>1</v>
      </c>
      <c r="C72" s="148" t="s">
        <v>99</v>
      </c>
      <c r="D72" s="120"/>
      <c r="E72" s="120"/>
      <c r="F72" s="120"/>
      <c r="G72" s="120"/>
      <c r="H72" s="120"/>
      <c r="I72" s="149"/>
      <c r="J72" s="150">
        <f>ROUND(((J28/12)+($J$32/12)+((J28/12)/12)+($J$33/12))*(30/30)*I73,2)</f>
        <v>19.63</v>
      </c>
    </row>
    <row r="73" spans="2:10" ht="29.25" customHeight="1" thickTop="1" thickBot="1" x14ac:dyDescent="0.4">
      <c r="B73" s="147"/>
      <c r="C73" s="152" t="s">
        <v>100</v>
      </c>
      <c r="D73" s="137"/>
      <c r="E73" s="137"/>
      <c r="F73" s="137"/>
      <c r="G73" s="137"/>
      <c r="H73" s="137"/>
      <c r="I73" s="75">
        <v>0.1</v>
      </c>
      <c r="J73" s="151"/>
    </row>
    <row r="74" spans="2:10" ht="15.5" thickTop="1" thickBot="1" x14ac:dyDescent="0.4">
      <c r="B74" s="30" t="s">
        <v>3</v>
      </c>
      <c r="C74" s="128" t="s">
        <v>101</v>
      </c>
      <c r="D74" s="128"/>
      <c r="E74" s="128"/>
      <c r="F74" s="128"/>
      <c r="G74" s="128"/>
      <c r="H74" s="128"/>
      <c r="I74" s="128"/>
      <c r="J74" s="74">
        <f>ROUND($I$45*J72,2)</f>
        <v>1.57</v>
      </c>
    </row>
    <row r="75" spans="2:10" ht="48" customHeight="1" thickTop="1" thickBot="1" x14ac:dyDescent="0.4">
      <c r="B75" s="133" t="s">
        <v>5</v>
      </c>
      <c r="C75" s="144" t="s">
        <v>102</v>
      </c>
      <c r="D75" s="144"/>
      <c r="E75" s="144"/>
      <c r="F75" s="144"/>
      <c r="G75" s="144"/>
      <c r="H75" s="144"/>
      <c r="I75" s="144"/>
      <c r="J75" s="136">
        <f>ROUND(((($J$28/30)*7)/20)*I76,2)</f>
        <v>20.71</v>
      </c>
    </row>
    <row r="76" spans="2:10" ht="27.75" customHeight="1" thickTop="1" thickBot="1" x14ac:dyDescent="0.4">
      <c r="B76" s="133"/>
      <c r="C76" s="137" t="s">
        <v>103</v>
      </c>
      <c r="D76" s="137"/>
      <c r="E76" s="137"/>
      <c r="F76" s="137"/>
      <c r="G76" s="137"/>
      <c r="H76" s="137"/>
      <c r="I76" s="76">
        <v>0.9</v>
      </c>
      <c r="J76" s="136"/>
    </row>
    <row r="77" spans="2:10" ht="25.5" customHeight="1" thickTop="1" thickBot="1" x14ac:dyDescent="0.4">
      <c r="B77" s="90" t="s">
        <v>13</v>
      </c>
      <c r="C77" s="128" t="s">
        <v>104</v>
      </c>
      <c r="D77" s="128"/>
      <c r="E77" s="128"/>
      <c r="F77" s="128"/>
      <c r="G77" s="128"/>
      <c r="H77" s="128"/>
      <c r="I77" s="128"/>
      <c r="J77" s="89">
        <f>ROUND($I$46*J75,2)</f>
        <v>7.62</v>
      </c>
    </row>
    <row r="78" spans="2:10" ht="50.25" customHeight="1" thickTop="1" thickBot="1" x14ac:dyDescent="0.4">
      <c r="B78" s="90" t="s">
        <v>14</v>
      </c>
      <c r="C78" s="140" t="s">
        <v>105</v>
      </c>
      <c r="D78" s="140"/>
      <c r="E78" s="140"/>
      <c r="F78" s="140"/>
      <c r="G78" s="140"/>
      <c r="H78" s="140"/>
      <c r="I78" s="140"/>
      <c r="J78" s="89">
        <f>ROUND(0.04*J28,2)</f>
        <v>78.88</v>
      </c>
    </row>
    <row r="79" spans="2:10" ht="15.5" thickTop="1" thickBot="1" x14ac:dyDescent="0.4">
      <c r="B79" s="125" t="s">
        <v>97</v>
      </c>
      <c r="C79" s="125"/>
      <c r="D79" s="125"/>
      <c r="E79" s="125"/>
      <c r="F79" s="125"/>
      <c r="G79" s="125"/>
      <c r="H79" s="125"/>
      <c r="I79" s="125"/>
      <c r="J79" s="14">
        <f>SUM(J72:J78)</f>
        <v>128.41</v>
      </c>
    </row>
    <row r="80" spans="2:10" ht="15.5" thickTop="1" thickBot="1" x14ac:dyDescent="0.4">
      <c r="B80" s="40"/>
      <c r="C80" s="41"/>
      <c r="D80" s="41"/>
      <c r="E80" s="41"/>
      <c r="F80" s="41"/>
      <c r="G80" s="41"/>
      <c r="H80" s="41"/>
      <c r="I80" s="41"/>
      <c r="J80" s="42"/>
    </row>
    <row r="81" spans="2:10" ht="15.5" thickTop="1" thickBot="1" x14ac:dyDescent="0.4">
      <c r="B81" s="134" t="s">
        <v>106</v>
      </c>
      <c r="C81" s="134"/>
      <c r="D81" s="134"/>
      <c r="E81" s="134"/>
      <c r="F81" s="134"/>
      <c r="G81" s="134"/>
      <c r="H81" s="134"/>
      <c r="I81" s="134"/>
      <c r="J81" s="134"/>
    </row>
    <row r="82" spans="2:10" ht="37.5" customHeight="1" thickTop="1" thickBot="1" x14ac:dyDescent="0.4">
      <c r="B82" s="141" t="s">
        <v>107</v>
      </c>
      <c r="C82" s="141"/>
      <c r="D82" s="141"/>
      <c r="E82" s="141"/>
      <c r="F82" s="141"/>
      <c r="G82" s="141"/>
      <c r="H82" s="141"/>
      <c r="I82" s="141"/>
      <c r="J82" s="141"/>
    </row>
    <row r="83" spans="2:10" ht="49.5" customHeight="1" thickTop="1" thickBot="1" x14ac:dyDescent="0.4">
      <c r="B83" s="142" t="s">
        <v>108</v>
      </c>
      <c r="C83" s="142"/>
      <c r="D83" s="142"/>
      <c r="E83" s="142"/>
      <c r="F83" s="142"/>
      <c r="G83" s="142"/>
      <c r="H83" s="142"/>
      <c r="I83" s="142"/>
      <c r="J83" s="142"/>
    </row>
    <row r="84" spans="2:10" ht="57" thickTop="1" thickBot="1" x14ac:dyDescent="0.4">
      <c r="B84" s="43" t="s">
        <v>109</v>
      </c>
      <c r="C84" s="44">
        <f>J28</f>
        <v>1972.11</v>
      </c>
      <c r="D84" s="45"/>
      <c r="E84" s="46" t="s">
        <v>110</v>
      </c>
      <c r="F84" s="44">
        <f>J69-J49-J54-J58</f>
        <v>1051.3699999999999</v>
      </c>
      <c r="G84" s="47"/>
      <c r="H84" s="46" t="s">
        <v>33</v>
      </c>
      <c r="I84" s="44">
        <f>J79</f>
        <v>128.41</v>
      </c>
      <c r="J84" s="48">
        <f>C84+F84+I84</f>
        <v>3151.8899999999994</v>
      </c>
    </row>
    <row r="85" spans="2:10" ht="30.75" customHeight="1" thickTop="1" thickBot="1" x14ac:dyDescent="0.4">
      <c r="B85" s="49"/>
      <c r="C85" s="50"/>
      <c r="D85" s="51"/>
      <c r="E85" s="49"/>
      <c r="F85" s="50"/>
      <c r="G85" s="143" t="s">
        <v>111</v>
      </c>
      <c r="H85" s="143"/>
      <c r="I85" s="52">
        <f>J84/30</f>
        <v>105.06299999999997</v>
      </c>
      <c r="J85" s="53"/>
    </row>
    <row r="86" spans="2:10" ht="15.5" thickTop="1" thickBot="1" x14ac:dyDescent="0.4">
      <c r="B86" s="54" t="s">
        <v>34</v>
      </c>
      <c r="C86" s="130" t="s">
        <v>112</v>
      </c>
      <c r="D86" s="130"/>
      <c r="E86" s="130"/>
      <c r="F86" s="130"/>
      <c r="G86" s="130"/>
      <c r="H86" s="130"/>
      <c r="I86" s="130"/>
      <c r="J86" s="55" t="s">
        <v>16</v>
      </c>
    </row>
    <row r="87" spans="2:10" ht="15.5" thickTop="1" thickBot="1" x14ac:dyDescent="0.4">
      <c r="B87" s="90" t="s">
        <v>1</v>
      </c>
      <c r="C87" s="120" t="s">
        <v>113</v>
      </c>
      <c r="D87" s="120"/>
      <c r="E87" s="120"/>
      <c r="F87" s="120"/>
      <c r="G87" s="120"/>
      <c r="H87" s="120"/>
      <c r="I87" s="120"/>
      <c r="J87" s="88">
        <f>ROUND(J84/12,2)</f>
        <v>262.66000000000003</v>
      </c>
    </row>
    <row r="88" spans="2:10" ht="27.75" customHeight="1" thickTop="1" thickBot="1" x14ac:dyDescent="0.4">
      <c r="B88" s="135" t="s">
        <v>3</v>
      </c>
      <c r="C88" s="139" t="s">
        <v>150</v>
      </c>
      <c r="D88" s="139"/>
      <c r="E88" s="139"/>
      <c r="F88" s="139"/>
      <c r="G88" s="139"/>
      <c r="H88" s="139"/>
      <c r="I88" s="139"/>
      <c r="J88" s="138">
        <f>ROUND(((J84/30)*I89)/12,2)</f>
        <v>8.76</v>
      </c>
    </row>
    <row r="89" spans="2:10" ht="27" customHeight="1" thickTop="1" thickBot="1" x14ac:dyDescent="0.4">
      <c r="B89" s="135"/>
      <c r="C89" s="137" t="s">
        <v>114</v>
      </c>
      <c r="D89" s="137"/>
      <c r="E89" s="137"/>
      <c r="F89" s="137"/>
      <c r="G89" s="137"/>
      <c r="H89" s="137"/>
      <c r="I89" s="77">
        <v>1</v>
      </c>
      <c r="J89" s="138"/>
    </row>
    <row r="90" spans="2:10" ht="26.25" customHeight="1" thickTop="1" thickBot="1" x14ac:dyDescent="0.4">
      <c r="B90" s="135" t="s">
        <v>5</v>
      </c>
      <c r="C90" s="120" t="s">
        <v>151</v>
      </c>
      <c r="D90" s="120"/>
      <c r="E90" s="120"/>
      <c r="F90" s="120"/>
      <c r="G90" s="120"/>
      <c r="H90" s="120"/>
      <c r="I90" s="120"/>
      <c r="J90" s="138">
        <f>ROUND(((($J$84/30)*5)/12)*I91,2)</f>
        <v>0.66</v>
      </c>
    </row>
    <row r="91" spans="2:10" ht="28.5" customHeight="1" thickTop="1" thickBot="1" x14ac:dyDescent="0.4">
      <c r="B91" s="135"/>
      <c r="C91" s="137" t="s">
        <v>115</v>
      </c>
      <c r="D91" s="137"/>
      <c r="E91" s="137"/>
      <c r="F91" s="137"/>
      <c r="G91" s="137"/>
      <c r="H91" s="137"/>
      <c r="I91" s="78">
        <v>1.4999999999999999E-2</v>
      </c>
      <c r="J91" s="138"/>
    </row>
    <row r="92" spans="2:10" ht="30.75" customHeight="1" thickTop="1" thickBot="1" x14ac:dyDescent="0.4">
      <c r="B92" s="135" t="s">
        <v>6</v>
      </c>
      <c r="C92" s="120" t="s">
        <v>152</v>
      </c>
      <c r="D92" s="120"/>
      <c r="E92" s="120"/>
      <c r="F92" s="120"/>
      <c r="G92" s="120"/>
      <c r="H92" s="120"/>
      <c r="I92" s="120"/>
      <c r="J92" s="138">
        <f>ROUND(((($J$84/30)*15)/12)*I93,2)</f>
        <v>1.02</v>
      </c>
    </row>
    <row r="93" spans="2:10" ht="26.25" customHeight="1" thickTop="1" thickBot="1" x14ac:dyDescent="0.4">
      <c r="B93" s="135"/>
      <c r="C93" s="137" t="s">
        <v>116</v>
      </c>
      <c r="D93" s="137"/>
      <c r="E93" s="137"/>
      <c r="F93" s="137"/>
      <c r="G93" s="137"/>
      <c r="H93" s="137"/>
      <c r="I93" s="79">
        <v>7.7999999999999996E-3</v>
      </c>
      <c r="J93" s="138"/>
    </row>
    <row r="94" spans="2:10" ht="33.75" customHeight="1" thickTop="1" thickBot="1" x14ac:dyDescent="0.4">
      <c r="B94" s="135" t="s">
        <v>13</v>
      </c>
      <c r="C94" s="120" t="s">
        <v>149</v>
      </c>
      <c r="D94" s="120"/>
      <c r="E94" s="120"/>
      <c r="F94" s="120"/>
      <c r="G94" s="120"/>
      <c r="H94" s="120"/>
      <c r="I94" s="120"/>
      <c r="J94" s="136">
        <f>ROUND(((((J28+J28/3)/12)+(J46+J62-J49-J54+J79))*4/12)*I95,2)</f>
        <v>12.23</v>
      </c>
    </row>
    <row r="95" spans="2:10" ht="27.75" customHeight="1" thickTop="1" thickBot="1" x14ac:dyDescent="0.4">
      <c r="B95" s="135"/>
      <c r="C95" s="137" t="s">
        <v>117</v>
      </c>
      <c r="D95" s="137"/>
      <c r="E95" s="137"/>
      <c r="F95" s="137"/>
      <c r="G95" s="137"/>
      <c r="H95" s="137"/>
      <c r="I95" s="79">
        <v>0.02</v>
      </c>
      <c r="J95" s="136"/>
    </row>
    <row r="96" spans="2:10" ht="27" customHeight="1" thickTop="1" thickBot="1" x14ac:dyDescent="0.4">
      <c r="B96" s="56" t="s">
        <v>14</v>
      </c>
      <c r="C96" s="120" t="s">
        <v>118</v>
      </c>
      <c r="D96" s="120"/>
      <c r="E96" s="120"/>
      <c r="F96" s="120"/>
      <c r="G96" s="120"/>
      <c r="H96" s="120"/>
      <c r="I96" s="120"/>
      <c r="J96" s="138">
        <f>ROUND((($J$84/30)*I97)/12,2)</f>
        <v>26.27</v>
      </c>
    </row>
    <row r="97" spans="2:10" ht="26.25" customHeight="1" thickTop="1" thickBot="1" x14ac:dyDescent="0.4">
      <c r="B97" s="56"/>
      <c r="C97" s="137" t="s">
        <v>119</v>
      </c>
      <c r="D97" s="137"/>
      <c r="E97" s="137"/>
      <c r="F97" s="137"/>
      <c r="G97" s="137"/>
      <c r="H97" s="137"/>
      <c r="I97" s="80">
        <v>3</v>
      </c>
      <c r="J97" s="138"/>
    </row>
    <row r="98" spans="2:10" ht="15.5" thickTop="1" thickBot="1" x14ac:dyDescent="0.4">
      <c r="B98" s="125" t="s">
        <v>76</v>
      </c>
      <c r="C98" s="125"/>
      <c r="D98" s="125"/>
      <c r="E98" s="125"/>
      <c r="F98" s="125"/>
      <c r="G98" s="125"/>
      <c r="H98" s="125"/>
      <c r="I98" s="125"/>
      <c r="J98" s="57">
        <f>SUM(J87:J97)</f>
        <v>311.60000000000002</v>
      </c>
    </row>
    <row r="99" spans="2:10" ht="15.5" thickTop="1" thickBot="1" x14ac:dyDescent="0.4">
      <c r="B99" s="125" t="s">
        <v>17</v>
      </c>
      <c r="C99" s="125"/>
      <c r="D99" s="125"/>
      <c r="E99" s="125"/>
      <c r="F99" s="125"/>
      <c r="G99" s="125"/>
      <c r="H99" s="125"/>
      <c r="I99" s="125"/>
      <c r="J99" s="14">
        <f>SUM(J98:J98)</f>
        <v>311.60000000000002</v>
      </c>
    </row>
    <row r="100" spans="2:10" ht="15.5" thickTop="1" thickBot="1" x14ac:dyDescent="0.4">
      <c r="B100" s="54" t="s">
        <v>38</v>
      </c>
      <c r="C100" s="130" t="s">
        <v>36</v>
      </c>
      <c r="D100" s="130"/>
      <c r="E100" s="130"/>
      <c r="F100" s="130"/>
      <c r="G100" s="130"/>
      <c r="H100" s="130"/>
      <c r="I100" s="130"/>
      <c r="J100" s="55" t="s">
        <v>16</v>
      </c>
    </row>
    <row r="101" spans="2:10" ht="15.5" thickTop="1" thickBot="1" x14ac:dyDescent="0.4">
      <c r="B101" s="90" t="s">
        <v>1</v>
      </c>
      <c r="C101" s="120" t="s">
        <v>37</v>
      </c>
      <c r="D101" s="120"/>
      <c r="E101" s="120"/>
      <c r="F101" s="120"/>
      <c r="G101" s="120"/>
      <c r="H101" s="120"/>
      <c r="I101" s="120"/>
      <c r="J101" s="88">
        <v>0</v>
      </c>
    </row>
    <row r="102" spans="2:10" ht="15.5" thickTop="1" thickBot="1" x14ac:dyDescent="0.4">
      <c r="B102" s="125" t="s">
        <v>17</v>
      </c>
      <c r="C102" s="125"/>
      <c r="D102" s="125"/>
      <c r="E102" s="125"/>
      <c r="F102" s="125"/>
      <c r="G102" s="125"/>
      <c r="H102" s="125"/>
      <c r="I102" s="125"/>
      <c r="J102" s="14">
        <f>SUM(J101:J101)</f>
        <v>0</v>
      </c>
    </row>
    <row r="103" spans="2:10" ht="15.5" thickTop="1" thickBot="1" x14ac:dyDescent="0.4">
      <c r="B103" s="133" t="s">
        <v>120</v>
      </c>
      <c r="C103" s="133"/>
      <c r="D103" s="133"/>
      <c r="E103" s="133"/>
      <c r="F103" s="133"/>
      <c r="G103" s="133"/>
      <c r="H103" s="133"/>
      <c r="I103" s="133"/>
      <c r="J103" s="133"/>
    </row>
    <row r="104" spans="2:10" ht="15.5" thickTop="1" thickBot="1" x14ac:dyDescent="0.4">
      <c r="B104" s="11">
        <v>4</v>
      </c>
      <c r="C104" s="124" t="s">
        <v>32</v>
      </c>
      <c r="D104" s="124"/>
      <c r="E104" s="124"/>
      <c r="F104" s="124"/>
      <c r="G104" s="124"/>
      <c r="H104" s="124"/>
      <c r="I104" s="124"/>
      <c r="J104" s="12" t="s">
        <v>16</v>
      </c>
    </row>
    <row r="105" spans="2:10" ht="15.5" thickTop="1" thickBot="1" x14ac:dyDescent="0.4">
      <c r="B105" s="90" t="s">
        <v>34</v>
      </c>
      <c r="C105" s="120" t="s">
        <v>35</v>
      </c>
      <c r="D105" s="120"/>
      <c r="E105" s="120"/>
      <c r="F105" s="120"/>
      <c r="G105" s="120"/>
      <c r="H105" s="120"/>
      <c r="I105" s="120"/>
      <c r="J105" s="89">
        <f>J99</f>
        <v>311.60000000000002</v>
      </c>
    </row>
    <row r="106" spans="2:10" ht="15.5" thickTop="1" thickBot="1" x14ac:dyDescent="0.4">
      <c r="B106" s="90" t="s">
        <v>38</v>
      </c>
      <c r="C106" s="120" t="s">
        <v>36</v>
      </c>
      <c r="D106" s="120"/>
      <c r="E106" s="120"/>
      <c r="F106" s="120"/>
      <c r="G106" s="120"/>
      <c r="H106" s="120"/>
      <c r="I106" s="120"/>
      <c r="J106" s="89">
        <f>J102</f>
        <v>0</v>
      </c>
    </row>
    <row r="107" spans="2:10" ht="15.5" thickTop="1" thickBot="1" x14ac:dyDescent="0.4">
      <c r="B107" s="125" t="s">
        <v>97</v>
      </c>
      <c r="C107" s="125"/>
      <c r="D107" s="125"/>
      <c r="E107" s="125"/>
      <c r="F107" s="125"/>
      <c r="G107" s="125"/>
      <c r="H107" s="125"/>
      <c r="I107" s="125"/>
      <c r="J107" s="14">
        <f>SUM(J105:J106)</f>
        <v>311.60000000000002</v>
      </c>
    </row>
    <row r="108" spans="2:10" ht="15.5" thickTop="1" thickBot="1" x14ac:dyDescent="0.4">
      <c r="B108" s="40"/>
      <c r="C108" s="41"/>
      <c r="D108" s="41"/>
      <c r="E108" s="41"/>
      <c r="F108" s="41"/>
      <c r="G108" s="41"/>
      <c r="H108" s="41"/>
      <c r="I108" s="41"/>
      <c r="J108" s="42"/>
    </row>
    <row r="109" spans="2:10" ht="15.5" thickTop="1" thickBot="1" x14ac:dyDescent="0.4">
      <c r="B109" s="134" t="s">
        <v>121</v>
      </c>
      <c r="C109" s="134"/>
      <c r="D109" s="134"/>
      <c r="E109" s="134"/>
      <c r="F109" s="134"/>
      <c r="G109" s="134"/>
      <c r="H109" s="134"/>
      <c r="I109" s="134"/>
      <c r="J109" s="134"/>
    </row>
    <row r="110" spans="2:10" ht="15.5" thickTop="1" thickBot="1" x14ac:dyDescent="0.4">
      <c r="B110" s="11">
        <v>5</v>
      </c>
      <c r="C110" s="124" t="s">
        <v>39</v>
      </c>
      <c r="D110" s="124"/>
      <c r="E110" s="124"/>
      <c r="F110" s="124"/>
      <c r="G110" s="124"/>
      <c r="H110" s="124"/>
      <c r="I110" s="124"/>
      <c r="J110" s="12" t="s">
        <v>16</v>
      </c>
    </row>
    <row r="111" spans="2:10" ht="15.5" thickTop="1" thickBot="1" x14ac:dyDescent="0.4">
      <c r="B111" s="90" t="s">
        <v>1</v>
      </c>
      <c r="C111" s="120" t="s">
        <v>122</v>
      </c>
      <c r="D111" s="120"/>
      <c r="E111" s="120"/>
      <c r="F111" s="120"/>
      <c r="G111" s="120"/>
      <c r="H111" s="120"/>
      <c r="I111" s="120"/>
      <c r="J111" s="81">
        <v>60</v>
      </c>
    </row>
    <row r="112" spans="2:10" ht="15.5" thickTop="1" thickBot="1" x14ac:dyDescent="0.4">
      <c r="B112" s="90" t="s">
        <v>3</v>
      </c>
      <c r="C112" s="120" t="s">
        <v>123</v>
      </c>
      <c r="D112" s="120"/>
      <c r="E112" s="120"/>
      <c r="F112" s="120"/>
      <c r="G112" s="120"/>
      <c r="H112" s="120"/>
      <c r="I112" s="120"/>
      <c r="J112" s="27">
        <v>0</v>
      </c>
    </row>
    <row r="113" spans="2:10" ht="15.5" thickTop="1" thickBot="1" x14ac:dyDescent="0.4">
      <c r="B113" s="90" t="s">
        <v>5</v>
      </c>
      <c r="C113" s="120" t="s">
        <v>124</v>
      </c>
      <c r="D113" s="120"/>
      <c r="E113" s="120"/>
      <c r="F113" s="120"/>
      <c r="G113" s="120"/>
      <c r="H113" s="120"/>
      <c r="I113" s="120"/>
      <c r="J113" s="27">
        <v>2</v>
      </c>
    </row>
    <row r="114" spans="2:10" ht="15.5" thickTop="1" thickBot="1" x14ac:dyDescent="0.4">
      <c r="B114" s="90" t="s">
        <v>6</v>
      </c>
      <c r="C114" s="120" t="s">
        <v>70</v>
      </c>
      <c r="D114" s="120"/>
      <c r="E114" s="120"/>
      <c r="F114" s="120"/>
      <c r="G114" s="120"/>
      <c r="H114" s="120"/>
      <c r="I114" s="120"/>
      <c r="J114" s="27">
        <v>0</v>
      </c>
    </row>
    <row r="115" spans="2:10" ht="15.5" thickTop="1" thickBot="1" x14ac:dyDescent="0.4">
      <c r="B115" s="125" t="s">
        <v>97</v>
      </c>
      <c r="C115" s="125"/>
      <c r="D115" s="125"/>
      <c r="E115" s="125"/>
      <c r="F115" s="125"/>
      <c r="G115" s="125"/>
      <c r="H115" s="125"/>
      <c r="I115" s="125"/>
      <c r="J115" s="58">
        <f>SUM(J111:J114)</f>
        <v>62</v>
      </c>
    </row>
    <row r="116" spans="2:10" ht="15.5" thickTop="1" thickBot="1" x14ac:dyDescent="0.4">
      <c r="B116" s="40"/>
      <c r="C116" s="41"/>
      <c r="D116" s="41"/>
      <c r="E116" s="41"/>
      <c r="F116" s="41"/>
      <c r="G116" s="41"/>
      <c r="H116" s="41"/>
      <c r="I116" s="41"/>
      <c r="J116" s="42"/>
    </row>
    <row r="117" spans="2:10" ht="15.5" thickTop="1" thickBot="1" x14ac:dyDescent="0.4">
      <c r="B117" s="133" t="s">
        <v>125</v>
      </c>
      <c r="C117" s="133"/>
      <c r="D117" s="133"/>
      <c r="E117" s="133"/>
      <c r="F117" s="133"/>
      <c r="G117" s="133"/>
      <c r="H117" s="133"/>
      <c r="I117" s="133"/>
      <c r="J117" s="133"/>
    </row>
    <row r="118" spans="2:10" ht="15.5" thickTop="1" thickBot="1" x14ac:dyDescent="0.4">
      <c r="B118" s="11">
        <v>6</v>
      </c>
      <c r="C118" s="130" t="s">
        <v>126</v>
      </c>
      <c r="D118" s="130"/>
      <c r="E118" s="130"/>
      <c r="F118" s="130"/>
      <c r="G118" s="130"/>
      <c r="H118" s="130"/>
      <c r="I118" s="91" t="s">
        <v>19</v>
      </c>
      <c r="J118" s="12" t="s">
        <v>16</v>
      </c>
    </row>
    <row r="119" spans="2:10" ht="30" customHeight="1" thickTop="1" thickBot="1" x14ac:dyDescent="0.4">
      <c r="B119" s="131" t="s">
        <v>127</v>
      </c>
      <c r="C119" s="131"/>
      <c r="D119" s="131"/>
      <c r="E119" s="131"/>
      <c r="F119" s="131"/>
      <c r="G119" s="131"/>
      <c r="H119" s="131"/>
      <c r="I119" s="59" t="s">
        <v>29</v>
      </c>
      <c r="J119" s="60">
        <f>SUM(J28+J69+J79+J107+J115)</f>
        <v>4720.0634</v>
      </c>
    </row>
    <row r="120" spans="2:10" ht="15.5" thickTop="1" thickBot="1" x14ac:dyDescent="0.4">
      <c r="B120" s="61" t="s">
        <v>1</v>
      </c>
      <c r="C120" s="132" t="s">
        <v>128</v>
      </c>
      <c r="D120" s="132"/>
      <c r="E120" s="132"/>
      <c r="F120" s="132"/>
      <c r="G120" s="132"/>
      <c r="H120" s="132"/>
      <c r="I120" s="82">
        <v>1.83E-2</v>
      </c>
      <c r="J120" s="89">
        <f>ROUND(I120*J119,2)</f>
        <v>86.38</v>
      </c>
    </row>
    <row r="121" spans="2:10" ht="28.5" customHeight="1" thickTop="1" thickBot="1" x14ac:dyDescent="0.4">
      <c r="B121" s="131" t="s">
        <v>129</v>
      </c>
      <c r="C121" s="131"/>
      <c r="D121" s="131"/>
      <c r="E121" s="131"/>
      <c r="F121" s="131"/>
      <c r="G121" s="131"/>
      <c r="H121" s="131"/>
      <c r="I121" s="62" t="s">
        <v>29</v>
      </c>
      <c r="J121" s="60">
        <f>SUM(J28+J69+J79+J107+J115+J120)</f>
        <v>4806.4434000000001</v>
      </c>
    </row>
    <row r="122" spans="2:10" ht="15.5" thickTop="1" thickBot="1" x14ac:dyDescent="0.4">
      <c r="B122" s="61" t="s">
        <v>3</v>
      </c>
      <c r="C122" s="132" t="s">
        <v>130</v>
      </c>
      <c r="D122" s="132"/>
      <c r="E122" s="132"/>
      <c r="F122" s="132"/>
      <c r="G122" s="132"/>
      <c r="H122" s="132"/>
      <c r="I122" s="82">
        <v>1.7299999999999999E-2</v>
      </c>
      <c r="J122" s="89">
        <f>ROUND(I122*J121,2)</f>
        <v>83.15</v>
      </c>
    </row>
    <row r="123" spans="2:10" ht="27.75" customHeight="1" thickTop="1" thickBot="1" x14ac:dyDescent="0.4">
      <c r="B123" s="131" t="s">
        <v>131</v>
      </c>
      <c r="C123" s="131"/>
      <c r="D123" s="131"/>
      <c r="E123" s="131"/>
      <c r="F123" s="131"/>
      <c r="G123" s="131"/>
      <c r="H123" s="131"/>
      <c r="I123" s="62" t="s">
        <v>29</v>
      </c>
      <c r="J123" s="60">
        <f>SUM(J28+J69+J79+J107+J115+J120+J122)</f>
        <v>4889.5933999999997</v>
      </c>
    </row>
    <row r="124" spans="2:10" ht="15.5" thickTop="1" thickBot="1" x14ac:dyDescent="0.4">
      <c r="B124" s="90" t="s">
        <v>5</v>
      </c>
      <c r="C124" s="128" t="s">
        <v>40</v>
      </c>
      <c r="D124" s="128"/>
      <c r="E124" s="128"/>
      <c r="F124" s="128"/>
      <c r="G124" s="128"/>
      <c r="H124" s="128"/>
      <c r="I124" s="63" t="s">
        <v>29</v>
      </c>
      <c r="J124" s="29" t="s">
        <v>29</v>
      </c>
    </row>
    <row r="125" spans="2:10" ht="15.5" thickTop="1" thickBot="1" x14ac:dyDescent="0.4">
      <c r="B125" s="90"/>
      <c r="C125" s="128" t="s">
        <v>41</v>
      </c>
      <c r="D125" s="128"/>
      <c r="E125" s="128"/>
      <c r="F125" s="128"/>
      <c r="G125" s="128"/>
      <c r="H125" s="128"/>
      <c r="I125" s="63" t="s">
        <v>29</v>
      </c>
      <c r="J125" s="29" t="s">
        <v>29</v>
      </c>
    </row>
    <row r="126" spans="2:10" ht="15.5" thickTop="1" thickBot="1" x14ac:dyDescent="0.4">
      <c r="B126" s="90"/>
      <c r="C126" s="120" t="s">
        <v>132</v>
      </c>
      <c r="D126" s="120"/>
      <c r="E126" s="120"/>
      <c r="F126" s="120"/>
      <c r="G126" s="120"/>
      <c r="H126" s="120"/>
      <c r="I126" s="64">
        <v>0.03</v>
      </c>
      <c r="J126" s="89">
        <f>ROUND(($J$123/(1-$I$135))*$I$126,2)</f>
        <v>160.58000000000001</v>
      </c>
    </row>
    <row r="127" spans="2:10" ht="15.5" thickTop="1" thickBot="1" x14ac:dyDescent="0.4">
      <c r="B127" s="90"/>
      <c r="C127" s="120" t="s">
        <v>133</v>
      </c>
      <c r="D127" s="120"/>
      <c r="E127" s="120"/>
      <c r="F127" s="120"/>
      <c r="G127" s="120"/>
      <c r="H127" s="120"/>
      <c r="I127" s="64">
        <v>6.4999999999999997E-3</v>
      </c>
      <c r="J127" s="89">
        <f>ROUND(($J$123/(1-$I$135))*$I$127,2)</f>
        <v>34.79</v>
      </c>
    </row>
    <row r="128" spans="2:10" ht="37.5" customHeight="1" thickTop="1" thickBot="1" x14ac:dyDescent="0.4">
      <c r="B128" s="90"/>
      <c r="C128" s="129" t="s">
        <v>134</v>
      </c>
      <c r="D128" s="129"/>
      <c r="E128" s="129"/>
      <c r="F128" s="129"/>
      <c r="G128" s="129"/>
      <c r="H128" s="129"/>
      <c r="I128" s="64">
        <v>0</v>
      </c>
      <c r="J128" s="89">
        <f>ROUND(($J$123/(1-$I$135))*$I$128,2)</f>
        <v>0</v>
      </c>
    </row>
    <row r="129" spans="2:10" ht="37.5" customHeight="1" thickTop="1" thickBot="1" x14ac:dyDescent="0.4">
      <c r="B129" s="90"/>
      <c r="C129" s="129" t="s">
        <v>135</v>
      </c>
      <c r="D129" s="129"/>
      <c r="E129" s="129"/>
      <c r="F129" s="129"/>
      <c r="G129" s="129"/>
      <c r="H129" s="129"/>
      <c r="I129" s="64">
        <v>0</v>
      </c>
      <c r="J129" s="89">
        <f>ROUND(($J$123/(1-$I$135))*$I$129,2)</f>
        <v>0</v>
      </c>
    </row>
    <row r="130" spans="2:10" ht="15.5" thickTop="1" thickBot="1" x14ac:dyDescent="0.4">
      <c r="B130" s="90"/>
      <c r="C130" s="120" t="s">
        <v>42</v>
      </c>
      <c r="D130" s="120"/>
      <c r="E130" s="120"/>
      <c r="F130" s="120"/>
      <c r="G130" s="120"/>
      <c r="H130" s="120"/>
      <c r="I130" s="65" t="s">
        <v>29</v>
      </c>
      <c r="J130" s="29" t="s">
        <v>29</v>
      </c>
    </row>
    <row r="131" spans="2:10" ht="15.5" thickTop="1" thickBot="1" x14ac:dyDescent="0.4">
      <c r="B131" s="90"/>
      <c r="C131" s="120" t="s">
        <v>136</v>
      </c>
      <c r="D131" s="120"/>
      <c r="E131" s="120"/>
      <c r="F131" s="120"/>
      <c r="G131" s="120"/>
      <c r="H131" s="120"/>
      <c r="I131" s="65" t="s">
        <v>29</v>
      </c>
      <c r="J131" s="29" t="s">
        <v>29</v>
      </c>
    </row>
    <row r="132" spans="2:10" ht="15.5" thickTop="1" thickBot="1" x14ac:dyDescent="0.4">
      <c r="B132" s="90"/>
      <c r="C132" s="120" t="s">
        <v>137</v>
      </c>
      <c r="D132" s="120"/>
      <c r="E132" s="120"/>
      <c r="F132" s="120"/>
      <c r="G132" s="120"/>
      <c r="H132" s="120"/>
      <c r="I132" s="64">
        <v>0.05</v>
      </c>
      <c r="J132" s="89">
        <f>ROUND(($J$123/(1-$I$135))*$I$132,2)</f>
        <v>267.63</v>
      </c>
    </row>
    <row r="133" spans="2:10" ht="15.5" thickTop="1" thickBot="1" x14ac:dyDescent="0.4">
      <c r="B133" s="125" t="s">
        <v>97</v>
      </c>
      <c r="C133" s="125"/>
      <c r="D133" s="125"/>
      <c r="E133" s="125"/>
      <c r="F133" s="125"/>
      <c r="G133" s="125"/>
      <c r="H133" s="125"/>
      <c r="I133" s="125"/>
      <c r="J133" s="14">
        <f>SUM(J120+J122+J126+J127+J132)</f>
        <v>632.53</v>
      </c>
    </row>
    <row r="134" spans="2:10" ht="15.5" thickTop="1" thickBot="1" x14ac:dyDescent="0.4">
      <c r="B134" s="126"/>
      <c r="C134" s="126"/>
      <c r="D134" s="126"/>
      <c r="E134" s="126"/>
      <c r="F134" s="126"/>
      <c r="G134" s="126"/>
      <c r="H134" s="126"/>
      <c r="I134" s="126"/>
      <c r="J134" s="126"/>
    </row>
    <row r="135" spans="2:10" ht="15.5" thickTop="1" thickBot="1" x14ac:dyDescent="0.4">
      <c r="B135" s="127" t="s">
        <v>138</v>
      </c>
      <c r="C135" s="127"/>
      <c r="D135" s="127"/>
      <c r="E135" s="127"/>
      <c r="F135" s="127"/>
      <c r="G135" s="127"/>
      <c r="H135" s="127"/>
      <c r="I135" s="66">
        <f>SUM(I126:I132)</f>
        <v>8.6499999999999994E-2</v>
      </c>
      <c r="J135" s="60">
        <f>SUM(J126:J132)</f>
        <v>463</v>
      </c>
    </row>
    <row r="136" spans="2:10" ht="15.5" thickTop="1" thickBot="1" x14ac:dyDescent="0.4">
      <c r="B136" s="122"/>
      <c r="C136" s="122"/>
      <c r="D136" s="122"/>
      <c r="E136" s="122"/>
      <c r="F136" s="122"/>
      <c r="G136" s="122"/>
      <c r="H136" s="122"/>
      <c r="I136" s="122"/>
      <c r="J136" s="122"/>
    </row>
    <row r="137" spans="2:10" ht="25.5" customHeight="1" thickTop="1" thickBot="1" x14ac:dyDescent="0.4">
      <c r="B137" s="123" t="s">
        <v>139</v>
      </c>
      <c r="C137" s="123"/>
      <c r="D137" s="123"/>
      <c r="E137" s="123"/>
      <c r="F137" s="123"/>
      <c r="G137" s="123"/>
      <c r="H137" s="123"/>
      <c r="I137" s="123"/>
      <c r="J137" s="123"/>
    </row>
    <row r="138" spans="2:10" ht="15.5" thickTop="1" thickBot="1" x14ac:dyDescent="0.4">
      <c r="B138" s="124" t="s">
        <v>140</v>
      </c>
      <c r="C138" s="124"/>
      <c r="D138" s="124"/>
      <c r="E138" s="124"/>
      <c r="F138" s="124"/>
      <c r="G138" s="124"/>
      <c r="H138" s="124"/>
      <c r="I138" s="124"/>
      <c r="J138" s="16" t="s">
        <v>16</v>
      </c>
    </row>
    <row r="139" spans="2:10" ht="15.5" thickTop="1" thickBot="1" x14ac:dyDescent="0.4">
      <c r="B139" s="86" t="s">
        <v>1</v>
      </c>
      <c r="C139" s="120" t="s">
        <v>141</v>
      </c>
      <c r="D139" s="120"/>
      <c r="E139" s="120"/>
      <c r="F139" s="120"/>
      <c r="G139" s="120"/>
      <c r="H139" s="120"/>
      <c r="I139" s="120"/>
      <c r="J139" s="67">
        <f>J28</f>
        <v>1972.11</v>
      </c>
    </row>
    <row r="140" spans="2:10" ht="15.5" thickTop="1" thickBot="1" x14ac:dyDescent="0.4">
      <c r="B140" s="86" t="s">
        <v>3</v>
      </c>
      <c r="C140" s="120" t="s">
        <v>95</v>
      </c>
      <c r="D140" s="120"/>
      <c r="E140" s="120"/>
      <c r="F140" s="120"/>
      <c r="G140" s="120"/>
      <c r="H140" s="120"/>
      <c r="I140" s="120"/>
      <c r="J140" s="67">
        <f>J69</f>
        <v>2245.9434000000001</v>
      </c>
    </row>
    <row r="141" spans="2:10" ht="15.5" thickTop="1" thickBot="1" x14ac:dyDescent="0.4">
      <c r="B141" s="86" t="s">
        <v>5</v>
      </c>
      <c r="C141" s="120" t="s">
        <v>31</v>
      </c>
      <c r="D141" s="120"/>
      <c r="E141" s="120"/>
      <c r="F141" s="120"/>
      <c r="G141" s="120"/>
      <c r="H141" s="120"/>
      <c r="I141" s="120"/>
      <c r="J141" s="67">
        <f>J79</f>
        <v>128.41</v>
      </c>
    </row>
    <row r="142" spans="2:10" ht="15.5" thickTop="1" thickBot="1" x14ac:dyDescent="0.4">
      <c r="B142" s="86" t="s">
        <v>6</v>
      </c>
      <c r="C142" s="120" t="s">
        <v>32</v>
      </c>
      <c r="D142" s="120"/>
      <c r="E142" s="120"/>
      <c r="F142" s="120"/>
      <c r="G142" s="120"/>
      <c r="H142" s="120"/>
      <c r="I142" s="120"/>
      <c r="J142" s="67">
        <f>J107</f>
        <v>311.60000000000002</v>
      </c>
    </row>
    <row r="143" spans="2:10" ht="15.5" thickTop="1" thickBot="1" x14ac:dyDescent="0.4">
      <c r="B143" s="86" t="s">
        <v>13</v>
      </c>
      <c r="C143" s="120" t="s">
        <v>142</v>
      </c>
      <c r="D143" s="120"/>
      <c r="E143" s="120"/>
      <c r="F143" s="120"/>
      <c r="G143" s="120"/>
      <c r="H143" s="120"/>
      <c r="I143" s="120"/>
      <c r="J143" s="67">
        <f>J115</f>
        <v>62</v>
      </c>
    </row>
    <row r="144" spans="2:10" ht="15.5" thickTop="1" thickBot="1" x14ac:dyDescent="0.4">
      <c r="B144" s="117" t="s">
        <v>43</v>
      </c>
      <c r="C144" s="117"/>
      <c r="D144" s="117"/>
      <c r="E144" s="117"/>
      <c r="F144" s="117"/>
      <c r="G144" s="117"/>
      <c r="H144" s="117"/>
      <c r="I144" s="117"/>
      <c r="J144" s="68">
        <f>SUM(J139:J143)</f>
        <v>4720.0634</v>
      </c>
    </row>
    <row r="145" spans="2:10" ht="15.5" thickTop="1" thickBot="1" x14ac:dyDescent="0.4">
      <c r="B145" s="86" t="s">
        <v>14</v>
      </c>
      <c r="C145" s="120" t="s">
        <v>143</v>
      </c>
      <c r="D145" s="120"/>
      <c r="E145" s="120"/>
      <c r="F145" s="120"/>
      <c r="G145" s="120"/>
      <c r="H145" s="120"/>
      <c r="I145" s="120"/>
      <c r="J145" s="69">
        <f>J133</f>
        <v>632.53</v>
      </c>
    </row>
    <row r="146" spans="2:10" ht="15.5" thickTop="1" thickBot="1" x14ac:dyDescent="0.4">
      <c r="B146" s="121" t="s">
        <v>144</v>
      </c>
      <c r="C146" s="121"/>
      <c r="D146" s="121"/>
      <c r="E146" s="121"/>
      <c r="F146" s="121"/>
      <c r="G146" s="121"/>
      <c r="H146" s="121"/>
      <c r="I146" s="121"/>
      <c r="J146" s="70">
        <f>ROUND(J144+J145,2)</f>
        <v>5352.59</v>
      </c>
    </row>
    <row r="147" spans="2:10" ht="15.5" thickTop="1" thickBot="1" x14ac:dyDescent="0.4">
      <c r="B147" s="71"/>
      <c r="C147" s="92"/>
      <c r="D147" s="92"/>
      <c r="E147" s="92"/>
      <c r="F147" s="92"/>
      <c r="G147" s="116" t="s">
        <v>145</v>
      </c>
      <c r="H147" s="116"/>
      <c r="I147" s="116"/>
      <c r="J147" s="72">
        <v>1</v>
      </c>
    </row>
    <row r="148" spans="2:10" ht="15.5" thickTop="1" thickBot="1" x14ac:dyDescent="0.4">
      <c r="B148" s="71"/>
      <c r="C148" s="92"/>
      <c r="D148" s="92"/>
      <c r="E148" s="92"/>
      <c r="F148" s="92"/>
      <c r="G148" s="116" t="s">
        <v>146</v>
      </c>
      <c r="H148" s="116"/>
      <c r="I148" s="116"/>
      <c r="J148" s="68">
        <f>ROUND(J146*J147,2)</f>
        <v>5352.59</v>
      </c>
    </row>
    <row r="149" spans="2:10" ht="15.5" thickTop="1" thickBot="1" x14ac:dyDescent="0.4">
      <c r="B149" s="116" t="s">
        <v>147</v>
      </c>
      <c r="C149" s="116"/>
      <c r="D149" s="116"/>
      <c r="E149" s="116"/>
      <c r="F149" s="116"/>
      <c r="G149" s="116"/>
      <c r="H149" s="116"/>
      <c r="I149" s="116"/>
      <c r="J149" s="72">
        <v>1</v>
      </c>
    </row>
    <row r="150" spans="2:10" ht="15.5" thickTop="1" thickBot="1" x14ac:dyDescent="0.4">
      <c r="B150" s="117" t="s">
        <v>148</v>
      </c>
      <c r="C150" s="117"/>
      <c r="D150" s="117"/>
      <c r="E150" s="117"/>
      <c r="F150" s="117"/>
      <c r="G150" s="117"/>
      <c r="H150" s="117"/>
      <c r="I150" s="117"/>
      <c r="J150" s="68">
        <f>J148*J149</f>
        <v>5352.59</v>
      </c>
    </row>
    <row r="151" spans="2:10" ht="15.5" thickTop="1" thickBot="1" x14ac:dyDescent="0.4">
      <c r="B151" s="118" t="s">
        <v>159</v>
      </c>
      <c r="C151" s="118"/>
      <c r="D151" s="118"/>
      <c r="E151" s="118"/>
      <c r="F151" s="118"/>
      <c r="G151" s="118"/>
      <c r="H151" s="118"/>
      <c r="I151" s="118"/>
      <c r="J151" s="73">
        <f>ROUND(J150*12,2)</f>
        <v>64231.08</v>
      </c>
    </row>
    <row r="152" spans="2:10" ht="15.5" thickTop="1" thickBot="1" x14ac:dyDescent="0.4">
      <c r="B152" s="119"/>
      <c r="C152" s="119"/>
      <c r="D152" s="119"/>
      <c r="E152" s="119"/>
      <c r="F152" s="119"/>
      <c r="G152" s="119"/>
      <c r="H152" s="119"/>
      <c r="I152" s="119"/>
      <c r="J152" s="119"/>
    </row>
    <row r="153" spans="2:10" ht="15" thickTop="1" x14ac:dyDescent="0.35"/>
    <row r="154" spans="2:10" x14ac:dyDescent="0.35">
      <c r="B154" s="2" t="s">
        <v>44</v>
      </c>
      <c r="C154" s="2"/>
      <c r="D154" s="2"/>
      <c r="E154" s="2"/>
      <c r="F154" s="2"/>
      <c r="G154" s="2"/>
      <c r="H154" s="2"/>
      <c r="I154" s="2"/>
      <c r="J154" s="84"/>
    </row>
    <row r="155" spans="2:10" x14ac:dyDescent="0.35">
      <c r="B155" s="2" t="s">
        <v>45</v>
      </c>
      <c r="C155" s="2"/>
      <c r="D155" s="2"/>
      <c r="E155" s="2"/>
      <c r="F155" s="2"/>
      <c r="G155" s="2"/>
      <c r="H155" s="2"/>
      <c r="I155" s="2"/>
    </row>
    <row r="156" spans="2:10" x14ac:dyDescent="0.35">
      <c r="B156" s="2" t="s">
        <v>46</v>
      </c>
      <c r="C156" s="2"/>
      <c r="D156" s="2"/>
      <c r="E156" s="2"/>
      <c r="F156" s="2"/>
      <c r="G156" s="1"/>
      <c r="H156" s="1"/>
      <c r="I156" s="1"/>
    </row>
  </sheetData>
  <mergeCells count="175">
    <mergeCell ref="B6:H6"/>
    <mergeCell ref="I6:J6"/>
    <mergeCell ref="B7:J7"/>
    <mergeCell ref="C8:H8"/>
    <mergeCell ref="I8:J8"/>
    <mergeCell ref="C9:H9"/>
    <mergeCell ref="I9:J9"/>
    <mergeCell ref="B1:J1"/>
    <mergeCell ref="B2:J2"/>
    <mergeCell ref="B3:J3"/>
    <mergeCell ref="B4:J4"/>
    <mergeCell ref="B5:H5"/>
    <mergeCell ref="I5:J5"/>
    <mergeCell ref="B14:F14"/>
    <mergeCell ref="G14:H14"/>
    <mergeCell ref="I14:J14"/>
    <mergeCell ref="B15:H15"/>
    <mergeCell ref="I15:J15"/>
    <mergeCell ref="B16:J16"/>
    <mergeCell ref="C10:H10"/>
    <mergeCell ref="I10:J10"/>
    <mergeCell ref="C11:H11"/>
    <mergeCell ref="I11:J11"/>
    <mergeCell ref="B12:J12"/>
    <mergeCell ref="B13:F13"/>
    <mergeCell ref="G13:H13"/>
    <mergeCell ref="I13:J13"/>
    <mergeCell ref="C21:H21"/>
    <mergeCell ref="I21:J21"/>
    <mergeCell ref="C22:H22"/>
    <mergeCell ref="I22:J22"/>
    <mergeCell ref="B23:J23"/>
    <mergeCell ref="B24:J24"/>
    <mergeCell ref="B17:J17"/>
    <mergeCell ref="C18:H18"/>
    <mergeCell ref="I18:J18"/>
    <mergeCell ref="C19:H19"/>
    <mergeCell ref="I19:J19"/>
    <mergeCell ref="C20:H20"/>
    <mergeCell ref="I20:J20"/>
    <mergeCell ref="C32:H32"/>
    <mergeCell ref="C33:H33"/>
    <mergeCell ref="B34:I34"/>
    <mergeCell ref="B35:J35"/>
    <mergeCell ref="B36:J36"/>
    <mergeCell ref="C37:H37"/>
    <mergeCell ref="C25:H25"/>
    <mergeCell ref="C26:I26"/>
    <mergeCell ref="C27:I27"/>
    <mergeCell ref="B28:I28"/>
    <mergeCell ref="B30:J30"/>
    <mergeCell ref="C31:I31"/>
    <mergeCell ref="C44:H44"/>
    <mergeCell ref="C45:H45"/>
    <mergeCell ref="B46:H46"/>
    <mergeCell ref="B47:J47"/>
    <mergeCell ref="C48:I48"/>
    <mergeCell ref="C49:I49"/>
    <mergeCell ref="C38:H38"/>
    <mergeCell ref="C39:H39"/>
    <mergeCell ref="C40:D40"/>
    <mergeCell ref="C41:H41"/>
    <mergeCell ref="C42:H42"/>
    <mergeCell ref="C43:H43"/>
    <mergeCell ref="C56:H56"/>
    <mergeCell ref="C57:H57"/>
    <mergeCell ref="C59:H59"/>
    <mergeCell ref="C60:I60"/>
    <mergeCell ref="C61:H61"/>
    <mergeCell ref="C50:H50"/>
    <mergeCell ref="C51:H51"/>
    <mergeCell ref="C52:H52"/>
    <mergeCell ref="C53:H53"/>
    <mergeCell ref="C54:I54"/>
    <mergeCell ref="C55:H55"/>
    <mergeCell ref="C58:G58"/>
    <mergeCell ref="C68:I68"/>
    <mergeCell ref="B69:I69"/>
    <mergeCell ref="B71:J71"/>
    <mergeCell ref="B72:B73"/>
    <mergeCell ref="C72:I72"/>
    <mergeCell ref="J72:J73"/>
    <mergeCell ref="C73:H73"/>
    <mergeCell ref="C62:I62"/>
    <mergeCell ref="B63:J63"/>
    <mergeCell ref="B64:J64"/>
    <mergeCell ref="C65:I65"/>
    <mergeCell ref="C66:I66"/>
    <mergeCell ref="C67:I67"/>
    <mergeCell ref="C78:I78"/>
    <mergeCell ref="B79:I79"/>
    <mergeCell ref="B81:J81"/>
    <mergeCell ref="B82:J82"/>
    <mergeCell ref="B83:J83"/>
    <mergeCell ref="G85:H85"/>
    <mergeCell ref="C74:I74"/>
    <mergeCell ref="B75:B76"/>
    <mergeCell ref="C75:I75"/>
    <mergeCell ref="J75:J76"/>
    <mergeCell ref="C76:H76"/>
    <mergeCell ref="C77:I77"/>
    <mergeCell ref="B90:B91"/>
    <mergeCell ref="C90:I90"/>
    <mergeCell ref="J90:J91"/>
    <mergeCell ref="C91:H91"/>
    <mergeCell ref="B92:B93"/>
    <mergeCell ref="C92:I92"/>
    <mergeCell ref="J92:J93"/>
    <mergeCell ref="C93:H93"/>
    <mergeCell ref="C86:I86"/>
    <mergeCell ref="C87:I87"/>
    <mergeCell ref="B88:B89"/>
    <mergeCell ref="C88:I88"/>
    <mergeCell ref="J88:J89"/>
    <mergeCell ref="C89:H89"/>
    <mergeCell ref="B98:I98"/>
    <mergeCell ref="B99:I99"/>
    <mergeCell ref="C100:I100"/>
    <mergeCell ref="C101:I101"/>
    <mergeCell ref="B102:I102"/>
    <mergeCell ref="B103:J103"/>
    <mergeCell ref="B94:B95"/>
    <mergeCell ref="C94:I94"/>
    <mergeCell ref="J94:J95"/>
    <mergeCell ref="C95:H95"/>
    <mergeCell ref="C96:I96"/>
    <mergeCell ref="J96:J97"/>
    <mergeCell ref="C97:H97"/>
    <mergeCell ref="C111:I111"/>
    <mergeCell ref="C112:I112"/>
    <mergeCell ref="C113:I113"/>
    <mergeCell ref="C114:I114"/>
    <mergeCell ref="B115:I115"/>
    <mergeCell ref="B117:J117"/>
    <mergeCell ref="C104:I104"/>
    <mergeCell ref="C105:I105"/>
    <mergeCell ref="C106:I106"/>
    <mergeCell ref="B107:I107"/>
    <mergeCell ref="B109:J109"/>
    <mergeCell ref="C110:I110"/>
    <mergeCell ref="C124:H124"/>
    <mergeCell ref="C125:H125"/>
    <mergeCell ref="C126:H126"/>
    <mergeCell ref="C127:H127"/>
    <mergeCell ref="C128:H128"/>
    <mergeCell ref="C129:H129"/>
    <mergeCell ref="C118:H118"/>
    <mergeCell ref="B119:H119"/>
    <mergeCell ref="C120:H120"/>
    <mergeCell ref="B121:H121"/>
    <mergeCell ref="C122:H122"/>
    <mergeCell ref="B123:H123"/>
    <mergeCell ref="B136:J136"/>
    <mergeCell ref="B137:J137"/>
    <mergeCell ref="B138:I138"/>
    <mergeCell ref="C139:I139"/>
    <mergeCell ref="C140:I140"/>
    <mergeCell ref="C141:I141"/>
    <mergeCell ref="C130:H130"/>
    <mergeCell ref="C131:H131"/>
    <mergeCell ref="C132:H132"/>
    <mergeCell ref="B133:I133"/>
    <mergeCell ref="B134:J134"/>
    <mergeCell ref="B135:H135"/>
    <mergeCell ref="G148:I148"/>
    <mergeCell ref="B149:I149"/>
    <mergeCell ref="B150:I150"/>
    <mergeCell ref="B151:I151"/>
    <mergeCell ref="B152:J152"/>
    <mergeCell ref="C142:I142"/>
    <mergeCell ref="C143:I143"/>
    <mergeCell ref="B144:I144"/>
    <mergeCell ref="C145:I145"/>
    <mergeCell ref="B146:I146"/>
    <mergeCell ref="G147:I147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55"/>
  <sheetViews>
    <sheetView workbookViewId="0">
      <selection activeCell="C59" sqref="C59:I59"/>
    </sheetView>
  </sheetViews>
  <sheetFormatPr defaultRowHeight="14.5" x14ac:dyDescent="0.35"/>
  <cols>
    <col min="9" max="9" width="32.7265625" customWidth="1"/>
    <col min="10" max="10" width="13.81640625" customWidth="1"/>
  </cols>
  <sheetData>
    <row r="1" spans="2:10" ht="19" x14ac:dyDescent="0.4">
      <c r="B1" s="169" t="s">
        <v>154</v>
      </c>
      <c r="C1" s="169"/>
      <c r="D1" s="169"/>
      <c r="E1" s="169"/>
      <c r="F1" s="169"/>
      <c r="G1" s="169"/>
      <c r="H1" s="169"/>
      <c r="I1" s="169"/>
      <c r="J1" s="169"/>
    </row>
    <row r="2" spans="2:10" ht="20" x14ac:dyDescent="0.35">
      <c r="B2" s="170"/>
      <c r="C2" s="170"/>
      <c r="D2" s="170"/>
      <c r="E2" s="170"/>
      <c r="F2" s="170"/>
      <c r="G2" s="170"/>
      <c r="H2" s="170"/>
      <c r="I2" s="170"/>
      <c r="J2" s="170"/>
    </row>
    <row r="3" spans="2:10" ht="20.5" thickBot="1" x14ac:dyDescent="0.4">
      <c r="B3" s="171" t="s">
        <v>48</v>
      </c>
      <c r="C3" s="171"/>
      <c r="D3" s="171"/>
      <c r="E3" s="171"/>
      <c r="F3" s="171"/>
      <c r="G3" s="171"/>
      <c r="H3" s="171"/>
      <c r="I3" s="171"/>
      <c r="J3" s="171"/>
    </row>
    <row r="4" spans="2:10" ht="44.25" customHeight="1" thickTop="1" thickBot="1" x14ac:dyDescent="0.4">
      <c r="B4" s="172" t="s">
        <v>49</v>
      </c>
      <c r="C4" s="172"/>
      <c r="D4" s="172"/>
      <c r="E4" s="172"/>
      <c r="F4" s="172"/>
      <c r="G4" s="172"/>
      <c r="H4" s="172"/>
      <c r="I4" s="172"/>
      <c r="J4" s="172"/>
    </row>
    <row r="5" spans="2:10" ht="15.5" thickTop="1" thickBot="1" x14ac:dyDescent="0.4">
      <c r="B5" s="124" t="s">
        <v>0</v>
      </c>
      <c r="C5" s="124"/>
      <c r="D5" s="124"/>
      <c r="E5" s="124"/>
      <c r="F5" s="124"/>
      <c r="G5" s="124"/>
      <c r="H5" s="124"/>
      <c r="I5" s="164"/>
      <c r="J5" s="164"/>
    </row>
    <row r="6" spans="2:10" ht="15.5" thickTop="1" thickBot="1" x14ac:dyDescent="0.4">
      <c r="B6" s="124" t="s">
        <v>50</v>
      </c>
      <c r="C6" s="124"/>
      <c r="D6" s="124"/>
      <c r="E6" s="124"/>
      <c r="F6" s="124"/>
      <c r="G6" s="124"/>
      <c r="H6" s="124"/>
      <c r="I6" s="165"/>
      <c r="J6" s="165"/>
    </row>
    <row r="7" spans="2:10" ht="15.5" thickTop="1" thickBot="1" x14ac:dyDescent="0.4">
      <c r="B7" s="124" t="s">
        <v>51</v>
      </c>
      <c r="C7" s="124"/>
      <c r="D7" s="124"/>
      <c r="E7" s="124"/>
      <c r="F7" s="124"/>
      <c r="G7" s="124"/>
      <c r="H7" s="124"/>
      <c r="I7" s="124"/>
      <c r="J7" s="124"/>
    </row>
    <row r="8" spans="2:10" ht="15.5" thickTop="1" thickBot="1" x14ac:dyDescent="0.4">
      <c r="B8" s="87" t="s">
        <v>1</v>
      </c>
      <c r="C8" s="120" t="s">
        <v>2</v>
      </c>
      <c r="D8" s="120"/>
      <c r="E8" s="120"/>
      <c r="F8" s="120"/>
      <c r="G8" s="120"/>
      <c r="H8" s="120"/>
      <c r="I8" s="168" t="s">
        <v>52</v>
      </c>
      <c r="J8" s="168"/>
    </row>
    <row r="9" spans="2:10" ht="15.5" thickTop="1" thickBot="1" x14ac:dyDescent="0.4">
      <c r="B9" s="87" t="s">
        <v>3</v>
      </c>
      <c r="C9" s="120" t="s">
        <v>4</v>
      </c>
      <c r="D9" s="120"/>
      <c r="E9" s="120"/>
      <c r="F9" s="120"/>
      <c r="G9" s="120"/>
      <c r="H9" s="120"/>
      <c r="I9" s="167" t="s">
        <v>161</v>
      </c>
      <c r="J9" s="167"/>
    </row>
    <row r="10" spans="2:10" ht="22.5" customHeight="1" thickTop="1" thickBot="1" x14ac:dyDescent="0.4">
      <c r="B10" s="87" t="s">
        <v>5</v>
      </c>
      <c r="C10" s="120" t="s">
        <v>53</v>
      </c>
      <c r="D10" s="120"/>
      <c r="E10" s="120"/>
      <c r="F10" s="120"/>
      <c r="G10" s="120"/>
      <c r="H10" s="120"/>
      <c r="I10" s="175" t="s">
        <v>179</v>
      </c>
      <c r="J10" s="175"/>
    </row>
    <row r="11" spans="2:10" ht="15.5" thickTop="1" thickBot="1" x14ac:dyDescent="0.4">
      <c r="B11" s="87" t="s">
        <v>6</v>
      </c>
      <c r="C11" s="120" t="s">
        <v>7</v>
      </c>
      <c r="D11" s="120"/>
      <c r="E11" s="120"/>
      <c r="F11" s="120"/>
      <c r="G11" s="120"/>
      <c r="H11" s="120"/>
      <c r="I11" s="167">
        <v>12</v>
      </c>
      <c r="J11" s="167"/>
    </row>
    <row r="12" spans="2:10" ht="15.5" thickTop="1" thickBot="1" x14ac:dyDescent="0.4">
      <c r="B12" s="120" t="s">
        <v>54</v>
      </c>
      <c r="C12" s="120"/>
      <c r="D12" s="120"/>
      <c r="E12" s="120"/>
      <c r="F12" s="120"/>
      <c r="G12" s="120"/>
      <c r="H12" s="120"/>
      <c r="I12" s="120"/>
      <c r="J12" s="120"/>
    </row>
    <row r="13" spans="2:10" ht="53.25" customHeight="1" thickTop="1" thickBot="1" x14ac:dyDescent="0.4">
      <c r="B13" s="164" t="s">
        <v>55</v>
      </c>
      <c r="C13" s="164"/>
      <c r="D13" s="164"/>
      <c r="E13" s="164"/>
      <c r="F13" s="164"/>
      <c r="G13" s="164" t="s">
        <v>56</v>
      </c>
      <c r="H13" s="164"/>
      <c r="I13" s="164" t="s">
        <v>57</v>
      </c>
      <c r="J13" s="164"/>
    </row>
    <row r="14" spans="2:10" ht="27.75" customHeight="1" thickTop="1" thickBot="1" x14ac:dyDescent="0.4">
      <c r="B14" s="163" t="s">
        <v>157</v>
      </c>
      <c r="C14" s="163"/>
      <c r="D14" s="163"/>
      <c r="E14" s="163"/>
      <c r="F14" s="163"/>
      <c r="G14" s="164" t="s">
        <v>58</v>
      </c>
      <c r="H14" s="164"/>
      <c r="I14" s="164">
        <v>1</v>
      </c>
      <c r="J14" s="164"/>
    </row>
    <row r="15" spans="2:10" ht="15.5" thickTop="1" thickBot="1" x14ac:dyDescent="0.4">
      <c r="B15" s="165" t="s">
        <v>59</v>
      </c>
      <c r="C15" s="165"/>
      <c r="D15" s="165"/>
      <c r="E15" s="165"/>
      <c r="F15" s="165"/>
      <c r="G15" s="165"/>
      <c r="H15" s="165"/>
      <c r="I15" s="164">
        <f>I14</f>
        <v>1</v>
      </c>
      <c r="J15" s="164"/>
    </row>
    <row r="16" spans="2:10" ht="34.5" customHeight="1" thickTop="1" thickBot="1" x14ac:dyDescent="0.4">
      <c r="B16" s="166" t="s">
        <v>60</v>
      </c>
      <c r="C16" s="166"/>
      <c r="D16" s="166"/>
      <c r="E16" s="166"/>
      <c r="F16" s="166"/>
      <c r="G16" s="166"/>
      <c r="H16" s="166"/>
      <c r="I16" s="166"/>
      <c r="J16" s="166"/>
    </row>
    <row r="17" spans="2:10" ht="15.5" thickTop="1" thickBot="1" x14ac:dyDescent="0.4">
      <c r="B17" s="124" t="s">
        <v>61</v>
      </c>
      <c r="C17" s="124"/>
      <c r="D17" s="124"/>
      <c r="E17" s="124"/>
      <c r="F17" s="124"/>
      <c r="G17" s="124"/>
      <c r="H17" s="124"/>
      <c r="I17" s="124"/>
      <c r="J17" s="124"/>
    </row>
    <row r="18" spans="2:10" ht="23.25" customHeight="1" thickTop="1" thickBot="1" x14ac:dyDescent="0.4">
      <c r="B18" s="87">
        <v>1</v>
      </c>
      <c r="C18" s="120" t="s">
        <v>62</v>
      </c>
      <c r="D18" s="120"/>
      <c r="E18" s="120"/>
      <c r="F18" s="120"/>
      <c r="G18" s="120"/>
      <c r="H18" s="120"/>
      <c r="I18" s="161" t="s">
        <v>11</v>
      </c>
      <c r="J18" s="161"/>
    </row>
    <row r="19" spans="2:10" ht="15.5" thickTop="1" thickBot="1" x14ac:dyDescent="0.4">
      <c r="B19" s="87">
        <v>2</v>
      </c>
      <c r="C19" s="120" t="s">
        <v>8</v>
      </c>
      <c r="D19" s="120"/>
      <c r="E19" s="120"/>
      <c r="F19" s="120"/>
      <c r="G19" s="120"/>
      <c r="H19" s="120"/>
      <c r="I19" s="162" t="s">
        <v>9</v>
      </c>
      <c r="J19" s="162"/>
    </row>
    <row r="20" spans="2:10" ht="15.5" thickTop="1" thickBot="1" x14ac:dyDescent="0.4">
      <c r="B20" s="87">
        <v>3</v>
      </c>
      <c r="C20" s="120" t="s">
        <v>65</v>
      </c>
      <c r="D20" s="120"/>
      <c r="E20" s="120"/>
      <c r="F20" s="120"/>
      <c r="G20" s="120"/>
      <c r="H20" s="120"/>
      <c r="I20" s="174">
        <v>1476.16</v>
      </c>
      <c r="J20" s="174"/>
    </row>
    <row r="21" spans="2:10" ht="15.5" thickTop="1" thickBot="1" x14ac:dyDescent="0.4">
      <c r="B21" s="87">
        <v>4</v>
      </c>
      <c r="C21" s="120" t="s">
        <v>10</v>
      </c>
      <c r="D21" s="120"/>
      <c r="E21" s="120"/>
      <c r="F21" s="120"/>
      <c r="G21" s="120"/>
      <c r="H21" s="120"/>
      <c r="I21" s="158" t="s">
        <v>153</v>
      </c>
      <c r="J21" s="158"/>
    </row>
    <row r="22" spans="2:10" ht="15.5" thickTop="1" thickBot="1" x14ac:dyDescent="0.4">
      <c r="B22" s="87">
        <v>5</v>
      </c>
      <c r="C22" s="120" t="s">
        <v>66</v>
      </c>
      <c r="D22" s="120"/>
      <c r="E22" s="120"/>
      <c r="F22" s="120"/>
      <c r="G22" s="120"/>
      <c r="H22" s="120"/>
      <c r="I22" s="158" t="s">
        <v>155</v>
      </c>
      <c r="J22" s="158"/>
    </row>
    <row r="23" spans="2:10" ht="30" customHeight="1" thickTop="1" thickBot="1" x14ac:dyDescent="0.4">
      <c r="B23" s="159" t="s">
        <v>12</v>
      </c>
      <c r="C23" s="159"/>
      <c r="D23" s="159"/>
      <c r="E23" s="159"/>
      <c r="F23" s="159"/>
      <c r="G23" s="159"/>
      <c r="H23" s="159"/>
      <c r="I23" s="159"/>
      <c r="J23" s="159"/>
    </row>
    <row r="24" spans="2:10" ht="15.5" thickTop="1" thickBot="1" x14ac:dyDescent="0.4">
      <c r="B24" s="160" t="s">
        <v>67</v>
      </c>
      <c r="C24" s="160"/>
      <c r="D24" s="160"/>
      <c r="E24" s="160"/>
      <c r="F24" s="160"/>
      <c r="G24" s="160"/>
      <c r="H24" s="160"/>
      <c r="I24" s="160"/>
      <c r="J24" s="160"/>
    </row>
    <row r="25" spans="2:10" ht="15.5" thickTop="1" thickBot="1" x14ac:dyDescent="0.4">
      <c r="B25" s="3">
        <v>1</v>
      </c>
      <c r="C25" s="124" t="s">
        <v>68</v>
      </c>
      <c r="D25" s="124"/>
      <c r="E25" s="124"/>
      <c r="F25" s="124"/>
      <c r="G25" s="124"/>
      <c r="H25" s="124"/>
      <c r="I25" s="3" t="s">
        <v>19</v>
      </c>
      <c r="J25" s="4" t="s">
        <v>16</v>
      </c>
    </row>
    <row r="26" spans="2:10" ht="15.5" thickTop="1" thickBot="1" x14ac:dyDescent="0.4">
      <c r="B26" s="87" t="s">
        <v>1</v>
      </c>
      <c r="C26" s="120" t="s">
        <v>69</v>
      </c>
      <c r="D26" s="120"/>
      <c r="E26" s="120"/>
      <c r="F26" s="120"/>
      <c r="G26" s="120"/>
      <c r="H26" s="120"/>
      <c r="I26" s="120"/>
      <c r="J26" s="5">
        <f>I20</f>
        <v>1476.16</v>
      </c>
    </row>
    <row r="27" spans="2:10" ht="15.5" thickTop="1" thickBot="1" x14ac:dyDescent="0.4">
      <c r="B27" s="6" t="s">
        <v>5</v>
      </c>
      <c r="C27" s="120" t="s">
        <v>70</v>
      </c>
      <c r="D27" s="120"/>
      <c r="E27" s="120"/>
      <c r="F27" s="120"/>
      <c r="G27" s="120"/>
      <c r="H27" s="120"/>
      <c r="I27" s="120"/>
      <c r="J27" s="7" t="s">
        <v>29</v>
      </c>
    </row>
    <row r="28" spans="2:10" ht="15.5" thickTop="1" thickBot="1" x14ac:dyDescent="0.4">
      <c r="B28" s="157" t="s">
        <v>71</v>
      </c>
      <c r="C28" s="157"/>
      <c r="D28" s="157"/>
      <c r="E28" s="157"/>
      <c r="F28" s="157"/>
      <c r="G28" s="157"/>
      <c r="H28" s="157"/>
      <c r="I28" s="157"/>
      <c r="J28" s="8">
        <f>SUM(J26:J27)</f>
        <v>1476.16</v>
      </c>
    </row>
    <row r="29" spans="2:10" ht="15.5" thickTop="1" thickBot="1" x14ac:dyDescent="0.4">
      <c r="B29" s="9"/>
      <c r="C29" s="9"/>
      <c r="D29" s="9"/>
      <c r="E29" s="9"/>
      <c r="F29" s="9"/>
      <c r="G29" s="9"/>
      <c r="H29" s="9"/>
      <c r="I29" s="9"/>
      <c r="J29" s="10"/>
    </row>
    <row r="30" spans="2:10" ht="15.5" thickTop="1" thickBot="1" x14ac:dyDescent="0.4">
      <c r="B30" s="133" t="s">
        <v>72</v>
      </c>
      <c r="C30" s="133"/>
      <c r="D30" s="133"/>
      <c r="E30" s="133"/>
      <c r="F30" s="133"/>
      <c r="G30" s="133"/>
      <c r="H30" s="133"/>
      <c r="I30" s="133"/>
      <c r="J30" s="133"/>
    </row>
    <row r="31" spans="2:10" ht="15.5" thickTop="1" thickBot="1" x14ac:dyDescent="0.4">
      <c r="B31" s="11" t="s">
        <v>15</v>
      </c>
      <c r="C31" s="124" t="s">
        <v>73</v>
      </c>
      <c r="D31" s="124"/>
      <c r="E31" s="124"/>
      <c r="F31" s="124"/>
      <c r="G31" s="124"/>
      <c r="H31" s="124"/>
      <c r="I31" s="124"/>
      <c r="J31" s="12" t="s">
        <v>16</v>
      </c>
    </row>
    <row r="32" spans="2:10" ht="34.5" customHeight="1" thickTop="1" thickBot="1" x14ac:dyDescent="0.4">
      <c r="B32" s="90" t="s">
        <v>1</v>
      </c>
      <c r="C32" s="120" t="s">
        <v>74</v>
      </c>
      <c r="D32" s="120"/>
      <c r="E32" s="120"/>
      <c r="F32" s="120"/>
      <c r="G32" s="120"/>
      <c r="H32" s="120"/>
      <c r="I32" s="13">
        <v>8.3299999999999999E-2</v>
      </c>
      <c r="J32" s="89">
        <f>ROUND(J28*I32,2)</f>
        <v>122.96</v>
      </c>
    </row>
    <row r="33" spans="2:10" ht="24" customHeight="1" thickTop="1" thickBot="1" x14ac:dyDescent="0.4">
      <c r="B33" s="90" t="s">
        <v>3</v>
      </c>
      <c r="C33" s="120" t="s">
        <v>75</v>
      </c>
      <c r="D33" s="120"/>
      <c r="E33" s="120"/>
      <c r="F33" s="120"/>
      <c r="G33" s="120"/>
      <c r="H33" s="120"/>
      <c r="I33" s="13">
        <v>2.7799999999999998E-2</v>
      </c>
      <c r="J33" s="89">
        <f>ROUND(I33*J28,2)</f>
        <v>41.04</v>
      </c>
    </row>
    <row r="34" spans="2:10" ht="15.5" thickTop="1" thickBot="1" x14ac:dyDescent="0.4">
      <c r="B34" s="125" t="s">
        <v>76</v>
      </c>
      <c r="C34" s="125"/>
      <c r="D34" s="125"/>
      <c r="E34" s="125"/>
      <c r="F34" s="125"/>
      <c r="G34" s="125"/>
      <c r="H34" s="125"/>
      <c r="I34" s="125"/>
      <c r="J34" s="14">
        <f>SUM(J32:J33)</f>
        <v>164</v>
      </c>
    </row>
    <row r="35" spans="2:10" ht="79.5" customHeight="1" thickTop="1" thickBot="1" x14ac:dyDescent="0.4">
      <c r="B35" s="141" t="s">
        <v>77</v>
      </c>
      <c r="C35" s="141"/>
      <c r="D35" s="141"/>
      <c r="E35" s="141"/>
      <c r="F35" s="141"/>
      <c r="G35" s="141"/>
      <c r="H35" s="141"/>
      <c r="I35" s="141"/>
      <c r="J35" s="141"/>
    </row>
    <row r="36" spans="2:10" ht="48.75" customHeight="1" thickTop="1" thickBot="1" x14ac:dyDescent="0.4">
      <c r="B36" s="142" t="s">
        <v>78</v>
      </c>
      <c r="C36" s="142"/>
      <c r="D36" s="142"/>
      <c r="E36" s="142"/>
      <c r="F36" s="142"/>
      <c r="G36" s="142"/>
      <c r="H36" s="142"/>
      <c r="I36" s="142"/>
      <c r="J36" s="142"/>
    </row>
    <row r="37" spans="2:10" ht="15.5" thickTop="1" thickBot="1" x14ac:dyDescent="0.4">
      <c r="B37" s="15" t="s">
        <v>18</v>
      </c>
      <c r="C37" s="124" t="s">
        <v>79</v>
      </c>
      <c r="D37" s="124"/>
      <c r="E37" s="124"/>
      <c r="F37" s="124"/>
      <c r="G37" s="124"/>
      <c r="H37" s="124"/>
      <c r="I37" s="91" t="s">
        <v>19</v>
      </c>
      <c r="J37" s="16" t="s">
        <v>16</v>
      </c>
    </row>
    <row r="38" spans="2:10" ht="15.5" thickTop="1" thickBot="1" x14ac:dyDescent="0.4">
      <c r="B38" s="17" t="s">
        <v>1</v>
      </c>
      <c r="C38" s="120" t="s">
        <v>20</v>
      </c>
      <c r="D38" s="120"/>
      <c r="E38" s="120"/>
      <c r="F38" s="120"/>
      <c r="G38" s="120"/>
      <c r="H38" s="120"/>
      <c r="I38" s="18">
        <v>0.2</v>
      </c>
      <c r="J38" s="89">
        <f>ROUND(($J$28+J34)*I38,2)</f>
        <v>328.03</v>
      </c>
    </row>
    <row r="39" spans="2:10" ht="15.5" thickTop="1" thickBot="1" x14ac:dyDescent="0.4">
      <c r="B39" s="17" t="s">
        <v>3</v>
      </c>
      <c r="C39" s="120" t="s">
        <v>80</v>
      </c>
      <c r="D39" s="120"/>
      <c r="E39" s="120"/>
      <c r="F39" s="120"/>
      <c r="G39" s="120"/>
      <c r="H39" s="120"/>
      <c r="I39" s="18">
        <v>2.5000000000000001E-2</v>
      </c>
      <c r="J39" s="89">
        <f>ROUND(($J$28+J34)*I39,2)</f>
        <v>41</v>
      </c>
    </row>
    <row r="40" spans="2:10" ht="39.75" customHeight="1" thickTop="1" thickBot="1" x14ac:dyDescent="0.4">
      <c r="B40" s="17" t="s">
        <v>5</v>
      </c>
      <c r="C40" s="129" t="s">
        <v>81</v>
      </c>
      <c r="D40" s="129"/>
      <c r="E40" s="19" t="s">
        <v>21</v>
      </c>
      <c r="F40" s="20">
        <v>0.03</v>
      </c>
      <c r="G40" s="19" t="s">
        <v>82</v>
      </c>
      <c r="H40" s="83">
        <v>1</v>
      </c>
      <c r="I40" s="21">
        <f>ROUND((F40*H40),6)</f>
        <v>0.03</v>
      </c>
      <c r="J40" s="89">
        <f>ROUND(($J$28+J34)*I40,2)</f>
        <v>49.2</v>
      </c>
    </row>
    <row r="41" spans="2:10" ht="15.5" thickTop="1" thickBot="1" x14ac:dyDescent="0.4">
      <c r="B41" s="17" t="s">
        <v>6</v>
      </c>
      <c r="C41" s="120" t="s">
        <v>22</v>
      </c>
      <c r="D41" s="120"/>
      <c r="E41" s="120"/>
      <c r="F41" s="120"/>
      <c r="G41" s="120"/>
      <c r="H41" s="120"/>
      <c r="I41" s="18">
        <v>1.4999999999999999E-2</v>
      </c>
      <c r="J41" s="89">
        <f>ROUND(($J$28+J34)*I41,2)</f>
        <v>24.6</v>
      </c>
    </row>
    <row r="42" spans="2:10" ht="15.5" thickTop="1" thickBot="1" x14ac:dyDescent="0.4">
      <c r="B42" s="17" t="s">
        <v>13</v>
      </c>
      <c r="C42" s="120" t="s">
        <v>83</v>
      </c>
      <c r="D42" s="120"/>
      <c r="E42" s="120"/>
      <c r="F42" s="120"/>
      <c r="G42" s="120"/>
      <c r="H42" s="120"/>
      <c r="I42" s="18">
        <v>0.01</v>
      </c>
      <c r="J42" s="89">
        <f>ROUND(($J$28+J34)*I42,2)</f>
        <v>16.399999999999999</v>
      </c>
    </row>
    <row r="43" spans="2:10" ht="15.5" thickTop="1" thickBot="1" x14ac:dyDescent="0.4">
      <c r="B43" s="17" t="s">
        <v>14</v>
      </c>
      <c r="C43" s="120" t="s">
        <v>23</v>
      </c>
      <c r="D43" s="120"/>
      <c r="E43" s="120"/>
      <c r="F43" s="120"/>
      <c r="G43" s="120"/>
      <c r="H43" s="120"/>
      <c r="I43" s="18">
        <v>6.0000000000000001E-3</v>
      </c>
      <c r="J43" s="89">
        <f>ROUND(($J$28+J34)*I43,2)</f>
        <v>9.84</v>
      </c>
    </row>
    <row r="44" spans="2:10" ht="15.5" thickTop="1" thickBot="1" x14ac:dyDescent="0.4">
      <c r="B44" s="17" t="s">
        <v>24</v>
      </c>
      <c r="C44" s="120" t="s">
        <v>25</v>
      </c>
      <c r="D44" s="120"/>
      <c r="E44" s="120"/>
      <c r="F44" s="120"/>
      <c r="G44" s="120"/>
      <c r="H44" s="120"/>
      <c r="I44" s="18">
        <v>2E-3</v>
      </c>
      <c r="J44" s="89">
        <f>ROUND(($J$28+J34)*I44,2)</f>
        <v>3.28</v>
      </c>
    </row>
    <row r="45" spans="2:10" ht="15.5" thickTop="1" thickBot="1" x14ac:dyDescent="0.4">
      <c r="B45" s="22" t="s">
        <v>26</v>
      </c>
      <c r="C45" s="120" t="s">
        <v>27</v>
      </c>
      <c r="D45" s="120"/>
      <c r="E45" s="120"/>
      <c r="F45" s="120"/>
      <c r="G45" s="120"/>
      <c r="H45" s="120"/>
      <c r="I45" s="23">
        <v>0.08</v>
      </c>
      <c r="J45" s="89">
        <f>ROUND(($J$28+J34)*I45,2)</f>
        <v>131.21</v>
      </c>
    </row>
    <row r="46" spans="2:10" ht="15.5" thickTop="1" thickBot="1" x14ac:dyDescent="0.4">
      <c r="B46" s="125" t="s">
        <v>17</v>
      </c>
      <c r="C46" s="125"/>
      <c r="D46" s="125"/>
      <c r="E46" s="125"/>
      <c r="F46" s="125"/>
      <c r="G46" s="125"/>
      <c r="H46" s="125"/>
      <c r="I46" s="24">
        <f>SUM(I38:I45)</f>
        <v>0.36800000000000005</v>
      </c>
      <c r="J46" s="14">
        <f>SUM(J38:J45)</f>
        <v>603.55999999999995</v>
      </c>
    </row>
    <row r="47" spans="2:10" ht="50.25" customHeight="1" thickTop="1" thickBot="1" x14ac:dyDescent="0.4">
      <c r="B47" s="141" t="s">
        <v>84</v>
      </c>
      <c r="C47" s="141"/>
      <c r="D47" s="141"/>
      <c r="E47" s="141"/>
      <c r="F47" s="141"/>
      <c r="G47" s="141"/>
      <c r="H47" s="141"/>
      <c r="I47" s="141"/>
      <c r="J47" s="141"/>
    </row>
    <row r="48" spans="2:10" ht="15.5" thickTop="1" thickBot="1" x14ac:dyDescent="0.4">
      <c r="B48" s="25" t="s">
        <v>28</v>
      </c>
      <c r="C48" s="124" t="s">
        <v>85</v>
      </c>
      <c r="D48" s="124"/>
      <c r="E48" s="124"/>
      <c r="F48" s="124"/>
      <c r="G48" s="124"/>
      <c r="H48" s="124"/>
      <c r="I48" s="124"/>
      <c r="J48" s="26" t="s">
        <v>16</v>
      </c>
    </row>
    <row r="49" spans="2:10" ht="15.5" thickTop="1" thickBot="1" x14ac:dyDescent="0.4">
      <c r="B49" s="90" t="s">
        <v>1</v>
      </c>
      <c r="C49" s="128" t="s">
        <v>86</v>
      </c>
      <c r="D49" s="128"/>
      <c r="E49" s="128"/>
      <c r="F49" s="128"/>
      <c r="G49" s="128"/>
      <c r="H49" s="128"/>
      <c r="I49" s="128"/>
      <c r="J49" s="27">
        <f>I50*I51*I52-(J26*I53)</f>
        <v>87.430399999999992</v>
      </c>
    </row>
    <row r="50" spans="2:10" ht="22.5" customHeight="1" thickTop="1" thickBot="1" x14ac:dyDescent="0.4">
      <c r="B50" s="90"/>
      <c r="C50" s="127" t="s">
        <v>87</v>
      </c>
      <c r="D50" s="127"/>
      <c r="E50" s="127"/>
      <c r="F50" s="127"/>
      <c r="G50" s="127"/>
      <c r="H50" s="127"/>
      <c r="I50" s="28">
        <v>4</v>
      </c>
      <c r="J50" s="29"/>
    </row>
    <row r="51" spans="2:10" ht="15.5" thickTop="1" thickBot="1" x14ac:dyDescent="0.4">
      <c r="B51" s="30"/>
      <c r="C51" s="127" t="s">
        <v>88</v>
      </c>
      <c r="D51" s="127"/>
      <c r="E51" s="127"/>
      <c r="F51" s="127"/>
      <c r="G51" s="127"/>
      <c r="H51" s="127"/>
      <c r="I51" s="31">
        <v>2</v>
      </c>
      <c r="J51" s="32" t="s">
        <v>29</v>
      </c>
    </row>
    <row r="52" spans="2:10" ht="24" customHeight="1" thickTop="1" thickBot="1" x14ac:dyDescent="0.4">
      <c r="B52" s="30"/>
      <c r="C52" s="127" t="s">
        <v>89</v>
      </c>
      <c r="D52" s="127"/>
      <c r="E52" s="127"/>
      <c r="F52" s="127"/>
      <c r="G52" s="127"/>
      <c r="H52" s="127"/>
      <c r="I52" s="33">
        <v>22</v>
      </c>
      <c r="J52" s="32"/>
    </row>
    <row r="53" spans="2:10" ht="25.5" customHeight="1" thickTop="1" thickBot="1" x14ac:dyDescent="0.4">
      <c r="B53" s="30"/>
      <c r="C53" s="127" t="s">
        <v>90</v>
      </c>
      <c r="D53" s="127"/>
      <c r="E53" s="127"/>
      <c r="F53" s="127"/>
      <c r="G53" s="127"/>
      <c r="H53" s="127"/>
      <c r="I53" s="34">
        <v>0.06</v>
      </c>
      <c r="J53" s="32"/>
    </row>
    <row r="54" spans="2:10" ht="15.5" thickTop="1" thickBot="1" x14ac:dyDescent="0.4">
      <c r="B54" s="90" t="s">
        <v>3</v>
      </c>
      <c r="C54" s="120" t="s">
        <v>91</v>
      </c>
      <c r="D54" s="120"/>
      <c r="E54" s="120"/>
      <c r="F54" s="120"/>
      <c r="G54" s="120"/>
      <c r="H54" s="120"/>
      <c r="I54" s="120"/>
      <c r="J54" s="89">
        <f>(I55-I57)*I56</f>
        <v>504.9</v>
      </c>
    </row>
    <row r="55" spans="2:10" ht="15.5" thickTop="1" thickBot="1" x14ac:dyDescent="0.4">
      <c r="B55" s="30"/>
      <c r="C55" s="127" t="s">
        <v>92</v>
      </c>
      <c r="D55" s="127"/>
      <c r="E55" s="127"/>
      <c r="F55" s="127"/>
      <c r="G55" s="127"/>
      <c r="H55" s="127"/>
      <c r="I55" s="94">
        <v>25.5</v>
      </c>
      <c r="J55" s="32" t="s">
        <v>29</v>
      </c>
    </row>
    <row r="56" spans="2:10" ht="30" customHeight="1" thickTop="1" thickBot="1" x14ac:dyDescent="0.4">
      <c r="B56" s="30"/>
      <c r="C56" s="127" t="s">
        <v>93</v>
      </c>
      <c r="D56" s="127"/>
      <c r="E56" s="127"/>
      <c r="F56" s="127"/>
      <c r="G56" s="127"/>
      <c r="H56" s="127"/>
      <c r="I56" s="35">
        <v>22</v>
      </c>
      <c r="J56" s="32"/>
    </row>
    <row r="57" spans="2:10" ht="15.5" thickTop="1" thickBot="1" x14ac:dyDescent="0.4">
      <c r="B57" s="30"/>
      <c r="C57" s="127" t="s">
        <v>156</v>
      </c>
      <c r="D57" s="127"/>
      <c r="E57" s="127"/>
      <c r="F57" s="127"/>
      <c r="G57" s="127"/>
      <c r="H57" s="127"/>
      <c r="I57" s="95">
        <f>10%*I55</f>
        <v>2.5500000000000003</v>
      </c>
      <c r="J57" s="32" t="s">
        <v>29</v>
      </c>
    </row>
    <row r="58" spans="2:10" ht="15.5" thickTop="1" thickBot="1" x14ac:dyDescent="0.4">
      <c r="B58" s="36" t="s">
        <v>5</v>
      </c>
      <c r="C58" s="149" t="s">
        <v>162</v>
      </c>
      <c r="D58" s="173"/>
      <c r="E58" s="173"/>
      <c r="F58" s="173"/>
      <c r="G58" s="173"/>
      <c r="H58" s="173"/>
      <c r="I58" s="148"/>
      <c r="J58" s="89">
        <v>6</v>
      </c>
    </row>
    <row r="59" spans="2:10" ht="16.5" customHeight="1" thickTop="1" thickBot="1" x14ac:dyDescent="0.4">
      <c r="B59" s="90" t="s">
        <v>6</v>
      </c>
      <c r="C59" s="128" t="s">
        <v>180</v>
      </c>
      <c r="D59" s="128"/>
      <c r="E59" s="128"/>
      <c r="F59" s="128"/>
      <c r="G59" s="128"/>
      <c r="H59" s="128"/>
      <c r="I59" s="128"/>
      <c r="J59" s="89">
        <v>19.899999999999999</v>
      </c>
    </row>
    <row r="60" spans="2:10" ht="15.5" thickTop="1" thickBot="1" x14ac:dyDescent="0.4">
      <c r="B60" s="90" t="s">
        <v>14</v>
      </c>
      <c r="C60" s="128" t="s">
        <v>160</v>
      </c>
      <c r="D60" s="128"/>
      <c r="E60" s="128"/>
      <c r="F60" s="128"/>
      <c r="G60" s="128"/>
      <c r="H60" s="128"/>
      <c r="I60" s="128"/>
      <c r="J60" s="27">
        <v>0</v>
      </c>
    </row>
    <row r="61" spans="2:10" ht="15.5" thickTop="1" thickBot="1" x14ac:dyDescent="0.4">
      <c r="B61" s="39"/>
      <c r="C61" s="125" t="s">
        <v>17</v>
      </c>
      <c r="D61" s="125"/>
      <c r="E61" s="125"/>
      <c r="F61" s="125"/>
      <c r="G61" s="125"/>
      <c r="H61" s="125"/>
      <c r="I61" s="125"/>
      <c r="J61" s="14">
        <f>SUM(J49:J60)</f>
        <v>618.23039999999992</v>
      </c>
    </row>
    <row r="62" spans="2:10" ht="39" customHeight="1" thickTop="1" thickBot="1" x14ac:dyDescent="0.4">
      <c r="B62" s="153" t="s">
        <v>30</v>
      </c>
      <c r="C62" s="153"/>
      <c r="D62" s="153"/>
      <c r="E62" s="153"/>
      <c r="F62" s="153"/>
      <c r="G62" s="153"/>
      <c r="H62" s="153"/>
      <c r="I62" s="153"/>
      <c r="J62" s="153"/>
    </row>
    <row r="63" spans="2:10" ht="15.5" thickTop="1" thickBot="1" x14ac:dyDescent="0.4">
      <c r="B63" s="133" t="s">
        <v>94</v>
      </c>
      <c r="C63" s="133"/>
      <c r="D63" s="133"/>
      <c r="E63" s="133"/>
      <c r="F63" s="133"/>
      <c r="G63" s="133"/>
      <c r="H63" s="133"/>
      <c r="I63" s="133"/>
      <c r="J63" s="133"/>
    </row>
    <row r="64" spans="2:10" ht="15.5" thickTop="1" thickBot="1" x14ac:dyDescent="0.4">
      <c r="B64" s="11">
        <v>2</v>
      </c>
      <c r="C64" s="124" t="s">
        <v>95</v>
      </c>
      <c r="D64" s="124"/>
      <c r="E64" s="124"/>
      <c r="F64" s="124"/>
      <c r="G64" s="124"/>
      <c r="H64" s="124"/>
      <c r="I64" s="124"/>
      <c r="J64" s="12" t="s">
        <v>16</v>
      </c>
    </row>
    <row r="65" spans="2:10" ht="15.5" thickTop="1" thickBot="1" x14ac:dyDescent="0.4">
      <c r="B65" s="90" t="s">
        <v>15</v>
      </c>
      <c r="C65" s="120" t="s">
        <v>96</v>
      </c>
      <c r="D65" s="120"/>
      <c r="E65" s="120"/>
      <c r="F65" s="120"/>
      <c r="G65" s="120"/>
      <c r="H65" s="120"/>
      <c r="I65" s="120"/>
      <c r="J65" s="89">
        <f>J34</f>
        <v>164</v>
      </c>
    </row>
    <row r="66" spans="2:10" ht="15.5" thickTop="1" thickBot="1" x14ac:dyDescent="0.4">
      <c r="B66" s="90" t="s">
        <v>18</v>
      </c>
      <c r="C66" s="120" t="s">
        <v>79</v>
      </c>
      <c r="D66" s="120"/>
      <c r="E66" s="120"/>
      <c r="F66" s="120"/>
      <c r="G66" s="120"/>
      <c r="H66" s="120"/>
      <c r="I66" s="120"/>
      <c r="J66" s="89">
        <f>J46</f>
        <v>603.55999999999995</v>
      </c>
    </row>
    <row r="67" spans="2:10" ht="15.5" thickTop="1" thickBot="1" x14ac:dyDescent="0.4">
      <c r="B67" s="90" t="s">
        <v>28</v>
      </c>
      <c r="C67" s="120" t="s">
        <v>85</v>
      </c>
      <c r="D67" s="120"/>
      <c r="E67" s="120"/>
      <c r="F67" s="120"/>
      <c r="G67" s="120"/>
      <c r="H67" s="120"/>
      <c r="I67" s="120"/>
      <c r="J67" s="89">
        <f>J61</f>
        <v>618.23039999999992</v>
      </c>
    </row>
    <row r="68" spans="2:10" ht="15.5" thickTop="1" thickBot="1" x14ac:dyDescent="0.4">
      <c r="B68" s="125" t="s">
        <v>97</v>
      </c>
      <c r="C68" s="125"/>
      <c r="D68" s="125"/>
      <c r="E68" s="125"/>
      <c r="F68" s="125"/>
      <c r="G68" s="125"/>
      <c r="H68" s="125"/>
      <c r="I68" s="125"/>
      <c r="J68" s="14">
        <f>SUM(J65:J67)</f>
        <v>1385.7903999999999</v>
      </c>
    </row>
    <row r="69" spans="2:10" ht="15.5" thickTop="1" thickBot="1" x14ac:dyDescent="0.4">
      <c r="B69" s="40"/>
      <c r="C69" s="41"/>
      <c r="D69" s="41"/>
      <c r="E69" s="41"/>
      <c r="F69" s="41"/>
      <c r="G69" s="41"/>
      <c r="H69" s="41"/>
      <c r="I69" s="41"/>
      <c r="J69" s="42"/>
    </row>
    <row r="70" spans="2:10" ht="15.5" thickTop="1" thickBot="1" x14ac:dyDescent="0.4">
      <c r="B70" s="145" t="s">
        <v>98</v>
      </c>
      <c r="C70" s="133"/>
      <c r="D70" s="133"/>
      <c r="E70" s="133"/>
      <c r="F70" s="133"/>
      <c r="G70" s="133"/>
      <c r="H70" s="133"/>
      <c r="I70" s="133"/>
      <c r="J70" s="145"/>
    </row>
    <row r="71" spans="2:10" ht="85.5" customHeight="1" thickTop="1" thickBot="1" x14ac:dyDescent="0.4">
      <c r="B71" s="146" t="s">
        <v>1</v>
      </c>
      <c r="C71" s="148" t="s">
        <v>99</v>
      </c>
      <c r="D71" s="120"/>
      <c r="E71" s="120"/>
      <c r="F71" s="120"/>
      <c r="G71" s="120"/>
      <c r="H71" s="120"/>
      <c r="I71" s="149"/>
      <c r="J71" s="150">
        <f>ROUND(((J28/12)+($J$32/12)+((J28/12)/12)+($J$33/12))*(30/30)*I72,2)</f>
        <v>132.24</v>
      </c>
    </row>
    <row r="72" spans="2:10" ht="29.25" customHeight="1" thickTop="1" thickBot="1" x14ac:dyDescent="0.4">
      <c r="B72" s="147"/>
      <c r="C72" s="152" t="s">
        <v>100</v>
      </c>
      <c r="D72" s="137"/>
      <c r="E72" s="137"/>
      <c r="F72" s="137"/>
      <c r="G72" s="137"/>
      <c r="H72" s="137"/>
      <c r="I72" s="75">
        <v>0.9</v>
      </c>
      <c r="J72" s="151"/>
    </row>
    <row r="73" spans="2:10" ht="15.5" thickTop="1" thickBot="1" x14ac:dyDescent="0.4">
      <c r="B73" s="30" t="s">
        <v>3</v>
      </c>
      <c r="C73" s="128" t="s">
        <v>101</v>
      </c>
      <c r="D73" s="128"/>
      <c r="E73" s="128"/>
      <c r="F73" s="128"/>
      <c r="G73" s="128"/>
      <c r="H73" s="128"/>
      <c r="I73" s="128"/>
      <c r="J73" s="74">
        <f>ROUND($I$45*J71,2)</f>
        <v>10.58</v>
      </c>
    </row>
    <row r="74" spans="2:10" ht="48" customHeight="1" thickTop="1" thickBot="1" x14ac:dyDescent="0.4">
      <c r="B74" s="133" t="s">
        <v>5</v>
      </c>
      <c r="C74" s="144" t="s">
        <v>102</v>
      </c>
      <c r="D74" s="144"/>
      <c r="E74" s="144"/>
      <c r="F74" s="144"/>
      <c r="G74" s="144"/>
      <c r="H74" s="144"/>
      <c r="I74" s="144"/>
      <c r="J74" s="136">
        <f>ROUND(((($J$28/30)*7)/20)*I75,2)</f>
        <v>1.72</v>
      </c>
    </row>
    <row r="75" spans="2:10" ht="27.75" customHeight="1" thickTop="1" thickBot="1" x14ac:dyDescent="0.4">
      <c r="B75" s="133"/>
      <c r="C75" s="137" t="s">
        <v>103</v>
      </c>
      <c r="D75" s="137"/>
      <c r="E75" s="137"/>
      <c r="F75" s="137"/>
      <c r="G75" s="137"/>
      <c r="H75" s="137"/>
      <c r="I75" s="76">
        <v>0.1</v>
      </c>
      <c r="J75" s="136"/>
    </row>
    <row r="76" spans="2:10" ht="25.5" customHeight="1" thickTop="1" thickBot="1" x14ac:dyDescent="0.4">
      <c r="B76" s="90" t="s">
        <v>13</v>
      </c>
      <c r="C76" s="128" t="s">
        <v>104</v>
      </c>
      <c r="D76" s="128"/>
      <c r="E76" s="128"/>
      <c r="F76" s="128"/>
      <c r="G76" s="128"/>
      <c r="H76" s="128"/>
      <c r="I76" s="128"/>
      <c r="J76" s="89">
        <f>ROUND($I$46*J74,2)</f>
        <v>0.63</v>
      </c>
    </row>
    <row r="77" spans="2:10" ht="50.25" customHeight="1" thickTop="1" thickBot="1" x14ac:dyDescent="0.4">
      <c r="B77" s="90" t="s">
        <v>14</v>
      </c>
      <c r="C77" s="140" t="s">
        <v>105</v>
      </c>
      <c r="D77" s="140"/>
      <c r="E77" s="140"/>
      <c r="F77" s="140"/>
      <c r="G77" s="140"/>
      <c r="H77" s="140"/>
      <c r="I77" s="140"/>
      <c r="J77" s="89">
        <f>ROUND(0.04*J28,2)</f>
        <v>59.05</v>
      </c>
    </row>
    <row r="78" spans="2:10" ht="15.5" thickTop="1" thickBot="1" x14ac:dyDescent="0.4">
      <c r="B78" s="125" t="s">
        <v>97</v>
      </c>
      <c r="C78" s="125"/>
      <c r="D78" s="125"/>
      <c r="E78" s="125"/>
      <c r="F78" s="125"/>
      <c r="G78" s="125"/>
      <c r="H78" s="125"/>
      <c r="I78" s="125"/>
      <c r="J78" s="14">
        <f>SUM(J71:J77)</f>
        <v>204.22000000000003</v>
      </c>
    </row>
    <row r="79" spans="2:10" ht="15.5" thickTop="1" thickBot="1" x14ac:dyDescent="0.4">
      <c r="B79" s="40"/>
      <c r="C79" s="41"/>
      <c r="D79" s="41"/>
      <c r="E79" s="41"/>
      <c r="F79" s="41"/>
      <c r="G79" s="41"/>
      <c r="H79" s="41"/>
      <c r="I79" s="41"/>
      <c r="J79" s="42"/>
    </row>
    <row r="80" spans="2:10" ht="15.5" thickTop="1" thickBot="1" x14ac:dyDescent="0.4">
      <c r="B80" s="134" t="s">
        <v>106</v>
      </c>
      <c r="C80" s="134"/>
      <c r="D80" s="134"/>
      <c r="E80" s="134"/>
      <c r="F80" s="134"/>
      <c r="G80" s="134"/>
      <c r="H80" s="134"/>
      <c r="I80" s="134"/>
      <c r="J80" s="134"/>
    </row>
    <row r="81" spans="2:10" ht="37.5" customHeight="1" thickTop="1" thickBot="1" x14ac:dyDescent="0.4">
      <c r="B81" s="141" t="s">
        <v>107</v>
      </c>
      <c r="C81" s="141"/>
      <c r="D81" s="141"/>
      <c r="E81" s="141"/>
      <c r="F81" s="141"/>
      <c r="G81" s="141"/>
      <c r="H81" s="141"/>
      <c r="I81" s="141"/>
      <c r="J81" s="141"/>
    </row>
    <row r="82" spans="2:10" ht="49.5" customHeight="1" thickTop="1" thickBot="1" x14ac:dyDescent="0.4">
      <c r="B82" s="142" t="s">
        <v>108</v>
      </c>
      <c r="C82" s="142"/>
      <c r="D82" s="142"/>
      <c r="E82" s="142"/>
      <c r="F82" s="142"/>
      <c r="G82" s="142"/>
      <c r="H82" s="142"/>
      <c r="I82" s="142"/>
      <c r="J82" s="142"/>
    </row>
    <row r="83" spans="2:10" ht="57" thickTop="1" thickBot="1" x14ac:dyDescent="0.4">
      <c r="B83" s="43" t="s">
        <v>109</v>
      </c>
      <c r="C83" s="44">
        <f>J28</f>
        <v>1476.16</v>
      </c>
      <c r="D83" s="45"/>
      <c r="E83" s="46" t="s">
        <v>110</v>
      </c>
      <c r="F83" s="44">
        <f>J68-J49-J54</f>
        <v>793.45999999999992</v>
      </c>
      <c r="G83" s="47"/>
      <c r="H83" s="46" t="s">
        <v>33</v>
      </c>
      <c r="I83" s="44">
        <f>J78</f>
        <v>204.22000000000003</v>
      </c>
      <c r="J83" s="48">
        <f>C83+F83+I83</f>
        <v>2473.84</v>
      </c>
    </row>
    <row r="84" spans="2:10" ht="30.75" customHeight="1" thickTop="1" thickBot="1" x14ac:dyDescent="0.4">
      <c r="B84" s="49"/>
      <c r="C84" s="50"/>
      <c r="D84" s="51"/>
      <c r="E84" s="49"/>
      <c r="F84" s="50"/>
      <c r="G84" s="143" t="s">
        <v>111</v>
      </c>
      <c r="H84" s="143"/>
      <c r="I84" s="52">
        <f>J83/30</f>
        <v>82.461333333333343</v>
      </c>
      <c r="J84" s="53"/>
    </row>
    <row r="85" spans="2:10" ht="15.5" thickTop="1" thickBot="1" x14ac:dyDescent="0.4">
      <c r="B85" s="54" t="s">
        <v>34</v>
      </c>
      <c r="C85" s="130" t="s">
        <v>112</v>
      </c>
      <c r="D85" s="130"/>
      <c r="E85" s="130"/>
      <c r="F85" s="130"/>
      <c r="G85" s="130"/>
      <c r="H85" s="130"/>
      <c r="I85" s="130"/>
      <c r="J85" s="55" t="s">
        <v>16</v>
      </c>
    </row>
    <row r="86" spans="2:10" ht="15.5" thickTop="1" thickBot="1" x14ac:dyDescent="0.4">
      <c r="B86" s="90" t="s">
        <v>1</v>
      </c>
      <c r="C86" s="120" t="s">
        <v>113</v>
      </c>
      <c r="D86" s="120"/>
      <c r="E86" s="120"/>
      <c r="F86" s="120"/>
      <c r="G86" s="120"/>
      <c r="H86" s="120"/>
      <c r="I86" s="120"/>
      <c r="J86" s="88">
        <f>ROUND(J83/12,2)</f>
        <v>206.15</v>
      </c>
    </row>
    <row r="87" spans="2:10" ht="27.75" customHeight="1" thickTop="1" thickBot="1" x14ac:dyDescent="0.4">
      <c r="B87" s="135" t="s">
        <v>3</v>
      </c>
      <c r="C87" s="139" t="s">
        <v>150</v>
      </c>
      <c r="D87" s="139"/>
      <c r="E87" s="139"/>
      <c r="F87" s="139"/>
      <c r="G87" s="139"/>
      <c r="H87" s="139"/>
      <c r="I87" s="139"/>
      <c r="J87" s="138">
        <f>ROUND(((J83/30)*I88)/12,2)</f>
        <v>6.87</v>
      </c>
    </row>
    <row r="88" spans="2:10" ht="27" customHeight="1" thickTop="1" thickBot="1" x14ac:dyDescent="0.4">
      <c r="B88" s="135"/>
      <c r="C88" s="137" t="s">
        <v>114</v>
      </c>
      <c r="D88" s="137"/>
      <c r="E88" s="137"/>
      <c r="F88" s="137"/>
      <c r="G88" s="137"/>
      <c r="H88" s="137"/>
      <c r="I88" s="77">
        <v>1</v>
      </c>
      <c r="J88" s="138"/>
    </row>
    <row r="89" spans="2:10" ht="26.25" customHeight="1" thickTop="1" thickBot="1" x14ac:dyDescent="0.4">
      <c r="B89" s="135" t="s">
        <v>5</v>
      </c>
      <c r="C89" s="120" t="s">
        <v>151</v>
      </c>
      <c r="D89" s="120"/>
      <c r="E89" s="120"/>
      <c r="F89" s="120"/>
      <c r="G89" s="120"/>
      <c r="H89" s="120"/>
      <c r="I89" s="120"/>
      <c r="J89" s="138">
        <f>ROUND(((($J$83/30)*5)/12)*I90,2)</f>
        <v>0.52</v>
      </c>
    </row>
    <row r="90" spans="2:10" ht="28.5" customHeight="1" thickTop="1" thickBot="1" x14ac:dyDescent="0.4">
      <c r="B90" s="135"/>
      <c r="C90" s="137" t="s">
        <v>115</v>
      </c>
      <c r="D90" s="137"/>
      <c r="E90" s="137"/>
      <c r="F90" s="137"/>
      <c r="G90" s="137"/>
      <c r="H90" s="137"/>
      <c r="I90" s="78">
        <v>1.4999999999999999E-2</v>
      </c>
      <c r="J90" s="138"/>
    </row>
    <row r="91" spans="2:10" ht="30.75" customHeight="1" thickTop="1" thickBot="1" x14ac:dyDescent="0.4">
      <c r="B91" s="135" t="s">
        <v>6</v>
      </c>
      <c r="C91" s="120" t="s">
        <v>152</v>
      </c>
      <c r="D91" s="120"/>
      <c r="E91" s="120"/>
      <c r="F91" s="120"/>
      <c r="G91" s="120"/>
      <c r="H91" s="120"/>
      <c r="I91" s="120"/>
      <c r="J91" s="138">
        <f>ROUND(((($J$83/30)*15)/12)*I92,2)</f>
        <v>0.8</v>
      </c>
    </row>
    <row r="92" spans="2:10" ht="26.25" customHeight="1" thickTop="1" thickBot="1" x14ac:dyDescent="0.4">
      <c r="B92" s="135"/>
      <c r="C92" s="137" t="s">
        <v>116</v>
      </c>
      <c r="D92" s="137"/>
      <c r="E92" s="137"/>
      <c r="F92" s="137"/>
      <c r="G92" s="137"/>
      <c r="H92" s="137"/>
      <c r="I92" s="79">
        <v>7.7999999999999996E-3</v>
      </c>
      <c r="J92" s="138"/>
    </row>
    <row r="93" spans="2:10" ht="33.75" customHeight="1" thickTop="1" thickBot="1" x14ac:dyDescent="0.4">
      <c r="B93" s="135" t="s">
        <v>13</v>
      </c>
      <c r="C93" s="120" t="s">
        <v>149</v>
      </c>
      <c r="D93" s="120"/>
      <c r="E93" s="120"/>
      <c r="F93" s="120"/>
      <c r="G93" s="120"/>
      <c r="H93" s="120"/>
      <c r="I93" s="120"/>
      <c r="J93" s="136">
        <f>ROUND(((((J28+J28/3)/12)+(J46+J61-J49-J54+J78))*4/12)*I94,2)</f>
        <v>6.65</v>
      </c>
    </row>
    <row r="94" spans="2:10" ht="27.75" customHeight="1" thickTop="1" thickBot="1" x14ac:dyDescent="0.4">
      <c r="B94" s="135"/>
      <c r="C94" s="137" t="s">
        <v>117</v>
      </c>
      <c r="D94" s="137"/>
      <c r="E94" s="137"/>
      <c r="F94" s="137"/>
      <c r="G94" s="137"/>
      <c r="H94" s="137"/>
      <c r="I94" s="79">
        <v>0.02</v>
      </c>
      <c r="J94" s="136"/>
    </row>
    <row r="95" spans="2:10" ht="27" customHeight="1" thickTop="1" thickBot="1" x14ac:dyDescent="0.4">
      <c r="B95" s="56" t="s">
        <v>14</v>
      </c>
      <c r="C95" s="120" t="s">
        <v>118</v>
      </c>
      <c r="D95" s="120"/>
      <c r="E95" s="120"/>
      <c r="F95" s="120"/>
      <c r="G95" s="120"/>
      <c r="H95" s="120"/>
      <c r="I95" s="120"/>
      <c r="J95" s="138">
        <f>ROUND((($J$83/30)*I96)/12,2)</f>
        <v>20.62</v>
      </c>
    </row>
    <row r="96" spans="2:10" ht="26.25" customHeight="1" thickTop="1" thickBot="1" x14ac:dyDescent="0.4">
      <c r="B96" s="56"/>
      <c r="C96" s="137" t="s">
        <v>119</v>
      </c>
      <c r="D96" s="137"/>
      <c r="E96" s="137"/>
      <c r="F96" s="137"/>
      <c r="G96" s="137"/>
      <c r="H96" s="137"/>
      <c r="I96" s="80">
        <v>3</v>
      </c>
      <c r="J96" s="138"/>
    </row>
    <row r="97" spans="2:10" ht="15.5" thickTop="1" thickBot="1" x14ac:dyDescent="0.4">
      <c r="B97" s="125" t="s">
        <v>76</v>
      </c>
      <c r="C97" s="125"/>
      <c r="D97" s="125"/>
      <c r="E97" s="125"/>
      <c r="F97" s="125"/>
      <c r="G97" s="125"/>
      <c r="H97" s="125"/>
      <c r="I97" s="125"/>
      <c r="J97" s="57">
        <f>SUM(J86:J96)</f>
        <v>241.61000000000004</v>
      </c>
    </row>
    <row r="98" spans="2:10" ht="15.5" thickTop="1" thickBot="1" x14ac:dyDescent="0.4">
      <c r="B98" s="125" t="s">
        <v>17</v>
      </c>
      <c r="C98" s="125"/>
      <c r="D98" s="125"/>
      <c r="E98" s="125"/>
      <c r="F98" s="125"/>
      <c r="G98" s="125"/>
      <c r="H98" s="125"/>
      <c r="I98" s="125"/>
      <c r="J98" s="14">
        <f>SUM(J97:J97)</f>
        <v>241.61000000000004</v>
      </c>
    </row>
    <row r="99" spans="2:10" ht="15.5" thickTop="1" thickBot="1" x14ac:dyDescent="0.4">
      <c r="B99" s="54" t="s">
        <v>38</v>
      </c>
      <c r="C99" s="130" t="s">
        <v>36</v>
      </c>
      <c r="D99" s="130"/>
      <c r="E99" s="130"/>
      <c r="F99" s="130"/>
      <c r="G99" s="130"/>
      <c r="H99" s="130"/>
      <c r="I99" s="130"/>
      <c r="J99" s="55" t="s">
        <v>16</v>
      </c>
    </row>
    <row r="100" spans="2:10" ht="15.5" thickTop="1" thickBot="1" x14ac:dyDescent="0.4">
      <c r="B100" s="90" t="s">
        <v>1</v>
      </c>
      <c r="C100" s="120" t="s">
        <v>37</v>
      </c>
      <c r="D100" s="120"/>
      <c r="E100" s="120"/>
      <c r="F100" s="120"/>
      <c r="G100" s="120"/>
      <c r="H100" s="120"/>
      <c r="I100" s="120"/>
      <c r="J100" s="88">
        <v>0</v>
      </c>
    </row>
    <row r="101" spans="2:10" ht="15.5" thickTop="1" thickBot="1" x14ac:dyDescent="0.4">
      <c r="B101" s="125" t="s">
        <v>17</v>
      </c>
      <c r="C101" s="125"/>
      <c r="D101" s="125"/>
      <c r="E101" s="125"/>
      <c r="F101" s="125"/>
      <c r="G101" s="125"/>
      <c r="H101" s="125"/>
      <c r="I101" s="125"/>
      <c r="J101" s="14">
        <f>SUM(J100:J100)</f>
        <v>0</v>
      </c>
    </row>
    <row r="102" spans="2:10" ht="15.5" thickTop="1" thickBot="1" x14ac:dyDescent="0.4">
      <c r="B102" s="133" t="s">
        <v>120</v>
      </c>
      <c r="C102" s="133"/>
      <c r="D102" s="133"/>
      <c r="E102" s="133"/>
      <c r="F102" s="133"/>
      <c r="G102" s="133"/>
      <c r="H102" s="133"/>
      <c r="I102" s="133"/>
      <c r="J102" s="133"/>
    </row>
    <row r="103" spans="2:10" ht="15.5" thickTop="1" thickBot="1" x14ac:dyDescent="0.4">
      <c r="B103" s="11">
        <v>4</v>
      </c>
      <c r="C103" s="124" t="s">
        <v>32</v>
      </c>
      <c r="D103" s="124"/>
      <c r="E103" s="124"/>
      <c r="F103" s="124"/>
      <c r="G103" s="124"/>
      <c r="H103" s="124"/>
      <c r="I103" s="124"/>
      <c r="J103" s="12" t="s">
        <v>16</v>
      </c>
    </row>
    <row r="104" spans="2:10" ht="15.5" thickTop="1" thickBot="1" x14ac:dyDescent="0.4">
      <c r="B104" s="90" t="s">
        <v>34</v>
      </c>
      <c r="C104" s="120" t="s">
        <v>35</v>
      </c>
      <c r="D104" s="120"/>
      <c r="E104" s="120"/>
      <c r="F104" s="120"/>
      <c r="G104" s="120"/>
      <c r="H104" s="120"/>
      <c r="I104" s="120"/>
      <c r="J104" s="89">
        <f>J98</f>
        <v>241.61000000000004</v>
      </c>
    </row>
    <row r="105" spans="2:10" ht="15.5" thickTop="1" thickBot="1" x14ac:dyDescent="0.4">
      <c r="B105" s="90" t="s">
        <v>38</v>
      </c>
      <c r="C105" s="120" t="s">
        <v>36</v>
      </c>
      <c r="D105" s="120"/>
      <c r="E105" s="120"/>
      <c r="F105" s="120"/>
      <c r="G105" s="120"/>
      <c r="H105" s="120"/>
      <c r="I105" s="120"/>
      <c r="J105" s="89">
        <f>J101</f>
        <v>0</v>
      </c>
    </row>
    <row r="106" spans="2:10" ht="15.5" thickTop="1" thickBot="1" x14ac:dyDescent="0.4">
      <c r="B106" s="125" t="s">
        <v>97</v>
      </c>
      <c r="C106" s="125"/>
      <c r="D106" s="125"/>
      <c r="E106" s="125"/>
      <c r="F106" s="125"/>
      <c r="G106" s="125"/>
      <c r="H106" s="125"/>
      <c r="I106" s="125"/>
      <c r="J106" s="14">
        <f>SUM(J104:J105)</f>
        <v>241.61000000000004</v>
      </c>
    </row>
    <row r="107" spans="2:10" ht="15.5" thickTop="1" thickBot="1" x14ac:dyDescent="0.4">
      <c r="B107" s="40"/>
      <c r="C107" s="41"/>
      <c r="D107" s="41"/>
      <c r="E107" s="41"/>
      <c r="F107" s="41"/>
      <c r="G107" s="41"/>
      <c r="H107" s="41"/>
      <c r="I107" s="41"/>
      <c r="J107" s="42"/>
    </row>
    <row r="108" spans="2:10" ht="15.5" thickTop="1" thickBot="1" x14ac:dyDescent="0.4">
      <c r="B108" s="134" t="s">
        <v>121</v>
      </c>
      <c r="C108" s="134"/>
      <c r="D108" s="134"/>
      <c r="E108" s="134"/>
      <c r="F108" s="134"/>
      <c r="G108" s="134"/>
      <c r="H108" s="134"/>
      <c r="I108" s="134"/>
      <c r="J108" s="134"/>
    </row>
    <row r="109" spans="2:10" ht="15.5" thickTop="1" thickBot="1" x14ac:dyDescent="0.4">
      <c r="B109" s="11">
        <v>5</v>
      </c>
      <c r="C109" s="124" t="s">
        <v>39</v>
      </c>
      <c r="D109" s="124"/>
      <c r="E109" s="124"/>
      <c r="F109" s="124"/>
      <c r="G109" s="124"/>
      <c r="H109" s="124"/>
      <c r="I109" s="124"/>
      <c r="J109" s="12" t="s">
        <v>16</v>
      </c>
    </row>
    <row r="110" spans="2:10" ht="15.5" thickTop="1" thickBot="1" x14ac:dyDescent="0.4">
      <c r="B110" s="90" t="s">
        <v>1</v>
      </c>
      <c r="C110" s="120" t="s">
        <v>122</v>
      </c>
      <c r="D110" s="120"/>
      <c r="E110" s="120"/>
      <c r="F110" s="120"/>
      <c r="G110" s="120"/>
      <c r="H110" s="120"/>
      <c r="I110" s="120"/>
      <c r="J110" s="81">
        <v>60</v>
      </c>
    </row>
    <row r="111" spans="2:10" ht="15.5" thickTop="1" thickBot="1" x14ac:dyDescent="0.4">
      <c r="B111" s="90" t="s">
        <v>3</v>
      </c>
      <c r="C111" s="120" t="s">
        <v>123</v>
      </c>
      <c r="D111" s="120"/>
      <c r="E111" s="120"/>
      <c r="F111" s="120"/>
      <c r="G111" s="120"/>
      <c r="H111" s="120"/>
      <c r="I111" s="120"/>
      <c r="J111" s="27">
        <v>0</v>
      </c>
    </row>
    <row r="112" spans="2:10" ht="15.5" thickTop="1" thickBot="1" x14ac:dyDescent="0.4">
      <c r="B112" s="90" t="s">
        <v>5</v>
      </c>
      <c r="C112" s="120" t="s">
        <v>124</v>
      </c>
      <c r="D112" s="120"/>
      <c r="E112" s="120"/>
      <c r="F112" s="120"/>
      <c r="G112" s="120"/>
      <c r="H112" s="120"/>
      <c r="I112" s="120"/>
      <c r="J112" s="27">
        <v>2</v>
      </c>
    </row>
    <row r="113" spans="2:10" ht="15.5" thickTop="1" thickBot="1" x14ac:dyDescent="0.4">
      <c r="B113" s="90" t="s">
        <v>6</v>
      </c>
      <c r="C113" s="120" t="s">
        <v>70</v>
      </c>
      <c r="D113" s="120"/>
      <c r="E113" s="120"/>
      <c r="F113" s="120"/>
      <c r="G113" s="120"/>
      <c r="H113" s="120"/>
      <c r="I113" s="120"/>
      <c r="J113" s="27">
        <v>0</v>
      </c>
    </row>
    <row r="114" spans="2:10" ht="15.5" thickTop="1" thickBot="1" x14ac:dyDescent="0.4">
      <c r="B114" s="125" t="s">
        <v>97</v>
      </c>
      <c r="C114" s="125"/>
      <c r="D114" s="125"/>
      <c r="E114" s="125"/>
      <c r="F114" s="125"/>
      <c r="G114" s="125"/>
      <c r="H114" s="125"/>
      <c r="I114" s="125"/>
      <c r="J114" s="58">
        <f>SUM(J110:J113)</f>
        <v>62</v>
      </c>
    </row>
    <row r="115" spans="2:10" ht="15.5" thickTop="1" thickBot="1" x14ac:dyDescent="0.4">
      <c r="B115" s="40"/>
      <c r="C115" s="41"/>
      <c r="D115" s="41"/>
      <c r="E115" s="41"/>
      <c r="F115" s="41"/>
      <c r="G115" s="41"/>
      <c r="H115" s="41"/>
      <c r="I115" s="41"/>
      <c r="J115" s="42"/>
    </row>
    <row r="116" spans="2:10" ht="15.5" thickTop="1" thickBot="1" x14ac:dyDescent="0.4">
      <c r="B116" s="133" t="s">
        <v>125</v>
      </c>
      <c r="C116" s="133"/>
      <c r="D116" s="133"/>
      <c r="E116" s="133"/>
      <c r="F116" s="133"/>
      <c r="G116" s="133"/>
      <c r="H116" s="133"/>
      <c r="I116" s="133"/>
      <c r="J116" s="133"/>
    </row>
    <row r="117" spans="2:10" ht="15.5" thickTop="1" thickBot="1" x14ac:dyDescent="0.4">
      <c r="B117" s="11">
        <v>6</v>
      </c>
      <c r="C117" s="130" t="s">
        <v>126</v>
      </c>
      <c r="D117" s="130"/>
      <c r="E117" s="130"/>
      <c r="F117" s="130"/>
      <c r="G117" s="130"/>
      <c r="H117" s="130"/>
      <c r="I117" s="91" t="s">
        <v>19</v>
      </c>
      <c r="J117" s="12" t="s">
        <v>16</v>
      </c>
    </row>
    <row r="118" spans="2:10" ht="30" customHeight="1" thickTop="1" thickBot="1" x14ac:dyDescent="0.4">
      <c r="B118" s="131" t="s">
        <v>127</v>
      </c>
      <c r="C118" s="131"/>
      <c r="D118" s="131"/>
      <c r="E118" s="131"/>
      <c r="F118" s="131"/>
      <c r="G118" s="131"/>
      <c r="H118" s="131"/>
      <c r="I118" s="59" t="s">
        <v>29</v>
      </c>
      <c r="J118" s="60">
        <f>SUM(J28+J68+J78+J106+J114)</f>
        <v>3369.7804000000001</v>
      </c>
    </row>
    <row r="119" spans="2:10" ht="15.5" thickTop="1" thickBot="1" x14ac:dyDescent="0.4">
      <c r="B119" s="61" t="s">
        <v>1</v>
      </c>
      <c r="C119" s="132" t="s">
        <v>128</v>
      </c>
      <c r="D119" s="132"/>
      <c r="E119" s="132"/>
      <c r="F119" s="132"/>
      <c r="G119" s="132"/>
      <c r="H119" s="132"/>
      <c r="I119" s="82">
        <v>0.03</v>
      </c>
      <c r="J119" s="89">
        <f>ROUND(I119*J118,2)</f>
        <v>101.09</v>
      </c>
    </row>
    <row r="120" spans="2:10" ht="28.5" customHeight="1" thickTop="1" thickBot="1" x14ac:dyDescent="0.4">
      <c r="B120" s="131" t="s">
        <v>129</v>
      </c>
      <c r="C120" s="131"/>
      <c r="D120" s="131"/>
      <c r="E120" s="131"/>
      <c r="F120" s="131"/>
      <c r="G120" s="131"/>
      <c r="H120" s="131"/>
      <c r="I120" s="62" t="s">
        <v>29</v>
      </c>
      <c r="J120" s="60">
        <f>SUM(J28+J68+J78+J106+J114+J119)</f>
        <v>3470.8704000000002</v>
      </c>
    </row>
    <row r="121" spans="2:10" ht="15.5" thickTop="1" thickBot="1" x14ac:dyDescent="0.4">
      <c r="B121" s="61" t="s">
        <v>3</v>
      </c>
      <c r="C121" s="132" t="s">
        <v>130</v>
      </c>
      <c r="D121" s="132"/>
      <c r="E121" s="132"/>
      <c r="F121" s="132"/>
      <c r="G121" s="132"/>
      <c r="H121" s="132"/>
      <c r="I121" s="82">
        <v>6.7900000000000002E-2</v>
      </c>
      <c r="J121" s="89">
        <f>ROUND(I121*J120,2)</f>
        <v>235.67</v>
      </c>
    </row>
    <row r="122" spans="2:10" ht="27.75" customHeight="1" thickTop="1" thickBot="1" x14ac:dyDescent="0.4">
      <c r="B122" s="131" t="s">
        <v>131</v>
      </c>
      <c r="C122" s="131"/>
      <c r="D122" s="131"/>
      <c r="E122" s="131"/>
      <c r="F122" s="131"/>
      <c r="G122" s="131"/>
      <c r="H122" s="131"/>
      <c r="I122" s="62" t="s">
        <v>29</v>
      </c>
      <c r="J122" s="60">
        <f>SUM(J28+J68+J78+J106+J114+J119+J121)</f>
        <v>3706.5404000000003</v>
      </c>
    </row>
    <row r="123" spans="2:10" ht="15.5" thickTop="1" thickBot="1" x14ac:dyDescent="0.4">
      <c r="B123" s="90" t="s">
        <v>5</v>
      </c>
      <c r="C123" s="128" t="s">
        <v>40</v>
      </c>
      <c r="D123" s="128"/>
      <c r="E123" s="128"/>
      <c r="F123" s="128"/>
      <c r="G123" s="128"/>
      <c r="H123" s="128"/>
      <c r="I123" s="63" t="s">
        <v>29</v>
      </c>
      <c r="J123" s="29" t="s">
        <v>29</v>
      </c>
    </row>
    <row r="124" spans="2:10" ht="15.5" thickTop="1" thickBot="1" x14ac:dyDescent="0.4">
      <c r="B124" s="90"/>
      <c r="C124" s="128" t="s">
        <v>41</v>
      </c>
      <c r="D124" s="128"/>
      <c r="E124" s="128"/>
      <c r="F124" s="128"/>
      <c r="G124" s="128"/>
      <c r="H124" s="128"/>
      <c r="I124" s="63" t="s">
        <v>29</v>
      </c>
      <c r="J124" s="29" t="s">
        <v>29</v>
      </c>
    </row>
    <row r="125" spans="2:10" ht="15.5" thickTop="1" thickBot="1" x14ac:dyDescent="0.4">
      <c r="B125" s="90"/>
      <c r="C125" s="120" t="s">
        <v>132</v>
      </c>
      <c r="D125" s="120"/>
      <c r="E125" s="120"/>
      <c r="F125" s="120"/>
      <c r="G125" s="120"/>
      <c r="H125" s="120"/>
      <c r="I125" s="64">
        <v>0.03</v>
      </c>
      <c r="J125" s="89">
        <f>ROUND(($J$122/(1-$I$134))*$I$125,2)</f>
        <v>121.73</v>
      </c>
    </row>
    <row r="126" spans="2:10" ht="15.5" thickTop="1" thickBot="1" x14ac:dyDescent="0.4">
      <c r="B126" s="90"/>
      <c r="C126" s="120" t="s">
        <v>133</v>
      </c>
      <c r="D126" s="120"/>
      <c r="E126" s="120"/>
      <c r="F126" s="120"/>
      <c r="G126" s="120"/>
      <c r="H126" s="120"/>
      <c r="I126" s="64">
        <v>6.4999999999999997E-3</v>
      </c>
      <c r="J126" s="89">
        <f>ROUND(($J$122/(1-$I$134))*$I$126,2)</f>
        <v>26.37</v>
      </c>
    </row>
    <row r="127" spans="2:10" ht="37.5" customHeight="1" thickTop="1" thickBot="1" x14ac:dyDescent="0.4">
      <c r="B127" s="90"/>
      <c r="C127" s="129" t="s">
        <v>134</v>
      </c>
      <c r="D127" s="129"/>
      <c r="E127" s="129"/>
      <c r="F127" s="129"/>
      <c r="G127" s="129"/>
      <c r="H127" s="129"/>
      <c r="I127" s="64">
        <v>0</v>
      </c>
      <c r="J127" s="89">
        <f>ROUND(($J$122/(1-$I$134))*$I$127,2)</f>
        <v>0</v>
      </c>
    </row>
    <row r="128" spans="2:10" ht="37.5" customHeight="1" thickTop="1" thickBot="1" x14ac:dyDescent="0.4">
      <c r="B128" s="90"/>
      <c r="C128" s="129" t="s">
        <v>135</v>
      </c>
      <c r="D128" s="129"/>
      <c r="E128" s="129"/>
      <c r="F128" s="129"/>
      <c r="G128" s="129"/>
      <c r="H128" s="129"/>
      <c r="I128" s="64">
        <v>0</v>
      </c>
      <c r="J128" s="89">
        <f>ROUND(($J$122/(1-$I$134))*$I$128,2)</f>
        <v>0</v>
      </c>
    </row>
    <row r="129" spans="2:10" ht="15.5" thickTop="1" thickBot="1" x14ac:dyDescent="0.4">
      <c r="B129" s="90"/>
      <c r="C129" s="120" t="s">
        <v>42</v>
      </c>
      <c r="D129" s="120"/>
      <c r="E129" s="120"/>
      <c r="F129" s="120"/>
      <c r="G129" s="120"/>
      <c r="H129" s="120"/>
      <c r="I129" s="65" t="s">
        <v>29</v>
      </c>
      <c r="J129" s="29" t="s">
        <v>29</v>
      </c>
    </row>
    <row r="130" spans="2:10" ht="15.5" thickTop="1" thickBot="1" x14ac:dyDescent="0.4">
      <c r="B130" s="90"/>
      <c r="C130" s="120" t="s">
        <v>136</v>
      </c>
      <c r="D130" s="120"/>
      <c r="E130" s="120"/>
      <c r="F130" s="120"/>
      <c r="G130" s="120"/>
      <c r="H130" s="120"/>
      <c r="I130" s="65" t="s">
        <v>29</v>
      </c>
      <c r="J130" s="29" t="s">
        <v>29</v>
      </c>
    </row>
    <row r="131" spans="2:10" ht="15.5" thickTop="1" thickBot="1" x14ac:dyDescent="0.4">
      <c r="B131" s="90"/>
      <c r="C131" s="120" t="s">
        <v>137</v>
      </c>
      <c r="D131" s="120"/>
      <c r="E131" s="120"/>
      <c r="F131" s="120"/>
      <c r="G131" s="120"/>
      <c r="H131" s="120"/>
      <c r="I131" s="64">
        <v>0.05</v>
      </c>
      <c r="J131" s="89">
        <f>ROUND(($J$122/(1-$I$134))*$I$131,2)</f>
        <v>202.88</v>
      </c>
    </row>
    <row r="132" spans="2:10" ht="15.5" thickTop="1" thickBot="1" x14ac:dyDescent="0.4">
      <c r="B132" s="125" t="s">
        <v>97</v>
      </c>
      <c r="C132" s="125"/>
      <c r="D132" s="125"/>
      <c r="E132" s="125"/>
      <c r="F132" s="125"/>
      <c r="G132" s="125"/>
      <c r="H132" s="125"/>
      <c r="I132" s="125"/>
      <c r="J132" s="14">
        <f>SUM(J119+J121+J125+J126+J131)</f>
        <v>687.74</v>
      </c>
    </row>
    <row r="133" spans="2:10" ht="15.5" thickTop="1" thickBot="1" x14ac:dyDescent="0.4">
      <c r="B133" s="126"/>
      <c r="C133" s="126"/>
      <c r="D133" s="126"/>
      <c r="E133" s="126"/>
      <c r="F133" s="126"/>
      <c r="G133" s="126"/>
      <c r="H133" s="126"/>
      <c r="I133" s="126"/>
      <c r="J133" s="126"/>
    </row>
    <row r="134" spans="2:10" ht="15.5" thickTop="1" thickBot="1" x14ac:dyDescent="0.4">
      <c r="B134" s="127" t="s">
        <v>138</v>
      </c>
      <c r="C134" s="127"/>
      <c r="D134" s="127"/>
      <c r="E134" s="127"/>
      <c r="F134" s="127"/>
      <c r="G134" s="127"/>
      <c r="H134" s="127"/>
      <c r="I134" s="66">
        <f>SUM(I125:I131)</f>
        <v>8.6499999999999994E-2</v>
      </c>
      <c r="J134" s="60">
        <f>SUM(J125:J131)</f>
        <v>350.98</v>
      </c>
    </row>
    <row r="135" spans="2:10" ht="15.5" thickTop="1" thickBot="1" x14ac:dyDescent="0.4">
      <c r="B135" s="122"/>
      <c r="C135" s="122"/>
      <c r="D135" s="122"/>
      <c r="E135" s="122"/>
      <c r="F135" s="122"/>
      <c r="G135" s="122"/>
      <c r="H135" s="122"/>
      <c r="I135" s="122"/>
      <c r="J135" s="122"/>
    </row>
    <row r="136" spans="2:10" ht="25.5" customHeight="1" thickTop="1" thickBot="1" x14ac:dyDescent="0.4">
      <c r="B136" s="123" t="s">
        <v>139</v>
      </c>
      <c r="C136" s="123"/>
      <c r="D136" s="123"/>
      <c r="E136" s="123"/>
      <c r="F136" s="123"/>
      <c r="G136" s="123"/>
      <c r="H136" s="123"/>
      <c r="I136" s="123"/>
      <c r="J136" s="123"/>
    </row>
    <row r="137" spans="2:10" ht="15.5" thickTop="1" thickBot="1" x14ac:dyDescent="0.4">
      <c r="B137" s="124" t="s">
        <v>140</v>
      </c>
      <c r="C137" s="124"/>
      <c r="D137" s="124"/>
      <c r="E137" s="124"/>
      <c r="F137" s="124"/>
      <c r="G137" s="124"/>
      <c r="H137" s="124"/>
      <c r="I137" s="124"/>
      <c r="J137" s="16" t="s">
        <v>16</v>
      </c>
    </row>
    <row r="138" spans="2:10" ht="15.5" thickTop="1" thickBot="1" x14ac:dyDescent="0.4">
      <c r="B138" s="86" t="s">
        <v>1</v>
      </c>
      <c r="C138" s="120" t="s">
        <v>141</v>
      </c>
      <c r="D138" s="120"/>
      <c r="E138" s="120"/>
      <c r="F138" s="120"/>
      <c r="G138" s="120"/>
      <c r="H138" s="120"/>
      <c r="I138" s="120"/>
      <c r="J138" s="67">
        <f>J28</f>
        <v>1476.16</v>
      </c>
    </row>
    <row r="139" spans="2:10" ht="15.5" thickTop="1" thickBot="1" x14ac:dyDescent="0.4">
      <c r="B139" s="86" t="s">
        <v>3</v>
      </c>
      <c r="C139" s="120" t="s">
        <v>95</v>
      </c>
      <c r="D139" s="120"/>
      <c r="E139" s="120"/>
      <c r="F139" s="120"/>
      <c r="G139" s="120"/>
      <c r="H139" s="120"/>
      <c r="I139" s="120"/>
      <c r="J139" s="67">
        <f>J68</f>
        <v>1385.7903999999999</v>
      </c>
    </row>
    <row r="140" spans="2:10" ht="15.5" thickTop="1" thickBot="1" x14ac:dyDescent="0.4">
      <c r="B140" s="86" t="s">
        <v>5</v>
      </c>
      <c r="C140" s="120" t="s">
        <v>31</v>
      </c>
      <c r="D140" s="120"/>
      <c r="E140" s="120"/>
      <c r="F140" s="120"/>
      <c r="G140" s="120"/>
      <c r="H140" s="120"/>
      <c r="I140" s="120"/>
      <c r="J140" s="67">
        <f>J78</f>
        <v>204.22000000000003</v>
      </c>
    </row>
    <row r="141" spans="2:10" ht="15.5" thickTop="1" thickBot="1" x14ac:dyDescent="0.4">
      <c r="B141" s="86" t="s">
        <v>6</v>
      </c>
      <c r="C141" s="120" t="s">
        <v>32</v>
      </c>
      <c r="D141" s="120"/>
      <c r="E141" s="120"/>
      <c r="F141" s="120"/>
      <c r="G141" s="120"/>
      <c r="H141" s="120"/>
      <c r="I141" s="120"/>
      <c r="J141" s="67">
        <f>J106</f>
        <v>241.61000000000004</v>
      </c>
    </row>
    <row r="142" spans="2:10" ht="15.5" thickTop="1" thickBot="1" x14ac:dyDescent="0.4">
      <c r="B142" s="86" t="s">
        <v>13</v>
      </c>
      <c r="C142" s="120" t="s">
        <v>142</v>
      </c>
      <c r="D142" s="120"/>
      <c r="E142" s="120"/>
      <c r="F142" s="120"/>
      <c r="G142" s="120"/>
      <c r="H142" s="120"/>
      <c r="I142" s="120"/>
      <c r="J142" s="67">
        <f>J114</f>
        <v>62</v>
      </c>
    </row>
    <row r="143" spans="2:10" ht="15.5" thickTop="1" thickBot="1" x14ac:dyDescent="0.4">
      <c r="B143" s="117" t="s">
        <v>43</v>
      </c>
      <c r="C143" s="117"/>
      <c r="D143" s="117"/>
      <c r="E143" s="117"/>
      <c r="F143" s="117"/>
      <c r="G143" s="117"/>
      <c r="H143" s="117"/>
      <c r="I143" s="117"/>
      <c r="J143" s="68">
        <f>SUM(J138:J142)</f>
        <v>3369.7804000000001</v>
      </c>
    </row>
    <row r="144" spans="2:10" ht="15.5" thickTop="1" thickBot="1" x14ac:dyDescent="0.4">
      <c r="B144" s="86" t="s">
        <v>14</v>
      </c>
      <c r="C144" s="120" t="s">
        <v>143</v>
      </c>
      <c r="D144" s="120"/>
      <c r="E144" s="120"/>
      <c r="F144" s="120"/>
      <c r="G144" s="120"/>
      <c r="H144" s="120"/>
      <c r="I144" s="120"/>
      <c r="J144" s="69">
        <f>J132</f>
        <v>687.74</v>
      </c>
    </row>
    <row r="145" spans="2:10" ht="15.5" thickTop="1" thickBot="1" x14ac:dyDescent="0.4">
      <c r="B145" s="121" t="s">
        <v>144</v>
      </c>
      <c r="C145" s="121"/>
      <c r="D145" s="121"/>
      <c r="E145" s="121"/>
      <c r="F145" s="121"/>
      <c r="G145" s="121"/>
      <c r="H145" s="121"/>
      <c r="I145" s="121"/>
      <c r="J145" s="70">
        <f>ROUND(J143+J144,2)</f>
        <v>4057.52</v>
      </c>
    </row>
    <row r="146" spans="2:10" ht="15.5" thickTop="1" thickBot="1" x14ac:dyDescent="0.4">
      <c r="B146" s="71"/>
      <c r="C146" s="92"/>
      <c r="D146" s="92"/>
      <c r="E146" s="92"/>
      <c r="F146" s="92"/>
      <c r="G146" s="116" t="s">
        <v>145</v>
      </c>
      <c r="H146" s="116"/>
      <c r="I146" s="116"/>
      <c r="J146" s="72">
        <v>1</v>
      </c>
    </row>
    <row r="147" spans="2:10" ht="15.5" thickTop="1" thickBot="1" x14ac:dyDescent="0.4">
      <c r="B147" s="71"/>
      <c r="C147" s="92"/>
      <c r="D147" s="92"/>
      <c r="E147" s="92"/>
      <c r="F147" s="92"/>
      <c r="G147" s="116" t="s">
        <v>146</v>
      </c>
      <c r="H147" s="116"/>
      <c r="I147" s="116"/>
      <c r="J147" s="68">
        <f>ROUND(J145*J146,2)</f>
        <v>4057.52</v>
      </c>
    </row>
    <row r="148" spans="2:10" ht="15.5" thickTop="1" thickBot="1" x14ac:dyDescent="0.4">
      <c r="B148" s="116" t="s">
        <v>147</v>
      </c>
      <c r="C148" s="116"/>
      <c r="D148" s="116"/>
      <c r="E148" s="116"/>
      <c r="F148" s="116"/>
      <c r="G148" s="116"/>
      <c r="H148" s="116"/>
      <c r="I148" s="116"/>
      <c r="J148" s="72">
        <v>1</v>
      </c>
    </row>
    <row r="149" spans="2:10" ht="15.5" thickTop="1" thickBot="1" x14ac:dyDescent="0.4">
      <c r="B149" s="117" t="s">
        <v>148</v>
      </c>
      <c r="C149" s="117"/>
      <c r="D149" s="117"/>
      <c r="E149" s="117"/>
      <c r="F149" s="117"/>
      <c r="G149" s="117"/>
      <c r="H149" s="117"/>
      <c r="I149" s="117"/>
      <c r="J149" s="68">
        <f>J147*J148</f>
        <v>4057.52</v>
      </c>
    </row>
    <row r="150" spans="2:10" ht="15.5" thickTop="1" thickBot="1" x14ac:dyDescent="0.4">
      <c r="B150" s="118" t="s">
        <v>159</v>
      </c>
      <c r="C150" s="118"/>
      <c r="D150" s="118"/>
      <c r="E150" s="118"/>
      <c r="F150" s="118"/>
      <c r="G150" s="118"/>
      <c r="H150" s="118"/>
      <c r="I150" s="118"/>
      <c r="J150" s="73">
        <f>ROUND(J149*12,2)</f>
        <v>48690.239999999998</v>
      </c>
    </row>
    <row r="151" spans="2:10" ht="15.5" thickTop="1" thickBot="1" x14ac:dyDescent="0.4">
      <c r="B151" s="119"/>
      <c r="C151" s="119"/>
      <c r="D151" s="119"/>
      <c r="E151" s="119"/>
      <c r="F151" s="119"/>
      <c r="G151" s="119"/>
      <c r="H151" s="119"/>
      <c r="I151" s="119"/>
      <c r="J151" s="119"/>
    </row>
    <row r="152" spans="2:10" ht="15" thickTop="1" x14ac:dyDescent="0.35"/>
    <row r="153" spans="2:10" x14ac:dyDescent="0.35">
      <c r="B153" s="2" t="s">
        <v>44</v>
      </c>
      <c r="C153" s="2"/>
      <c r="D153" s="2"/>
      <c r="E153" s="2"/>
      <c r="F153" s="2"/>
      <c r="G153" s="2"/>
      <c r="H153" s="2"/>
      <c r="I153" s="2"/>
      <c r="J153" s="84"/>
    </row>
    <row r="154" spans="2:10" x14ac:dyDescent="0.35">
      <c r="B154" s="2" t="s">
        <v>45</v>
      </c>
      <c r="C154" s="2"/>
      <c r="D154" s="2"/>
      <c r="E154" s="2"/>
      <c r="F154" s="2"/>
      <c r="G154" s="2"/>
      <c r="H154" s="2"/>
      <c r="I154" s="2"/>
    </row>
    <row r="155" spans="2:10" x14ac:dyDescent="0.35">
      <c r="B155" s="2" t="s">
        <v>46</v>
      </c>
      <c r="C155" s="2"/>
      <c r="D155" s="2"/>
      <c r="E155" s="2"/>
      <c r="F155" s="2"/>
      <c r="G155" s="1"/>
      <c r="H155" s="1"/>
      <c r="I155" s="1"/>
    </row>
  </sheetData>
  <mergeCells count="174">
    <mergeCell ref="B6:H6"/>
    <mergeCell ref="I6:J6"/>
    <mergeCell ref="B7:J7"/>
    <mergeCell ref="C8:H8"/>
    <mergeCell ref="I8:J8"/>
    <mergeCell ref="C9:H9"/>
    <mergeCell ref="I9:J9"/>
    <mergeCell ref="B1:J1"/>
    <mergeCell ref="B2:J2"/>
    <mergeCell ref="B3:J3"/>
    <mergeCell ref="B4:J4"/>
    <mergeCell ref="B5:H5"/>
    <mergeCell ref="I5:J5"/>
    <mergeCell ref="B14:F14"/>
    <mergeCell ref="G14:H14"/>
    <mergeCell ref="I14:J14"/>
    <mergeCell ref="B15:H15"/>
    <mergeCell ref="I15:J15"/>
    <mergeCell ref="B16:J16"/>
    <mergeCell ref="C10:H10"/>
    <mergeCell ref="I10:J10"/>
    <mergeCell ref="C11:H11"/>
    <mergeCell ref="I11:J11"/>
    <mergeCell ref="B12:J12"/>
    <mergeCell ref="B13:F13"/>
    <mergeCell ref="G13:H13"/>
    <mergeCell ref="I13:J13"/>
    <mergeCell ref="C21:H21"/>
    <mergeCell ref="I21:J21"/>
    <mergeCell ref="C22:H22"/>
    <mergeCell ref="I22:J22"/>
    <mergeCell ref="B23:J23"/>
    <mergeCell ref="B24:J24"/>
    <mergeCell ref="B17:J17"/>
    <mergeCell ref="C18:H18"/>
    <mergeCell ref="I18:J18"/>
    <mergeCell ref="C19:H19"/>
    <mergeCell ref="I19:J19"/>
    <mergeCell ref="C20:H20"/>
    <mergeCell ref="I20:J20"/>
    <mergeCell ref="C32:H32"/>
    <mergeCell ref="C33:H33"/>
    <mergeCell ref="B34:I34"/>
    <mergeCell ref="B35:J35"/>
    <mergeCell ref="B36:J36"/>
    <mergeCell ref="C37:H37"/>
    <mergeCell ref="C25:H25"/>
    <mergeCell ref="C26:I26"/>
    <mergeCell ref="C27:I27"/>
    <mergeCell ref="B28:I28"/>
    <mergeCell ref="B30:J30"/>
    <mergeCell ref="C31:I31"/>
    <mergeCell ref="C44:H44"/>
    <mergeCell ref="C45:H45"/>
    <mergeCell ref="B46:H46"/>
    <mergeCell ref="B47:J47"/>
    <mergeCell ref="C48:I48"/>
    <mergeCell ref="C49:I49"/>
    <mergeCell ref="C38:H38"/>
    <mergeCell ref="C39:H39"/>
    <mergeCell ref="C40:D40"/>
    <mergeCell ref="C41:H41"/>
    <mergeCell ref="C42:H42"/>
    <mergeCell ref="C43:H43"/>
    <mergeCell ref="C56:H56"/>
    <mergeCell ref="C57:H57"/>
    <mergeCell ref="C58:I58"/>
    <mergeCell ref="C59:I59"/>
    <mergeCell ref="C60:I60"/>
    <mergeCell ref="C61:I61"/>
    <mergeCell ref="C50:H50"/>
    <mergeCell ref="C51:H51"/>
    <mergeCell ref="C52:H52"/>
    <mergeCell ref="C53:H53"/>
    <mergeCell ref="C54:I54"/>
    <mergeCell ref="C55:H55"/>
    <mergeCell ref="B68:I68"/>
    <mergeCell ref="B70:J70"/>
    <mergeCell ref="B71:B72"/>
    <mergeCell ref="C71:I71"/>
    <mergeCell ref="J71:J72"/>
    <mergeCell ref="C72:H72"/>
    <mergeCell ref="B62:J62"/>
    <mergeCell ref="B63:J63"/>
    <mergeCell ref="C64:I64"/>
    <mergeCell ref="C65:I65"/>
    <mergeCell ref="C66:I66"/>
    <mergeCell ref="C67:I67"/>
    <mergeCell ref="C77:I77"/>
    <mergeCell ref="B78:I78"/>
    <mergeCell ref="B80:J80"/>
    <mergeCell ref="B81:J81"/>
    <mergeCell ref="B82:J82"/>
    <mergeCell ref="G84:H84"/>
    <mergeCell ref="C73:I73"/>
    <mergeCell ref="B74:B75"/>
    <mergeCell ref="C74:I74"/>
    <mergeCell ref="J74:J75"/>
    <mergeCell ref="C75:H75"/>
    <mergeCell ref="C76:I76"/>
    <mergeCell ref="B89:B90"/>
    <mergeCell ref="C89:I89"/>
    <mergeCell ref="J89:J90"/>
    <mergeCell ref="C90:H90"/>
    <mergeCell ref="B91:B92"/>
    <mergeCell ref="C91:I91"/>
    <mergeCell ref="J91:J92"/>
    <mergeCell ref="C92:H92"/>
    <mergeCell ref="C85:I85"/>
    <mergeCell ref="C86:I86"/>
    <mergeCell ref="B87:B88"/>
    <mergeCell ref="C87:I87"/>
    <mergeCell ref="J87:J88"/>
    <mergeCell ref="C88:H88"/>
    <mergeCell ref="B97:I97"/>
    <mergeCell ref="B98:I98"/>
    <mergeCell ref="C99:I99"/>
    <mergeCell ref="C100:I100"/>
    <mergeCell ref="B101:I101"/>
    <mergeCell ref="B102:J102"/>
    <mergeCell ref="B93:B94"/>
    <mergeCell ref="C93:I93"/>
    <mergeCell ref="J93:J94"/>
    <mergeCell ref="C94:H94"/>
    <mergeCell ref="C95:I95"/>
    <mergeCell ref="J95:J96"/>
    <mergeCell ref="C96:H96"/>
    <mergeCell ref="C110:I110"/>
    <mergeCell ref="C111:I111"/>
    <mergeCell ref="C112:I112"/>
    <mergeCell ref="C113:I113"/>
    <mergeCell ref="B114:I114"/>
    <mergeCell ref="B116:J116"/>
    <mergeCell ref="C103:I103"/>
    <mergeCell ref="C104:I104"/>
    <mergeCell ref="C105:I105"/>
    <mergeCell ref="B106:I106"/>
    <mergeCell ref="B108:J108"/>
    <mergeCell ref="C109:I109"/>
    <mergeCell ref="C123:H123"/>
    <mergeCell ref="C124:H124"/>
    <mergeCell ref="C125:H125"/>
    <mergeCell ref="C126:H126"/>
    <mergeCell ref="C127:H127"/>
    <mergeCell ref="C128:H128"/>
    <mergeCell ref="C117:H117"/>
    <mergeCell ref="B118:H118"/>
    <mergeCell ref="C119:H119"/>
    <mergeCell ref="B120:H120"/>
    <mergeCell ref="C121:H121"/>
    <mergeCell ref="B122:H122"/>
    <mergeCell ref="B135:J135"/>
    <mergeCell ref="B136:J136"/>
    <mergeCell ref="B137:I137"/>
    <mergeCell ref="C138:I138"/>
    <mergeCell ref="C139:I139"/>
    <mergeCell ref="C140:I140"/>
    <mergeCell ref="C129:H129"/>
    <mergeCell ref="C130:H130"/>
    <mergeCell ref="C131:H131"/>
    <mergeCell ref="B132:I132"/>
    <mergeCell ref="B133:J133"/>
    <mergeCell ref="B134:H134"/>
    <mergeCell ref="G147:I147"/>
    <mergeCell ref="B148:I148"/>
    <mergeCell ref="B149:I149"/>
    <mergeCell ref="B150:I150"/>
    <mergeCell ref="B151:J151"/>
    <mergeCell ref="C141:I141"/>
    <mergeCell ref="C142:I142"/>
    <mergeCell ref="B143:I143"/>
    <mergeCell ref="C144:I144"/>
    <mergeCell ref="B145:I145"/>
    <mergeCell ref="G146:I14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55"/>
  <sheetViews>
    <sheetView topLeftCell="A62" workbookViewId="0">
      <selection activeCell="C59" sqref="C59:I59"/>
    </sheetView>
  </sheetViews>
  <sheetFormatPr defaultRowHeight="14.5" x14ac:dyDescent="0.35"/>
  <cols>
    <col min="9" max="9" width="32.7265625" customWidth="1"/>
    <col min="10" max="10" width="13.81640625" customWidth="1"/>
  </cols>
  <sheetData>
    <row r="1" spans="2:10" ht="19" x14ac:dyDescent="0.4">
      <c r="B1" s="169" t="s">
        <v>154</v>
      </c>
      <c r="C1" s="169"/>
      <c r="D1" s="169"/>
      <c r="E1" s="169"/>
      <c r="F1" s="169"/>
      <c r="G1" s="169"/>
      <c r="H1" s="169"/>
      <c r="I1" s="169"/>
      <c r="J1" s="169"/>
    </row>
    <row r="2" spans="2:10" ht="20" x14ac:dyDescent="0.35">
      <c r="B2" s="170"/>
      <c r="C2" s="170"/>
      <c r="D2" s="170"/>
      <c r="E2" s="170"/>
      <c r="F2" s="170"/>
      <c r="G2" s="170"/>
      <c r="H2" s="170"/>
      <c r="I2" s="170"/>
      <c r="J2" s="170"/>
    </row>
    <row r="3" spans="2:10" ht="20.5" thickBot="1" x14ac:dyDescent="0.4">
      <c r="B3" s="171" t="s">
        <v>48</v>
      </c>
      <c r="C3" s="171"/>
      <c r="D3" s="171"/>
      <c r="E3" s="171"/>
      <c r="F3" s="171"/>
      <c r="G3" s="171"/>
      <c r="H3" s="171"/>
      <c r="I3" s="171"/>
      <c r="J3" s="171"/>
    </row>
    <row r="4" spans="2:10" ht="44.25" customHeight="1" thickTop="1" thickBot="1" x14ac:dyDescent="0.4">
      <c r="B4" s="172" t="s">
        <v>49</v>
      </c>
      <c r="C4" s="172"/>
      <c r="D4" s="172"/>
      <c r="E4" s="172"/>
      <c r="F4" s="172"/>
      <c r="G4" s="172"/>
      <c r="H4" s="172"/>
      <c r="I4" s="172"/>
      <c r="J4" s="172"/>
    </row>
    <row r="5" spans="2:10" ht="15.5" thickTop="1" thickBot="1" x14ac:dyDescent="0.4">
      <c r="B5" s="124" t="s">
        <v>0</v>
      </c>
      <c r="C5" s="124"/>
      <c r="D5" s="124"/>
      <c r="E5" s="124"/>
      <c r="F5" s="124"/>
      <c r="G5" s="124"/>
      <c r="H5" s="124"/>
      <c r="I5" s="164"/>
      <c r="J5" s="164"/>
    </row>
    <row r="6" spans="2:10" ht="15.5" thickTop="1" thickBot="1" x14ac:dyDescent="0.4">
      <c r="B6" s="124" t="s">
        <v>50</v>
      </c>
      <c r="C6" s="124"/>
      <c r="D6" s="124"/>
      <c r="E6" s="124"/>
      <c r="F6" s="124"/>
      <c r="G6" s="124"/>
      <c r="H6" s="124"/>
      <c r="I6" s="165"/>
      <c r="J6" s="165"/>
    </row>
    <row r="7" spans="2:10" ht="15.5" thickTop="1" thickBot="1" x14ac:dyDescent="0.4">
      <c r="B7" s="124" t="s">
        <v>51</v>
      </c>
      <c r="C7" s="124"/>
      <c r="D7" s="124"/>
      <c r="E7" s="124"/>
      <c r="F7" s="124"/>
      <c r="G7" s="124"/>
      <c r="H7" s="124"/>
      <c r="I7" s="124"/>
      <c r="J7" s="124"/>
    </row>
    <row r="8" spans="2:10" ht="15.5" thickTop="1" thickBot="1" x14ac:dyDescent="0.4">
      <c r="B8" s="87" t="s">
        <v>1</v>
      </c>
      <c r="C8" s="120" t="s">
        <v>2</v>
      </c>
      <c r="D8" s="120"/>
      <c r="E8" s="120"/>
      <c r="F8" s="120"/>
      <c r="G8" s="120"/>
      <c r="H8" s="120"/>
      <c r="I8" s="168" t="s">
        <v>52</v>
      </c>
      <c r="J8" s="168"/>
    </row>
    <row r="9" spans="2:10" ht="15.5" thickTop="1" thickBot="1" x14ac:dyDescent="0.4">
      <c r="B9" s="87" t="s">
        <v>3</v>
      </c>
      <c r="C9" s="120" t="s">
        <v>4</v>
      </c>
      <c r="D9" s="120"/>
      <c r="E9" s="120"/>
      <c r="F9" s="120"/>
      <c r="G9" s="120"/>
      <c r="H9" s="120"/>
      <c r="I9" s="167" t="s">
        <v>167</v>
      </c>
      <c r="J9" s="167"/>
    </row>
    <row r="10" spans="2:10" ht="22.5" customHeight="1" thickTop="1" thickBot="1" x14ac:dyDescent="0.4">
      <c r="B10" s="87" t="s">
        <v>5</v>
      </c>
      <c r="C10" s="120" t="s">
        <v>53</v>
      </c>
      <c r="D10" s="120"/>
      <c r="E10" s="120"/>
      <c r="F10" s="120"/>
      <c r="G10" s="120"/>
      <c r="H10" s="120"/>
      <c r="I10" s="175" t="s">
        <v>179</v>
      </c>
      <c r="J10" s="175"/>
    </row>
    <row r="11" spans="2:10" ht="15.5" thickTop="1" thickBot="1" x14ac:dyDescent="0.4">
      <c r="B11" s="87" t="s">
        <v>6</v>
      </c>
      <c r="C11" s="120" t="s">
        <v>7</v>
      </c>
      <c r="D11" s="120"/>
      <c r="E11" s="120"/>
      <c r="F11" s="120"/>
      <c r="G11" s="120"/>
      <c r="H11" s="120"/>
      <c r="I11" s="167">
        <v>12</v>
      </c>
      <c r="J11" s="167"/>
    </row>
    <row r="12" spans="2:10" ht="15.5" thickTop="1" thickBot="1" x14ac:dyDescent="0.4">
      <c r="B12" s="120" t="s">
        <v>54</v>
      </c>
      <c r="C12" s="120"/>
      <c r="D12" s="120"/>
      <c r="E12" s="120"/>
      <c r="F12" s="120"/>
      <c r="G12" s="120"/>
      <c r="H12" s="120"/>
      <c r="I12" s="120"/>
      <c r="J12" s="120"/>
    </row>
    <row r="13" spans="2:10" ht="53.25" customHeight="1" thickTop="1" thickBot="1" x14ac:dyDescent="0.4">
      <c r="B13" s="164" t="s">
        <v>55</v>
      </c>
      <c r="C13" s="164"/>
      <c r="D13" s="164"/>
      <c r="E13" s="164"/>
      <c r="F13" s="164"/>
      <c r="G13" s="164" t="s">
        <v>56</v>
      </c>
      <c r="H13" s="164"/>
      <c r="I13" s="164" t="s">
        <v>57</v>
      </c>
      <c r="J13" s="164"/>
    </row>
    <row r="14" spans="2:10" ht="27.75" customHeight="1" thickTop="1" thickBot="1" x14ac:dyDescent="0.4">
      <c r="B14" s="163" t="s">
        <v>157</v>
      </c>
      <c r="C14" s="163"/>
      <c r="D14" s="163"/>
      <c r="E14" s="163"/>
      <c r="F14" s="163"/>
      <c r="G14" s="164" t="s">
        <v>58</v>
      </c>
      <c r="H14" s="164"/>
      <c r="I14" s="164">
        <v>1</v>
      </c>
      <c r="J14" s="164"/>
    </row>
    <row r="15" spans="2:10" ht="15.5" thickTop="1" thickBot="1" x14ac:dyDescent="0.4">
      <c r="B15" s="165" t="s">
        <v>59</v>
      </c>
      <c r="C15" s="165"/>
      <c r="D15" s="165"/>
      <c r="E15" s="165"/>
      <c r="F15" s="165"/>
      <c r="G15" s="165"/>
      <c r="H15" s="165"/>
      <c r="I15" s="164">
        <f>I14</f>
        <v>1</v>
      </c>
      <c r="J15" s="164"/>
    </row>
    <row r="16" spans="2:10" ht="34.5" customHeight="1" thickTop="1" thickBot="1" x14ac:dyDescent="0.4">
      <c r="B16" s="166" t="s">
        <v>60</v>
      </c>
      <c r="C16" s="166"/>
      <c r="D16" s="166"/>
      <c r="E16" s="166"/>
      <c r="F16" s="166"/>
      <c r="G16" s="166"/>
      <c r="H16" s="166"/>
      <c r="I16" s="166"/>
      <c r="J16" s="166"/>
    </row>
    <row r="17" spans="2:10" ht="15.5" thickTop="1" thickBot="1" x14ac:dyDescent="0.4">
      <c r="B17" s="124" t="s">
        <v>61</v>
      </c>
      <c r="C17" s="124"/>
      <c r="D17" s="124"/>
      <c r="E17" s="124"/>
      <c r="F17" s="124"/>
      <c r="G17" s="124"/>
      <c r="H17" s="124"/>
      <c r="I17" s="124"/>
      <c r="J17" s="124"/>
    </row>
    <row r="18" spans="2:10" ht="23.25" customHeight="1" thickTop="1" thickBot="1" x14ac:dyDescent="0.4">
      <c r="B18" s="87">
        <v>1</v>
      </c>
      <c r="C18" s="120" t="s">
        <v>62</v>
      </c>
      <c r="D18" s="120"/>
      <c r="E18" s="120"/>
      <c r="F18" s="120"/>
      <c r="G18" s="120"/>
      <c r="H18" s="120"/>
      <c r="I18" s="161" t="s">
        <v>11</v>
      </c>
      <c r="J18" s="161"/>
    </row>
    <row r="19" spans="2:10" ht="15.5" thickTop="1" thickBot="1" x14ac:dyDescent="0.4">
      <c r="B19" s="87">
        <v>2</v>
      </c>
      <c r="C19" s="120" t="s">
        <v>8</v>
      </c>
      <c r="D19" s="120"/>
      <c r="E19" s="120"/>
      <c r="F19" s="120"/>
      <c r="G19" s="120"/>
      <c r="H19" s="120"/>
      <c r="I19" s="162" t="s">
        <v>9</v>
      </c>
      <c r="J19" s="162"/>
    </row>
    <row r="20" spans="2:10" ht="15.5" thickTop="1" thickBot="1" x14ac:dyDescent="0.4">
      <c r="B20" s="87">
        <v>3</v>
      </c>
      <c r="C20" s="120" t="s">
        <v>65</v>
      </c>
      <c r="D20" s="120"/>
      <c r="E20" s="120"/>
      <c r="F20" s="120"/>
      <c r="G20" s="120"/>
      <c r="H20" s="120"/>
      <c r="I20" s="174">
        <v>1476.16</v>
      </c>
      <c r="J20" s="174"/>
    </row>
    <row r="21" spans="2:10" ht="15.5" thickTop="1" thickBot="1" x14ac:dyDescent="0.4">
      <c r="B21" s="87">
        <v>4</v>
      </c>
      <c r="C21" s="120" t="s">
        <v>10</v>
      </c>
      <c r="D21" s="120"/>
      <c r="E21" s="120"/>
      <c r="F21" s="120"/>
      <c r="G21" s="120"/>
      <c r="H21" s="120"/>
      <c r="I21" s="158" t="s">
        <v>153</v>
      </c>
      <c r="J21" s="158"/>
    </row>
    <row r="22" spans="2:10" ht="15.5" thickTop="1" thickBot="1" x14ac:dyDescent="0.4">
      <c r="B22" s="87">
        <v>5</v>
      </c>
      <c r="C22" s="120" t="s">
        <v>66</v>
      </c>
      <c r="D22" s="120"/>
      <c r="E22" s="120"/>
      <c r="F22" s="120"/>
      <c r="G22" s="120"/>
      <c r="H22" s="120"/>
      <c r="I22" s="158" t="s">
        <v>155</v>
      </c>
      <c r="J22" s="158"/>
    </row>
    <row r="23" spans="2:10" ht="30" customHeight="1" thickTop="1" thickBot="1" x14ac:dyDescent="0.4">
      <c r="B23" s="159" t="s">
        <v>12</v>
      </c>
      <c r="C23" s="159"/>
      <c r="D23" s="159"/>
      <c r="E23" s="159"/>
      <c r="F23" s="159"/>
      <c r="G23" s="159"/>
      <c r="H23" s="159"/>
      <c r="I23" s="159"/>
      <c r="J23" s="159"/>
    </row>
    <row r="24" spans="2:10" ht="15.5" thickTop="1" thickBot="1" x14ac:dyDescent="0.4">
      <c r="B24" s="160" t="s">
        <v>67</v>
      </c>
      <c r="C24" s="160"/>
      <c r="D24" s="160"/>
      <c r="E24" s="160"/>
      <c r="F24" s="160"/>
      <c r="G24" s="160"/>
      <c r="H24" s="160"/>
      <c r="I24" s="160"/>
      <c r="J24" s="160"/>
    </row>
    <row r="25" spans="2:10" ht="15.5" thickTop="1" thickBot="1" x14ac:dyDescent="0.4">
      <c r="B25" s="3">
        <v>1</v>
      </c>
      <c r="C25" s="124" t="s">
        <v>68</v>
      </c>
      <c r="D25" s="124"/>
      <c r="E25" s="124"/>
      <c r="F25" s="124"/>
      <c r="G25" s="124"/>
      <c r="H25" s="124"/>
      <c r="I25" s="3" t="s">
        <v>19</v>
      </c>
      <c r="J25" s="4" t="s">
        <v>16</v>
      </c>
    </row>
    <row r="26" spans="2:10" ht="15.5" thickTop="1" thickBot="1" x14ac:dyDescent="0.4">
      <c r="B26" s="87" t="s">
        <v>1</v>
      </c>
      <c r="C26" s="120" t="s">
        <v>69</v>
      </c>
      <c r="D26" s="120"/>
      <c r="E26" s="120"/>
      <c r="F26" s="120"/>
      <c r="G26" s="120"/>
      <c r="H26" s="120"/>
      <c r="I26" s="120"/>
      <c r="J26" s="5">
        <f>I20</f>
        <v>1476.16</v>
      </c>
    </row>
    <row r="27" spans="2:10" ht="15.5" thickTop="1" thickBot="1" x14ac:dyDescent="0.4">
      <c r="B27" s="6" t="s">
        <v>5</v>
      </c>
      <c r="C27" s="120" t="s">
        <v>70</v>
      </c>
      <c r="D27" s="120"/>
      <c r="E27" s="120"/>
      <c r="F27" s="120"/>
      <c r="G27" s="120"/>
      <c r="H27" s="120"/>
      <c r="I27" s="120"/>
      <c r="J27" s="7" t="s">
        <v>29</v>
      </c>
    </row>
    <row r="28" spans="2:10" ht="15.5" thickTop="1" thickBot="1" x14ac:dyDescent="0.4">
      <c r="B28" s="157" t="s">
        <v>71</v>
      </c>
      <c r="C28" s="157"/>
      <c r="D28" s="157"/>
      <c r="E28" s="157"/>
      <c r="F28" s="157"/>
      <c r="G28" s="157"/>
      <c r="H28" s="157"/>
      <c r="I28" s="157"/>
      <c r="J28" s="8">
        <f>SUM(J26:J27)</f>
        <v>1476.16</v>
      </c>
    </row>
    <row r="29" spans="2:10" ht="15.5" thickTop="1" thickBot="1" x14ac:dyDescent="0.4">
      <c r="B29" s="9"/>
      <c r="C29" s="9"/>
      <c r="D29" s="9"/>
      <c r="E29" s="9"/>
      <c r="F29" s="9"/>
      <c r="G29" s="9"/>
      <c r="H29" s="9"/>
      <c r="I29" s="9"/>
      <c r="J29" s="10"/>
    </row>
    <row r="30" spans="2:10" ht="15.5" thickTop="1" thickBot="1" x14ac:dyDescent="0.4">
      <c r="B30" s="133" t="s">
        <v>72</v>
      </c>
      <c r="C30" s="133"/>
      <c r="D30" s="133"/>
      <c r="E30" s="133"/>
      <c r="F30" s="133"/>
      <c r="G30" s="133"/>
      <c r="H30" s="133"/>
      <c r="I30" s="133"/>
      <c r="J30" s="133"/>
    </row>
    <row r="31" spans="2:10" ht="15.5" thickTop="1" thickBot="1" x14ac:dyDescent="0.4">
      <c r="B31" s="11" t="s">
        <v>15</v>
      </c>
      <c r="C31" s="124" t="s">
        <v>73</v>
      </c>
      <c r="D31" s="124"/>
      <c r="E31" s="124"/>
      <c r="F31" s="124"/>
      <c r="G31" s="124"/>
      <c r="H31" s="124"/>
      <c r="I31" s="124"/>
      <c r="J31" s="12" t="s">
        <v>16</v>
      </c>
    </row>
    <row r="32" spans="2:10" ht="34.5" customHeight="1" thickTop="1" thickBot="1" x14ac:dyDescent="0.4">
      <c r="B32" s="90" t="s">
        <v>1</v>
      </c>
      <c r="C32" s="120" t="s">
        <v>74</v>
      </c>
      <c r="D32" s="120"/>
      <c r="E32" s="120"/>
      <c r="F32" s="120"/>
      <c r="G32" s="120"/>
      <c r="H32" s="120"/>
      <c r="I32" s="13">
        <v>8.3299999999999999E-2</v>
      </c>
      <c r="J32" s="89">
        <f>ROUND(J28*I32,2)</f>
        <v>122.96</v>
      </c>
    </row>
    <row r="33" spans="2:10" ht="24" customHeight="1" thickTop="1" thickBot="1" x14ac:dyDescent="0.4">
      <c r="B33" s="90" t="s">
        <v>3</v>
      </c>
      <c r="C33" s="120" t="s">
        <v>75</v>
      </c>
      <c r="D33" s="120"/>
      <c r="E33" s="120"/>
      <c r="F33" s="120"/>
      <c r="G33" s="120"/>
      <c r="H33" s="120"/>
      <c r="I33" s="13">
        <v>2.7799999999999998E-2</v>
      </c>
      <c r="J33" s="89">
        <f>ROUND(I33*J28,2)</f>
        <v>41.04</v>
      </c>
    </row>
    <row r="34" spans="2:10" ht="15.5" thickTop="1" thickBot="1" x14ac:dyDescent="0.4">
      <c r="B34" s="125" t="s">
        <v>76</v>
      </c>
      <c r="C34" s="125"/>
      <c r="D34" s="125"/>
      <c r="E34" s="125"/>
      <c r="F34" s="125"/>
      <c r="G34" s="125"/>
      <c r="H34" s="125"/>
      <c r="I34" s="125"/>
      <c r="J34" s="14">
        <f>SUM(J32:J33)</f>
        <v>164</v>
      </c>
    </row>
    <row r="35" spans="2:10" ht="79.5" customHeight="1" thickTop="1" thickBot="1" x14ac:dyDescent="0.4">
      <c r="B35" s="141" t="s">
        <v>77</v>
      </c>
      <c r="C35" s="141"/>
      <c r="D35" s="141"/>
      <c r="E35" s="141"/>
      <c r="F35" s="141"/>
      <c r="G35" s="141"/>
      <c r="H35" s="141"/>
      <c r="I35" s="141"/>
      <c r="J35" s="141"/>
    </row>
    <row r="36" spans="2:10" ht="48.75" customHeight="1" thickTop="1" thickBot="1" x14ac:dyDescent="0.4">
      <c r="B36" s="142" t="s">
        <v>78</v>
      </c>
      <c r="C36" s="142"/>
      <c r="D36" s="142"/>
      <c r="E36" s="142"/>
      <c r="F36" s="142"/>
      <c r="G36" s="142"/>
      <c r="H36" s="142"/>
      <c r="I36" s="142"/>
      <c r="J36" s="142"/>
    </row>
    <row r="37" spans="2:10" ht="15.5" thickTop="1" thickBot="1" x14ac:dyDescent="0.4">
      <c r="B37" s="15" t="s">
        <v>18</v>
      </c>
      <c r="C37" s="124" t="s">
        <v>79</v>
      </c>
      <c r="D37" s="124"/>
      <c r="E37" s="124"/>
      <c r="F37" s="124"/>
      <c r="G37" s="124"/>
      <c r="H37" s="124"/>
      <c r="I37" s="91" t="s">
        <v>19</v>
      </c>
      <c r="J37" s="16" t="s">
        <v>16</v>
      </c>
    </row>
    <row r="38" spans="2:10" ht="15.5" thickTop="1" thickBot="1" x14ac:dyDescent="0.4">
      <c r="B38" s="17" t="s">
        <v>1</v>
      </c>
      <c r="C38" s="120" t="s">
        <v>20</v>
      </c>
      <c r="D38" s="120"/>
      <c r="E38" s="120"/>
      <c r="F38" s="120"/>
      <c r="G38" s="120"/>
      <c r="H38" s="120"/>
      <c r="I38" s="18">
        <v>0.2</v>
      </c>
      <c r="J38" s="89">
        <f>ROUND(($J$28+J34)*I38,2)</f>
        <v>328.03</v>
      </c>
    </row>
    <row r="39" spans="2:10" ht="15.5" thickTop="1" thickBot="1" x14ac:dyDescent="0.4">
      <c r="B39" s="17" t="s">
        <v>3</v>
      </c>
      <c r="C39" s="120" t="s">
        <v>80</v>
      </c>
      <c r="D39" s="120"/>
      <c r="E39" s="120"/>
      <c r="F39" s="120"/>
      <c r="G39" s="120"/>
      <c r="H39" s="120"/>
      <c r="I39" s="18">
        <v>2.5000000000000001E-2</v>
      </c>
      <c r="J39" s="89">
        <f>ROUND(($J$28+J34)*I39,2)</f>
        <v>41</v>
      </c>
    </row>
    <row r="40" spans="2:10" ht="39.75" customHeight="1" thickTop="1" thickBot="1" x14ac:dyDescent="0.4">
      <c r="B40" s="17" t="s">
        <v>5</v>
      </c>
      <c r="C40" s="129" t="s">
        <v>81</v>
      </c>
      <c r="D40" s="129"/>
      <c r="E40" s="19" t="s">
        <v>21</v>
      </c>
      <c r="F40" s="20">
        <v>0.03</v>
      </c>
      <c r="G40" s="19" t="s">
        <v>82</v>
      </c>
      <c r="H40" s="83">
        <v>1</v>
      </c>
      <c r="I40" s="21">
        <f>ROUND((F40*H40),6)</f>
        <v>0.03</v>
      </c>
      <c r="J40" s="89">
        <f>ROUND(($J$28+J34)*I40,2)</f>
        <v>49.2</v>
      </c>
    </row>
    <row r="41" spans="2:10" ht="15.5" thickTop="1" thickBot="1" x14ac:dyDescent="0.4">
      <c r="B41" s="17" t="s">
        <v>6</v>
      </c>
      <c r="C41" s="120" t="s">
        <v>22</v>
      </c>
      <c r="D41" s="120"/>
      <c r="E41" s="120"/>
      <c r="F41" s="120"/>
      <c r="G41" s="120"/>
      <c r="H41" s="120"/>
      <c r="I41" s="18">
        <v>1.4999999999999999E-2</v>
      </c>
      <c r="J41" s="89">
        <f>ROUND(($J$28+J34)*I41,2)</f>
        <v>24.6</v>
      </c>
    </row>
    <row r="42" spans="2:10" ht="15.5" thickTop="1" thickBot="1" x14ac:dyDescent="0.4">
      <c r="B42" s="17" t="s">
        <v>13</v>
      </c>
      <c r="C42" s="120" t="s">
        <v>83</v>
      </c>
      <c r="D42" s="120"/>
      <c r="E42" s="120"/>
      <c r="F42" s="120"/>
      <c r="G42" s="120"/>
      <c r="H42" s="120"/>
      <c r="I42" s="18">
        <v>0.01</v>
      </c>
      <c r="J42" s="89">
        <f>ROUND(($J$28+J34)*I42,2)</f>
        <v>16.399999999999999</v>
      </c>
    </row>
    <row r="43" spans="2:10" ht="15.5" thickTop="1" thickBot="1" x14ac:dyDescent="0.4">
      <c r="B43" s="17" t="s">
        <v>14</v>
      </c>
      <c r="C43" s="120" t="s">
        <v>23</v>
      </c>
      <c r="D43" s="120"/>
      <c r="E43" s="120"/>
      <c r="F43" s="120"/>
      <c r="G43" s="120"/>
      <c r="H43" s="120"/>
      <c r="I43" s="18">
        <v>6.0000000000000001E-3</v>
      </c>
      <c r="J43" s="89">
        <f>ROUND(($J$28+J34)*I43,2)</f>
        <v>9.84</v>
      </c>
    </row>
    <row r="44" spans="2:10" ht="15.5" thickTop="1" thickBot="1" x14ac:dyDescent="0.4">
      <c r="B44" s="17" t="s">
        <v>24</v>
      </c>
      <c r="C44" s="120" t="s">
        <v>25</v>
      </c>
      <c r="D44" s="120"/>
      <c r="E44" s="120"/>
      <c r="F44" s="120"/>
      <c r="G44" s="120"/>
      <c r="H44" s="120"/>
      <c r="I44" s="18">
        <v>2E-3</v>
      </c>
      <c r="J44" s="89">
        <f>ROUND(($J$28+J34)*I44,2)</f>
        <v>3.28</v>
      </c>
    </row>
    <row r="45" spans="2:10" ht="15.5" thickTop="1" thickBot="1" x14ac:dyDescent="0.4">
      <c r="B45" s="22" t="s">
        <v>26</v>
      </c>
      <c r="C45" s="120" t="s">
        <v>27</v>
      </c>
      <c r="D45" s="120"/>
      <c r="E45" s="120"/>
      <c r="F45" s="120"/>
      <c r="G45" s="120"/>
      <c r="H45" s="120"/>
      <c r="I45" s="23">
        <v>0.08</v>
      </c>
      <c r="J45" s="89">
        <f>ROUND(($J$28+J34)*I45,2)</f>
        <v>131.21</v>
      </c>
    </row>
    <row r="46" spans="2:10" ht="15.5" thickTop="1" thickBot="1" x14ac:dyDescent="0.4">
      <c r="B46" s="125" t="s">
        <v>17</v>
      </c>
      <c r="C46" s="125"/>
      <c r="D46" s="125"/>
      <c r="E46" s="125"/>
      <c r="F46" s="125"/>
      <c r="G46" s="125"/>
      <c r="H46" s="125"/>
      <c r="I46" s="24">
        <f>SUM(I38:I45)</f>
        <v>0.36800000000000005</v>
      </c>
      <c r="J46" s="14">
        <f>SUM(J38:J45)</f>
        <v>603.55999999999995</v>
      </c>
    </row>
    <row r="47" spans="2:10" ht="50.25" customHeight="1" thickTop="1" thickBot="1" x14ac:dyDescent="0.4">
      <c r="B47" s="141" t="s">
        <v>84</v>
      </c>
      <c r="C47" s="141"/>
      <c r="D47" s="141"/>
      <c r="E47" s="141"/>
      <c r="F47" s="141"/>
      <c r="G47" s="141"/>
      <c r="H47" s="141"/>
      <c r="I47" s="141"/>
      <c r="J47" s="141"/>
    </row>
    <row r="48" spans="2:10" ht="15.5" thickTop="1" thickBot="1" x14ac:dyDescent="0.4">
      <c r="B48" s="25" t="s">
        <v>28</v>
      </c>
      <c r="C48" s="124" t="s">
        <v>85</v>
      </c>
      <c r="D48" s="124"/>
      <c r="E48" s="124"/>
      <c r="F48" s="124"/>
      <c r="G48" s="124"/>
      <c r="H48" s="124"/>
      <c r="I48" s="124"/>
      <c r="J48" s="26" t="s">
        <v>16</v>
      </c>
    </row>
    <row r="49" spans="2:10" ht="15.5" thickTop="1" thickBot="1" x14ac:dyDescent="0.4">
      <c r="B49" s="90" t="s">
        <v>1</v>
      </c>
      <c r="C49" s="128" t="s">
        <v>86</v>
      </c>
      <c r="D49" s="128"/>
      <c r="E49" s="128"/>
      <c r="F49" s="128"/>
      <c r="G49" s="128"/>
      <c r="H49" s="128"/>
      <c r="I49" s="128"/>
      <c r="J49" s="27">
        <f>I50*I51*I52-(J26*I53)</f>
        <v>87.430399999999992</v>
      </c>
    </row>
    <row r="50" spans="2:10" ht="22.5" customHeight="1" thickTop="1" thickBot="1" x14ac:dyDescent="0.4">
      <c r="B50" s="90"/>
      <c r="C50" s="127" t="s">
        <v>87</v>
      </c>
      <c r="D50" s="127"/>
      <c r="E50" s="127"/>
      <c r="F50" s="127"/>
      <c r="G50" s="127"/>
      <c r="H50" s="127"/>
      <c r="I50" s="28">
        <v>4</v>
      </c>
      <c r="J50" s="29"/>
    </row>
    <row r="51" spans="2:10" ht="15.5" thickTop="1" thickBot="1" x14ac:dyDescent="0.4">
      <c r="B51" s="30"/>
      <c r="C51" s="127" t="s">
        <v>88</v>
      </c>
      <c r="D51" s="127"/>
      <c r="E51" s="127"/>
      <c r="F51" s="127"/>
      <c r="G51" s="127"/>
      <c r="H51" s="127"/>
      <c r="I51" s="31">
        <v>2</v>
      </c>
      <c r="J51" s="32" t="s">
        <v>29</v>
      </c>
    </row>
    <row r="52" spans="2:10" ht="24" customHeight="1" thickTop="1" thickBot="1" x14ac:dyDescent="0.4">
      <c r="B52" s="30"/>
      <c r="C52" s="127" t="s">
        <v>89</v>
      </c>
      <c r="D52" s="127"/>
      <c r="E52" s="127"/>
      <c r="F52" s="127"/>
      <c r="G52" s="127"/>
      <c r="H52" s="127"/>
      <c r="I52" s="33">
        <v>22</v>
      </c>
      <c r="J52" s="32"/>
    </row>
    <row r="53" spans="2:10" ht="25.5" customHeight="1" thickTop="1" thickBot="1" x14ac:dyDescent="0.4">
      <c r="B53" s="30"/>
      <c r="C53" s="127" t="s">
        <v>90</v>
      </c>
      <c r="D53" s="127"/>
      <c r="E53" s="127"/>
      <c r="F53" s="127"/>
      <c r="G53" s="127"/>
      <c r="H53" s="127"/>
      <c r="I53" s="34">
        <v>0.06</v>
      </c>
      <c r="J53" s="32"/>
    </row>
    <row r="54" spans="2:10" ht="15.5" thickTop="1" thickBot="1" x14ac:dyDescent="0.4">
      <c r="B54" s="90" t="s">
        <v>3</v>
      </c>
      <c r="C54" s="120" t="s">
        <v>91</v>
      </c>
      <c r="D54" s="120"/>
      <c r="E54" s="120"/>
      <c r="F54" s="120"/>
      <c r="G54" s="120"/>
      <c r="H54" s="120"/>
      <c r="I54" s="120"/>
      <c r="J54" s="89">
        <f>(I55-I57)*I56</f>
        <v>504.9</v>
      </c>
    </row>
    <row r="55" spans="2:10" ht="15.5" thickTop="1" thickBot="1" x14ac:dyDescent="0.4">
      <c r="B55" s="30"/>
      <c r="C55" s="127" t="s">
        <v>92</v>
      </c>
      <c r="D55" s="127"/>
      <c r="E55" s="127"/>
      <c r="F55" s="127"/>
      <c r="G55" s="127"/>
      <c r="H55" s="127"/>
      <c r="I55" s="94">
        <v>25.5</v>
      </c>
      <c r="J55" s="32" t="s">
        <v>29</v>
      </c>
    </row>
    <row r="56" spans="2:10" ht="30" customHeight="1" thickTop="1" thickBot="1" x14ac:dyDescent="0.4">
      <c r="B56" s="30"/>
      <c r="C56" s="127" t="s">
        <v>93</v>
      </c>
      <c r="D56" s="127"/>
      <c r="E56" s="127"/>
      <c r="F56" s="127"/>
      <c r="G56" s="127"/>
      <c r="H56" s="127"/>
      <c r="I56" s="35">
        <v>22</v>
      </c>
      <c r="J56" s="32"/>
    </row>
    <row r="57" spans="2:10" ht="15.5" thickTop="1" thickBot="1" x14ac:dyDescent="0.4">
      <c r="B57" s="30"/>
      <c r="C57" s="127" t="s">
        <v>156</v>
      </c>
      <c r="D57" s="127"/>
      <c r="E57" s="127"/>
      <c r="F57" s="127"/>
      <c r="G57" s="127"/>
      <c r="H57" s="127"/>
      <c r="I57" s="95">
        <f>10%*I55</f>
        <v>2.5500000000000003</v>
      </c>
      <c r="J57" s="32" t="s">
        <v>29</v>
      </c>
    </row>
    <row r="58" spans="2:10" ht="15.5" thickTop="1" thickBot="1" x14ac:dyDescent="0.4">
      <c r="B58" s="36" t="s">
        <v>5</v>
      </c>
      <c r="C58" s="149" t="s">
        <v>162</v>
      </c>
      <c r="D58" s="173"/>
      <c r="E58" s="173"/>
      <c r="F58" s="173"/>
      <c r="G58" s="173"/>
      <c r="H58" s="173"/>
      <c r="I58" s="148"/>
      <c r="J58" s="89">
        <v>6</v>
      </c>
    </row>
    <row r="59" spans="2:10" ht="16.5" customHeight="1" thickTop="1" thickBot="1" x14ac:dyDescent="0.4">
      <c r="B59" s="90" t="s">
        <v>6</v>
      </c>
      <c r="C59" s="176" t="s">
        <v>180</v>
      </c>
      <c r="D59" s="128"/>
      <c r="E59" s="128"/>
      <c r="F59" s="128"/>
      <c r="G59" s="128"/>
      <c r="H59" s="128"/>
      <c r="I59" s="128"/>
      <c r="J59" s="89">
        <v>19.899999999999999</v>
      </c>
    </row>
    <row r="60" spans="2:10" ht="15.5" thickTop="1" thickBot="1" x14ac:dyDescent="0.4">
      <c r="B60" s="90" t="s">
        <v>14</v>
      </c>
      <c r="C60" s="128" t="s">
        <v>160</v>
      </c>
      <c r="D60" s="128"/>
      <c r="E60" s="128"/>
      <c r="F60" s="128"/>
      <c r="G60" s="128"/>
      <c r="H60" s="128"/>
      <c r="I60" s="128"/>
      <c r="J60" s="27">
        <v>0</v>
      </c>
    </row>
    <row r="61" spans="2:10" ht="15.5" thickTop="1" thickBot="1" x14ac:dyDescent="0.4">
      <c r="B61" s="39"/>
      <c r="C61" s="125" t="s">
        <v>17</v>
      </c>
      <c r="D61" s="125"/>
      <c r="E61" s="125"/>
      <c r="F61" s="125"/>
      <c r="G61" s="125"/>
      <c r="H61" s="125"/>
      <c r="I61" s="125"/>
      <c r="J61" s="14">
        <f>SUM(J49:J60)</f>
        <v>618.23039999999992</v>
      </c>
    </row>
    <row r="62" spans="2:10" ht="39" customHeight="1" thickTop="1" thickBot="1" x14ac:dyDescent="0.4">
      <c r="B62" s="153" t="s">
        <v>30</v>
      </c>
      <c r="C62" s="153"/>
      <c r="D62" s="153"/>
      <c r="E62" s="153"/>
      <c r="F62" s="153"/>
      <c r="G62" s="153"/>
      <c r="H62" s="153"/>
      <c r="I62" s="153"/>
      <c r="J62" s="153"/>
    </row>
    <row r="63" spans="2:10" ht="15.5" thickTop="1" thickBot="1" x14ac:dyDescent="0.4">
      <c r="B63" s="133" t="s">
        <v>94</v>
      </c>
      <c r="C63" s="133"/>
      <c r="D63" s="133"/>
      <c r="E63" s="133"/>
      <c r="F63" s="133"/>
      <c r="G63" s="133"/>
      <c r="H63" s="133"/>
      <c r="I63" s="133"/>
      <c r="J63" s="133"/>
    </row>
    <row r="64" spans="2:10" ht="15.5" thickTop="1" thickBot="1" x14ac:dyDescent="0.4">
      <c r="B64" s="11">
        <v>2</v>
      </c>
      <c r="C64" s="124" t="s">
        <v>95</v>
      </c>
      <c r="D64" s="124"/>
      <c r="E64" s="124"/>
      <c r="F64" s="124"/>
      <c r="G64" s="124"/>
      <c r="H64" s="124"/>
      <c r="I64" s="124"/>
      <c r="J64" s="12" t="s">
        <v>16</v>
      </c>
    </row>
    <row r="65" spans="2:10" ht="15.5" thickTop="1" thickBot="1" x14ac:dyDescent="0.4">
      <c r="B65" s="90" t="s">
        <v>15</v>
      </c>
      <c r="C65" s="120" t="s">
        <v>96</v>
      </c>
      <c r="D65" s="120"/>
      <c r="E65" s="120"/>
      <c r="F65" s="120"/>
      <c r="G65" s="120"/>
      <c r="H65" s="120"/>
      <c r="I65" s="120"/>
      <c r="J65" s="89">
        <f>J34</f>
        <v>164</v>
      </c>
    </row>
    <row r="66" spans="2:10" ht="15.5" thickTop="1" thickBot="1" x14ac:dyDescent="0.4">
      <c r="B66" s="90" t="s">
        <v>18</v>
      </c>
      <c r="C66" s="120" t="s">
        <v>79</v>
      </c>
      <c r="D66" s="120"/>
      <c r="E66" s="120"/>
      <c r="F66" s="120"/>
      <c r="G66" s="120"/>
      <c r="H66" s="120"/>
      <c r="I66" s="120"/>
      <c r="J66" s="89">
        <f>J46</f>
        <v>603.55999999999995</v>
      </c>
    </row>
    <row r="67" spans="2:10" ht="15.5" thickTop="1" thickBot="1" x14ac:dyDescent="0.4">
      <c r="B67" s="90" t="s">
        <v>28</v>
      </c>
      <c r="C67" s="120" t="s">
        <v>85</v>
      </c>
      <c r="D67" s="120"/>
      <c r="E67" s="120"/>
      <c r="F67" s="120"/>
      <c r="G67" s="120"/>
      <c r="H67" s="120"/>
      <c r="I67" s="120"/>
      <c r="J67" s="89">
        <f>J61</f>
        <v>618.23039999999992</v>
      </c>
    </row>
    <row r="68" spans="2:10" ht="15.5" thickTop="1" thickBot="1" x14ac:dyDescent="0.4">
      <c r="B68" s="125" t="s">
        <v>97</v>
      </c>
      <c r="C68" s="125"/>
      <c r="D68" s="125"/>
      <c r="E68" s="125"/>
      <c r="F68" s="125"/>
      <c r="G68" s="125"/>
      <c r="H68" s="125"/>
      <c r="I68" s="125"/>
      <c r="J68" s="14">
        <f>SUM(J65:J67)</f>
        <v>1385.7903999999999</v>
      </c>
    </row>
    <row r="69" spans="2:10" ht="15.5" thickTop="1" thickBot="1" x14ac:dyDescent="0.4">
      <c r="B69" s="40"/>
      <c r="C69" s="41"/>
      <c r="D69" s="41"/>
      <c r="E69" s="41"/>
      <c r="F69" s="41"/>
      <c r="G69" s="41"/>
      <c r="H69" s="41"/>
      <c r="I69" s="41"/>
      <c r="J69" s="42"/>
    </row>
    <row r="70" spans="2:10" ht="15.5" thickTop="1" thickBot="1" x14ac:dyDescent="0.4">
      <c r="B70" s="145" t="s">
        <v>98</v>
      </c>
      <c r="C70" s="133"/>
      <c r="D70" s="133"/>
      <c r="E70" s="133"/>
      <c r="F70" s="133"/>
      <c r="G70" s="133"/>
      <c r="H70" s="133"/>
      <c r="I70" s="133"/>
      <c r="J70" s="145"/>
    </row>
    <row r="71" spans="2:10" ht="85.5" customHeight="1" thickTop="1" thickBot="1" x14ac:dyDescent="0.4">
      <c r="B71" s="146" t="s">
        <v>1</v>
      </c>
      <c r="C71" s="148" t="s">
        <v>99</v>
      </c>
      <c r="D71" s="120"/>
      <c r="E71" s="120"/>
      <c r="F71" s="120"/>
      <c r="G71" s="120"/>
      <c r="H71" s="120"/>
      <c r="I71" s="149"/>
      <c r="J71" s="150">
        <f>ROUND(((J28/12)+($J$32/12)+((J28/12)/12)+($J$33/12))*(30/30)*I72,2)</f>
        <v>132.24</v>
      </c>
    </row>
    <row r="72" spans="2:10" ht="29.25" customHeight="1" thickTop="1" thickBot="1" x14ac:dyDescent="0.4">
      <c r="B72" s="147"/>
      <c r="C72" s="152" t="s">
        <v>100</v>
      </c>
      <c r="D72" s="137"/>
      <c r="E72" s="137"/>
      <c r="F72" s="137"/>
      <c r="G72" s="137"/>
      <c r="H72" s="137"/>
      <c r="I72" s="75">
        <v>0.9</v>
      </c>
      <c r="J72" s="151"/>
    </row>
    <row r="73" spans="2:10" ht="15.5" thickTop="1" thickBot="1" x14ac:dyDescent="0.4">
      <c r="B73" s="30" t="s">
        <v>3</v>
      </c>
      <c r="C73" s="128" t="s">
        <v>101</v>
      </c>
      <c r="D73" s="128"/>
      <c r="E73" s="128"/>
      <c r="F73" s="128"/>
      <c r="G73" s="128"/>
      <c r="H73" s="128"/>
      <c r="I73" s="128"/>
      <c r="J73" s="74">
        <f>ROUND($I$45*J71,2)</f>
        <v>10.58</v>
      </c>
    </row>
    <row r="74" spans="2:10" ht="48" customHeight="1" thickTop="1" thickBot="1" x14ac:dyDescent="0.4">
      <c r="B74" s="133" t="s">
        <v>5</v>
      </c>
      <c r="C74" s="144" t="s">
        <v>102</v>
      </c>
      <c r="D74" s="144"/>
      <c r="E74" s="144"/>
      <c r="F74" s="144"/>
      <c r="G74" s="144"/>
      <c r="H74" s="144"/>
      <c r="I74" s="144"/>
      <c r="J74" s="136">
        <f>ROUND(((($J$28/30)*7)/20)*I75,2)</f>
        <v>1.72</v>
      </c>
    </row>
    <row r="75" spans="2:10" ht="27.75" customHeight="1" thickTop="1" thickBot="1" x14ac:dyDescent="0.4">
      <c r="B75" s="133"/>
      <c r="C75" s="137" t="s">
        <v>103</v>
      </c>
      <c r="D75" s="137"/>
      <c r="E75" s="137"/>
      <c r="F75" s="137"/>
      <c r="G75" s="137"/>
      <c r="H75" s="137"/>
      <c r="I75" s="76">
        <v>0.1</v>
      </c>
      <c r="J75" s="136"/>
    </row>
    <row r="76" spans="2:10" ht="25.5" customHeight="1" thickTop="1" thickBot="1" x14ac:dyDescent="0.4">
      <c r="B76" s="90" t="s">
        <v>13</v>
      </c>
      <c r="C76" s="128" t="s">
        <v>104</v>
      </c>
      <c r="D76" s="128"/>
      <c r="E76" s="128"/>
      <c r="F76" s="128"/>
      <c r="G76" s="128"/>
      <c r="H76" s="128"/>
      <c r="I76" s="128"/>
      <c r="J76" s="89">
        <f>ROUND($I$46*J74,2)</f>
        <v>0.63</v>
      </c>
    </row>
    <row r="77" spans="2:10" ht="50.25" customHeight="1" thickTop="1" thickBot="1" x14ac:dyDescent="0.4">
      <c r="B77" s="90" t="s">
        <v>14</v>
      </c>
      <c r="C77" s="140" t="s">
        <v>105</v>
      </c>
      <c r="D77" s="140"/>
      <c r="E77" s="140"/>
      <c r="F77" s="140"/>
      <c r="G77" s="140"/>
      <c r="H77" s="140"/>
      <c r="I77" s="140"/>
      <c r="J77" s="89">
        <f>ROUND(0.04*J28,2)</f>
        <v>59.05</v>
      </c>
    </row>
    <row r="78" spans="2:10" ht="15.5" thickTop="1" thickBot="1" x14ac:dyDescent="0.4">
      <c r="B78" s="125" t="s">
        <v>97</v>
      </c>
      <c r="C78" s="125"/>
      <c r="D78" s="125"/>
      <c r="E78" s="125"/>
      <c r="F78" s="125"/>
      <c r="G78" s="125"/>
      <c r="H78" s="125"/>
      <c r="I78" s="125"/>
      <c r="J78" s="14">
        <f>SUM(J71:J77)</f>
        <v>204.22000000000003</v>
      </c>
    </row>
    <row r="79" spans="2:10" ht="15.5" thickTop="1" thickBot="1" x14ac:dyDescent="0.4">
      <c r="B79" s="40"/>
      <c r="C79" s="41"/>
      <c r="D79" s="41"/>
      <c r="E79" s="41"/>
      <c r="F79" s="41"/>
      <c r="G79" s="41"/>
      <c r="H79" s="41"/>
      <c r="I79" s="41"/>
      <c r="J79" s="42"/>
    </row>
    <row r="80" spans="2:10" ht="15.5" thickTop="1" thickBot="1" x14ac:dyDescent="0.4">
      <c r="B80" s="134" t="s">
        <v>106</v>
      </c>
      <c r="C80" s="134"/>
      <c r="D80" s="134"/>
      <c r="E80" s="134"/>
      <c r="F80" s="134"/>
      <c r="G80" s="134"/>
      <c r="H80" s="134"/>
      <c r="I80" s="134"/>
      <c r="J80" s="134"/>
    </row>
    <row r="81" spans="2:10" ht="37.5" customHeight="1" thickTop="1" thickBot="1" x14ac:dyDescent="0.4">
      <c r="B81" s="141" t="s">
        <v>107</v>
      </c>
      <c r="C81" s="141"/>
      <c r="D81" s="141"/>
      <c r="E81" s="141"/>
      <c r="F81" s="141"/>
      <c r="G81" s="141"/>
      <c r="H81" s="141"/>
      <c r="I81" s="141"/>
      <c r="J81" s="141"/>
    </row>
    <row r="82" spans="2:10" ht="49.5" customHeight="1" thickTop="1" thickBot="1" x14ac:dyDescent="0.4">
      <c r="B82" s="142" t="s">
        <v>108</v>
      </c>
      <c r="C82" s="142"/>
      <c r="D82" s="142"/>
      <c r="E82" s="142"/>
      <c r="F82" s="142"/>
      <c r="G82" s="142"/>
      <c r="H82" s="142"/>
      <c r="I82" s="142"/>
      <c r="J82" s="142"/>
    </row>
    <row r="83" spans="2:10" ht="57" thickTop="1" thickBot="1" x14ac:dyDescent="0.4">
      <c r="B83" s="43" t="s">
        <v>109</v>
      </c>
      <c r="C83" s="44">
        <f>J28</f>
        <v>1476.16</v>
      </c>
      <c r="D83" s="45"/>
      <c r="E83" s="46" t="s">
        <v>110</v>
      </c>
      <c r="F83" s="44">
        <f>J68-J49-J54</f>
        <v>793.45999999999992</v>
      </c>
      <c r="G83" s="47"/>
      <c r="H83" s="46" t="s">
        <v>33</v>
      </c>
      <c r="I83" s="44">
        <f>J78</f>
        <v>204.22000000000003</v>
      </c>
      <c r="J83" s="48">
        <f>C83+F83+I83</f>
        <v>2473.84</v>
      </c>
    </row>
    <row r="84" spans="2:10" ht="30.75" customHeight="1" thickTop="1" thickBot="1" x14ac:dyDescent="0.4">
      <c r="B84" s="49"/>
      <c r="C84" s="50"/>
      <c r="D84" s="51"/>
      <c r="E84" s="49"/>
      <c r="F84" s="50"/>
      <c r="G84" s="143" t="s">
        <v>111</v>
      </c>
      <c r="H84" s="143"/>
      <c r="I84" s="52">
        <f>J83/30</f>
        <v>82.461333333333343</v>
      </c>
      <c r="J84" s="53"/>
    </row>
    <row r="85" spans="2:10" ht="15.5" thickTop="1" thickBot="1" x14ac:dyDescent="0.4">
      <c r="B85" s="54" t="s">
        <v>34</v>
      </c>
      <c r="C85" s="130" t="s">
        <v>112</v>
      </c>
      <c r="D85" s="130"/>
      <c r="E85" s="130"/>
      <c r="F85" s="130"/>
      <c r="G85" s="130"/>
      <c r="H85" s="130"/>
      <c r="I85" s="130"/>
      <c r="J85" s="55" t="s">
        <v>16</v>
      </c>
    </row>
    <row r="86" spans="2:10" ht="15.5" thickTop="1" thickBot="1" x14ac:dyDescent="0.4">
      <c r="B86" s="90" t="s">
        <v>1</v>
      </c>
      <c r="C86" s="120" t="s">
        <v>113</v>
      </c>
      <c r="D86" s="120"/>
      <c r="E86" s="120"/>
      <c r="F86" s="120"/>
      <c r="G86" s="120"/>
      <c r="H86" s="120"/>
      <c r="I86" s="120"/>
      <c r="J86" s="88">
        <f>ROUND(J83/12,2)</f>
        <v>206.15</v>
      </c>
    </row>
    <row r="87" spans="2:10" ht="27.75" customHeight="1" thickTop="1" thickBot="1" x14ac:dyDescent="0.4">
      <c r="B87" s="135" t="s">
        <v>3</v>
      </c>
      <c r="C87" s="139" t="s">
        <v>150</v>
      </c>
      <c r="D87" s="139"/>
      <c r="E87" s="139"/>
      <c r="F87" s="139"/>
      <c r="G87" s="139"/>
      <c r="H87" s="139"/>
      <c r="I87" s="139"/>
      <c r="J87" s="138">
        <f>ROUND(((J83/30)*I88)/12,2)</f>
        <v>6.87</v>
      </c>
    </row>
    <row r="88" spans="2:10" ht="27" customHeight="1" thickTop="1" thickBot="1" x14ac:dyDescent="0.4">
      <c r="B88" s="135"/>
      <c r="C88" s="137" t="s">
        <v>114</v>
      </c>
      <c r="D88" s="137"/>
      <c r="E88" s="137"/>
      <c r="F88" s="137"/>
      <c r="G88" s="137"/>
      <c r="H88" s="137"/>
      <c r="I88" s="77">
        <v>1</v>
      </c>
      <c r="J88" s="138"/>
    </row>
    <row r="89" spans="2:10" ht="26.25" customHeight="1" thickTop="1" thickBot="1" x14ac:dyDescent="0.4">
      <c r="B89" s="135" t="s">
        <v>5</v>
      </c>
      <c r="C89" s="120" t="s">
        <v>151</v>
      </c>
      <c r="D89" s="120"/>
      <c r="E89" s="120"/>
      <c r="F89" s="120"/>
      <c r="G89" s="120"/>
      <c r="H89" s="120"/>
      <c r="I89" s="120"/>
      <c r="J89" s="138">
        <f>ROUND(((($J$83/30)*5)/12)*I90,2)</f>
        <v>0.52</v>
      </c>
    </row>
    <row r="90" spans="2:10" ht="28.5" customHeight="1" thickTop="1" thickBot="1" x14ac:dyDescent="0.4">
      <c r="B90" s="135"/>
      <c r="C90" s="137" t="s">
        <v>115</v>
      </c>
      <c r="D90" s="137"/>
      <c r="E90" s="137"/>
      <c r="F90" s="137"/>
      <c r="G90" s="137"/>
      <c r="H90" s="137"/>
      <c r="I90" s="78">
        <v>1.4999999999999999E-2</v>
      </c>
      <c r="J90" s="138"/>
    </row>
    <row r="91" spans="2:10" ht="30.75" customHeight="1" thickTop="1" thickBot="1" x14ac:dyDescent="0.4">
      <c r="B91" s="135" t="s">
        <v>6</v>
      </c>
      <c r="C91" s="120" t="s">
        <v>152</v>
      </c>
      <c r="D91" s="120"/>
      <c r="E91" s="120"/>
      <c r="F91" s="120"/>
      <c r="G91" s="120"/>
      <c r="H91" s="120"/>
      <c r="I91" s="120"/>
      <c r="J91" s="138">
        <f>ROUND(((($J$83/30)*15)/12)*I92,2)</f>
        <v>0.8</v>
      </c>
    </row>
    <row r="92" spans="2:10" ht="26.25" customHeight="1" thickTop="1" thickBot="1" x14ac:dyDescent="0.4">
      <c r="B92" s="135"/>
      <c r="C92" s="137" t="s">
        <v>116</v>
      </c>
      <c r="D92" s="137"/>
      <c r="E92" s="137"/>
      <c r="F92" s="137"/>
      <c r="G92" s="137"/>
      <c r="H92" s="137"/>
      <c r="I92" s="79">
        <v>7.7999999999999996E-3</v>
      </c>
      <c r="J92" s="138"/>
    </row>
    <row r="93" spans="2:10" ht="33.75" customHeight="1" thickTop="1" thickBot="1" x14ac:dyDescent="0.4">
      <c r="B93" s="135" t="s">
        <v>13</v>
      </c>
      <c r="C93" s="120" t="s">
        <v>149</v>
      </c>
      <c r="D93" s="120"/>
      <c r="E93" s="120"/>
      <c r="F93" s="120"/>
      <c r="G93" s="120"/>
      <c r="H93" s="120"/>
      <c r="I93" s="120"/>
      <c r="J93" s="136">
        <f>ROUND(((((J28+J28/3)/12)+(J46+J61-J49-J54+J78))*4/12)*I94,2)</f>
        <v>6.65</v>
      </c>
    </row>
    <row r="94" spans="2:10" ht="27.75" customHeight="1" thickTop="1" thickBot="1" x14ac:dyDescent="0.4">
      <c r="B94" s="135"/>
      <c r="C94" s="137" t="s">
        <v>117</v>
      </c>
      <c r="D94" s="137"/>
      <c r="E94" s="137"/>
      <c r="F94" s="137"/>
      <c r="G94" s="137"/>
      <c r="H94" s="137"/>
      <c r="I94" s="79">
        <v>0.02</v>
      </c>
      <c r="J94" s="136"/>
    </row>
    <row r="95" spans="2:10" ht="27" customHeight="1" thickTop="1" thickBot="1" x14ac:dyDescent="0.4">
      <c r="B95" s="56" t="s">
        <v>14</v>
      </c>
      <c r="C95" s="120" t="s">
        <v>118</v>
      </c>
      <c r="D95" s="120"/>
      <c r="E95" s="120"/>
      <c r="F95" s="120"/>
      <c r="G95" s="120"/>
      <c r="H95" s="120"/>
      <c r="I95" s="120"/>
      <c r="J95" s="138">
        <f>ROUND((($J$83/30)*I96)/12,2)</f>
        <v>20.62</v>
      </c>
    </row>
    <row r="96" spans="2:10" ht="26.25" customHeight="1" thickTop="1" thickBot="1" x14ac:dyDescent="0.4">
      <c r="B96" s="56"/>
      <c r="C96" s="137" t="s">
        <v>119</v>
      </c>
      <c r="D96" s="137"/>
      <c r="E96" s="137"/>
      <c r="F96" s="137"/>
      <c r="G96" s="137"/>
      <c r="H96" s="137"/>
      <c r="I96" s="80">
        <v>3</v>
      </c>
      <c r="J96" s="138"/>
    </row>
    <row r="97" spans="2:10" ht="15.5" thickTop="1" thickBot="1" x14ac:dyDescent="0.4">
      <c r="B97" s="125" t="s">
        <v>76</v>
      </c>
      <c r="C97" s="125"/>
      <c r="D97" s="125"/>
      <c r="E97" s="125"/>
      <c r="F97" s="125"/>
      <c r="G97" s="125"/>
      <c r="H97" s="125"/>
      <c r="I97" s="125"/>
      <c r="J97" s="57">
        <f>SUM(J86:J96)</f>
        <v>241.61000000000004</v>
      </c>
    </row>
    <row r="98" spans="2:10" ht="15.5" thickTop="1" thickBot="1" x14ac:dyDescent="0.4">
      <c r="B98" s="125" t="s">
        <v>17</v>
      </c>
      <c r="C98" s="125"/>
      <c r="D98" s="125"/>
      <c r="E98" s="125"/>
      <c r="F98" s="125"/>
      <c r="G98" s="125"/>
      <c r="H98" s="125"/>
      <c r="I98" s="125"/>
      <c r="J98" s="14">
        <f>SUM(J97:J97)</f>
        <v>241.61000000000004</v>
      </c>
    </row>
    <row r="99" spans="2:10" ht="15.5" thickTop="1" thickBot="1" x14ac:dyDescent="0.4">
      <c r="B99" s="54" t="s">
        <v>38</v>
      </c>
      <c r="C99" s="130" t="s">
        <v>36</v>
      </c>
      <c r="D99" s="130"/>
      <c r="E99" s="130"/>
      <c r="F99" s="130"/>
      <c r="G99" s="130"/>
      <c r="H99" s="130"/>
      <c r="I99" s="130"/>
      <c r="J99" s="55" t="s">
        <v>16</v>
      </c>
    </row>
    <row r="100" spans="2:10" ht="15.5" thickTop="1" thickBot="1" x14ac:dyDescent="0.4">
      <c r="B100" s="90" t="s">
        <v>1</v>
      </c>
      <c r="C100" s="120" t="s">
        <v>37</v>
      </c>
      <c r="D100" s="120"/>
      <c r="E100" s="120"/>
      <c r="F100" s="120"/>
      <c r="G100" s="120"/>
      <c r="H100" s="120"/>
      <c r="I100" s="120"/>
      <c r="J100" s="88">
        <v>0</v>
      </c>
    </row>
    <row r="101" spans="2:10" ht="15.5" thickTop="1" thickBot="1" x14ac:dyDescent="0.4">
      <c r="B101" s="125" t="s">
        <v>17</v>
      </c>
      <c r="C101" s="125"/>
      <c r="D101" s="125"/>
      <c r="E101" s="125"/>
      <c r="F101" s="125"/>
      <c r="G101" s="125"/>
      <c r="H101" s="125"/>
      <c r="I101" s="125"/>
      <c r="J101" s="14">
        <f>SUM(J100:J100)</f>
        <v>0</v>
      </c>
    </row>
    <row r="102" spans="2:10" ht="15.5" thickTop="1" thickBot="1" x14ac:dyDescent="0.4">
      <c r="B102" s="133" t="s">
        <v>120</v>
      </c>
      <c r="C102" s="133"/>
      <c r="D102" s="133"/>
      <c r="E102" s="133"/>
      <c r="F102" s="133"/>
      <c r="G102" s="133"/>
      <c r="H102" s="133"/>
      <c r="I102" s="133"/>
      <c r="J102" s="133"/>
    </row>
    <row r="103" spans="2:10" ht="15.5" thickTop="1" thickBot="1" x14ac:dyDescent="0.4">
      <c r="B103" s="11">
        <v>4</v>
      </c>
      <c r="C103" s="124" t="s">
        <v>32</v>
      </c>
      <c r="D103" s="124"/>
      <c r="E103" s="124"/>
      <c r="F103" s="124"/>
      <c r="G103" s="124"/>
      <c r="H103" s="124"/>
      <c r="I103" s="124"/>
      <c r="J103" s="12" t="s">
        <v>16</v>
      </c>
    </row>
    <row r="104" spans="2:10" ht="15.5" thickTop="1" thickBot="1" x14ac:dyDescent="0.4">
      <c r="B104" s="90" t="s">
        <v>34</v>
      </c>
      <c r="C104" s="120" t="s">
        <v>35</v>
      </c>
      <c r="D104" s="120"/>
      <c r="E104" s="120"/>
      <c r="F104" s="120"/>
      <c r="G104" s="120"/>
      <c r="H104" s="120"/>
      <c r="I104" s="120"/>
      <c r="J104" s="89">
        <f>J98</f>
        <v>241.61000000000004</v>
      </c>
    </row>
    <row r="105" spans="2:10" ht="15.5" thickTop="1" thickBot="1" x14ac:dyDescent="0.4">
      <c r="B105" s="90" t="s">
        <v>38</v>
      </c>
      <c r="C105" s="120" t="s">
        <v>36</v>
      </c>
      <c r="D105" s="120"/>
      <c r="E105" s="120"/>
      <c r="F105" s="120"/>
      <c r="G105" s="120"/>
      <c r="H105" s="120"/>
      <c r="I105" s="120"/>
      <c r="J105" s="89">
        <f>J101</f>
        <v>0</v>
      </c>
    </row>
    <row r="106" spans="2:10" ht="15.5" thickTop="1" thickBot="1" x14ac:dyDescent="0.4">
      <c r="B106" s="125" t="s">
        <v>97</v>
      </c>
      <c r="C106" s="125"/>
      <c r="D106" s="125"/>
      <c r="E106" s="125"/>
      <c r="F106" s="125"/>
      <c r="G106" s="125"/>
      <c r="H106" s="125"/>
      <c r="I106" s="125"/>
      <c r="J106" s="14">
        <f>SUM(J104:J105)</f>
        <v>241.61000000000004</v>
      </c>
    </row>
    <row r="107" spans="2:10" ht="15.5" thickTop="1" thickBot="1" x14ac:dyDescent="0.4">
      <c r="B107" s="40"/>
      <c r="C107" s="41"/>
      <c r="D107" s="41"/>
      <c r="E107" s="41"/>
      <c r="F107" s="41"/>
      <c r="G107" s="41"/>
      <c r="H107" s="41"/>
      <c r="I107" s="41"/>
      <c r="J107" s="42"/>
    </row>
    <row r="108" spans="2:10" ht="15.5" thickTop="1" thickBot="1" x14ac:dyDescent="0.4">
      <c r="B108" s="134" t="s">
        <v>121</v>
      </c>
      <c r="C108" s="134"/>
      <c r="D108" s="134"/>
      <c r="E108" s="134"/>
      <c r="F108" s="134"/>
      <c r="G108" s="134"/>
      <c r="H108" s="134"/>
      <c r="I108" s="134"/>
      <c r="J108" s="134"/>
    </row>
    <row r="109" spans="2:10" ht="15.5" thickTop="1" thickBot="1" x14ac:dyDescent="0.4">
      <c r="B109" s="11">
        <v>5</v>
      </c>
      <c r="C109" s="124" t="s">
        <v>39</v>
      </c>
      <c r="D109" s="124"/>
      <c r="E109" s="124"/>
      <c r="F109" s="124"/>
      <c r="G109" s="124"/>
      <c r="H109" s="124"/>
      <c r="I109" s="124"/>
      <c r="J109" s="12" t="s">
        <v>16</v>
      </c>
    </row>
    <row r="110" spans="2:10" ht="15.5" thickTop="1" thickBot="1" x14ac:dyDescent="0.4">
      <c r="B110" s="90" t="s">
        <v>1</v>
      </c>
      <c r="C110" s="120" t="s">
        <v>122</v>
      </c>
      <c r="D110" s="120"/>
      <c r="E110" s="120"/>
      <c r="F110" s="120"/>
      <c r="G110" s="120"/>
      <c r="H110" s="120"/>
      <c r="I110" s="120"/>
      <c r="J110" s="81">
        <v>60</v>
      </c>
    </row>
    <row r="111" spans="2:10" ht="15.5" thickTop="1" thickBot="1" x14ac:dyDescent="0.4">
      <c r="B111" s="90" t="s">
        <v>3</v>
      </c>
      <c r="C111" s="120" t="s">
        <v>123</v>
      </c>
      <c r="D111" s="120"/>
      <c r="E111" s="120"/>
      <c r="F111" s="120"/>
      <c r="G111" s="120"/>
      <c r="H111" s="120"/>
      <c r="I111" s="120"/>
      <c r="J111" s="27">
        <v>0</v>
      </c>
    </row>
    <row r="112" spans="2:10" ht="15.5" thickTop="1" thickBot="1" x14ac:dyDescent="0.4">
      <c r="B112" s="90" t="s">
        <v>5</v>
      </c>
      <c r="C112" s="120" t="s">
        <v>124</v>
      </c>
      <c r="D112" s="120"/>
      <c r="E112" s="120"/>
      <c r="F112" s="120"/>
      <c r="G112" s="120"/>
      <c r="H112" s="120"/>
      <c r="I112" s="120"/>
      <c r="J112" s="27">
        <v>2</v>
      </c>
    </row>
    <row r="113" spans="2:10" ht="15.5" thickTop="1" thickBot="1" x14ac:dyDescent="0.4">
      <c r="B113" s="90" t="s">
        <v>6</v>
      </c>
      <c r="C113" s="120" t="s">
        <v>70</v>
      </c>
      <c r="D113" s="120"/>
      <c r="E113" s="120"/>
      <c r="F113" s="120"/>
      <c r="G113" s="120"/>
      <c r="H113" s="120"/>
      <c r="I113" s="120"/>
      <c r="J113" s="27">
        <v>0</v>
      </c>
    </row>
    <row r="114" spans="2:10" ht="15.5" thickTop="1" thickBot="1" x14ac:dyDescent="0.4">
      <c r="B114" s="125" t="s">
        <v>97</v>
      </c>
      <c r="C114" s="125"/>
      <c r="D114" s="125"/>
      <c r="E114" s="125"/>
      <c r="F114" s="125"/>
      <c r="G114" s="125"/>
      <c r="H114" s="125"/>
      <c r="I114" s="125"/>
      <c r="J114" s="58">
        <f>SUM(J110:J113)</f>
        <v>62</v>
      </c>
    </row>
    <row r="115" spans="2:10" ht="15.5" thickTop="1" thickBot="1" x14ac:dyDescent="0.4">
      <c r="B115" s="40"/>
      <c r="C115" s="41"/>
      <c r="D115" s="41"/>
      <c r="E115" s="41"/>
      <c r="F115" s="41"/>
      <c r="G115" s="41"/>
      <c r="H115" s="41"/>
      <c r="I115" s="41"/>
      <c r="J115" s="42"/>
    </row>
    <row r="116" spans="2:10" ht="15.5" thickTop="1" thickBot="1" x14ac:dyDescent="0.4">
      <c r="B116" s="133" t="s">
        <v>125</v>
      </c>
      <c r="C116" s="133"/>
      <c r="D116" s="133"/>
      <c r="E116" s="133"/>
      <c r="F116" s="133"/>
      <c r="G116" s="133"/>
      <c r="H116" s="133"/>
      <c r="I116" s="133"/>
      <c r="J116" s="133"/>
    </row>
    <row r="117" spans="2:10" ht="15.5" thickTop="1" thickBot="1" x14ac:dyDescent="0.4">
      <c r="B117" s="11">
        <v>6</v>
      </c>
      <c r="C117" s="130" t="s">
        <v>126</v>
      </c>
      <c r="D117" s="130"/>
      <c r="E117" s="130"/>
      <c r="F117" s="130"/>
      <c r="G117" s="130"/>
      <c r="H117" s="130"/>
      <c r="I117" s="91" t="s">
        <v>19</v>
      </c>
      <c r="J117" s="12" t="s">
        <v>16</v>
      </c>
    </row>
    <row r="118" spans="2:10" ht="30" customHeight="1" thickTop="1" thickBot="1" x14ac:dyDescent="0.4">
      <c r="B118" s="131" t="s">
        <v>127</v>
      </c>
      <c r="C118" s="131"/>
      <c r="D118" s="131"/>
      <c r="E118" s="131"/>
      <c r="F118" s="131"/>
      <c r="G118" s="131"/>
      <c r="H118" s="131"/>
      <c r="I118" s="59" t="s">
        <v>29</v>
      </c>
      <c r="J118" s="60">
        <f>SUM(J28+J68+J78+J106+J114)</f>
        <v>3369.7804000000001</v>
      </c>
    </row>
    <row r="119" spans="2:10" ht="15.5" thickTop="1" thickBot="1" x14ac:dyDescent="0.4">
      <c r="B119" s="61" t="s">
        <v>1</v>
      </c>
      <c r="C119" s="132" t="s">
        <v>128</v>
      </c>
      <c r="D119" s="132"/>
      <c r="E119" s="132"/>
      <c r="F119" s="132"/>
      <c r="G119" s="132"/>
      <c r="H119" s="132"/>
      <c r="I119" s="82">
        <v>0.03</v>
      </c>
      <c r="J119" s="89">
        <f>ROUND(I119*J118,2)</f>
        <v>101.09</v>
      </c>
    </row>
    <row r="120" spans="2:10" ht="28.5" customHeight="1" thickTop="1" thickBot="1" x14ac:dyDescent="0.4">
      <c r="B120" s="131" t="s">
        <v>129</v>
      </c>
      <c r="C120" s="131"/>
      <c r="D120" s="131"/>
      <c r="E120" s="131"/>
      <c r="F120" s="131"/>
      <c r="G120" s="131"/>
      <c r="H120" s="131"/>
      <c r="I120" s="62" t="s">
        <v>29</v>
      </c>
      <c r="J120" s="60">
        <f>SUM(J28+J68+J78+J106+J114+J119)</f>
        <v>3470.8704000000002</v>
      </c>
    </row>
    <row r="121" spans="2:10" ht="15.5" thickTop="1" thickBot="1" x14ac:dyDescent="0.4">
      <c r="B121" s="61" t="s">
        <v>3</v>
      </c>
      <c r="C121" s="132" t="s">
        <v>130</v>
      </c>
      <c r="D121" s="132"/>
      <c r="E121" s="132"/>
      <c r="F121" s="132"/>
      <c r="G121" s="132"/>
      <c r="H121" s="132"/>
      <c r="I121" s="82">
        <v>6.7900000000000002E-2</v>
      </c>
      <c r="J121" s="89">
        <f>ROUND(I121*J120,2)</f>
        <v>235.67</v>
      </c>
    </row>
    <row r="122" spans="2:10" ht="27.75" customHeight="1" thickTop="1" thickBot="1" x14ac:dyDescent="0.4">
      <c r="B122" s="131" t="s">
        <v>131</v>
      </c>
      <c r="C122" s="131"/>
      <c r="D122" s="131"/>
      <c r="E122" s="131"/>
      <c r="F122" s="131"/>
      <c r="G122" s="131"/>
      <c r="H122" s="131"/>
      <c r="I122" s="62" t="s">
        <v>29</v>
      </c>
      <c r="J122" s="60">
        <f>SUM(J28+J68+J78+J106+J114+J119+J121)</f>
        <v>3706.5404000000003</v>
      </c>
    </row>
    <row r="123" spans="2:10" ht="15.5" thickTop="1" thickBot="1" x14ac:dyDescent="0.4">
      <c r="B123" s="90" t="s">
        <v>5</v>
      </c>
      <c r="C123" s="128" t="s">
        <v>40</v>
      </c>
      <c r="D123" s="128"/>
      <c r="E123" s="128"/>
      <c r="F123" s="128"/>
      <c r="G123" s="128"/>
      <c r="H123" s="128"/>
      <c r="I123" s="63" t="s">
        <v>29</v>
      </c>
      <c r="J123" s="29" t="s">
        <v>29</v>
      </c>
    </row>
    <row r="124" spans="2:10" ht="15.5" thickTop="1" thickBot="1" x14ac:dyDescent="0.4">
      <c r="B124" s="90"/>
      <c r="C124" s="128" t="s">
        <v>41</v>
      </c>
      <c r="D124" s="128"/>
      <c r="E124" s="128"/>
      <c r="F124" s="128"/>
      <c r="G124" s="128"/>
      <c r="H124" s="128"/>
      <c r="I124" s="63" t="s">
        <v>29</v>
      </c>
      <c r="J124" s="29" t="s">
        <v>29</v>
      </c>
    </row>
    <row r="125" spans="2:10" ht="15.5" thickTop="1" thickBot="1" x14ac:dyDescent="0.4">
      <c r="B125" s="90"/>
      <c r="C125" s="120" t="s">
        <v>132</v>
      </c>
      <c r="D125" s="120"/>
      <c r="E125" s="120"/>
      <c r="F125" s="120"/>
      <c r="G125" s="120"/>
      <c r="H125" s="120"/>
      <c r="I125" s="64">
        <v>0.03</v>
      </c>
      <c r="J125" s="89">
        <f>ROUND(($J$122/(1-$I$134))*$I$125,2)</f>
        <v>121.73</v>
      </c>
    </row>
    <row r="126" spans="2:10" ht="15.5" thickTop="1" thickBot="1" x14ac:dyDescent="0.4">
      <c r="B126" s="90"/>
      <c r="C126" s="120" t="s">
        <v>133</v>
      </c>
      <c r="D126" s="120"/>
      <c r="E126" s="120"/>
      <c r="F126" s="120"/>
      <c r="G126" s="120"/>
      <c r="H126" s="120"/>
      <c r="I126" s="64">
        <v>6.4999999999999997E-3</v>
      </c>
      <c r="J126" s="89">
        <f>ROUND(($J$122/(1-$I$134))*$I$126,2)</f>
        <v>26.37</v>
      </c>
    </row>
    <row r="127" spans="2:10" ht="37.5" customHeight="1" thickTop="1" thickBot="1" x14ac:dyDescent="0.4">
      <c r="B127" s="90"/>
      <c r="C127" s="129" t="s">
        <v>134</v>
      </c>
      <c r="D127" s="129"/>
      <c r="E127" s="129"/>
      <c r="F127" s="129"/>
      <c r="G127" s="129"/>
      <c r="H127" s="129"/>
      <c r="I127" s="64">
        <v>0</v>
      </c>
      <c r="J127" s="89">
        <f>ROUND(($J$122/(1-$I$134))*$I$127,2)</f>
        <v>0</v>
      </c>
    </row>
    <row r="128" spans="2:10" ht="37.5" customHeight="1" thickTop="1" thickBot="1" x14ac:dyDescent="0.4">
      <c r="B128" s="90"/>
      <c r="C128" s="129" t="s">
        <v>135</v>
      </c>
      <c r="D128" s="129"/>
      <c r="E128" s="129"/>
      <c r="F128" s="129"/>
      <c r="G128" s="129"/>
      <c r="H128" s="129"/>
      <c r="I128" s="64">
        <v>0</v>
      </c>
      <c r="J128" s="89">
        <f>ROUND(($J$122/(1-$I$134))*$I$128,2)</f>
        <v>0</v>
      </c>
    </row>
    <row r="129" spans="2:10" ht="15.5" thickTop="1" thickBot="1" x14ac:dyDescent="0.4">
      <c r="B129" s="90"/>
      <c r="C129" s="120" t="s">
        <v>42</v>
      </c>
      <c r="D129" s="120"/>
      <c r="E129" s="120"/>
      <c r="F129" s="120"/>
      <c r="G129" s="120"/>
      <c r="H129" s="120"/>
      <c r="I129" s="65" t="s">
        <v>29</v>
      </c>
      <c r="J129" s="29" t="s">
        <v>29</v>
      </c>
    </row>
    <row r="130" spans="2:10" ht="15.5" thickTop="1" thickBot="1" x14ac:dyDescent="0.4">
      <c r="B130" s="90"/>
      <c r="C130" s="120" t="s">
        <v>136</v>
      </c>
      <c r="D130" s="120"/>
      <c r="E130" s="120"/>
      <c r="F130" s="120"/>
      <c r="G130" s="120"/>
      <c r="H130" s="120"/>
      <c r="I130" s="65" t="s">
        <v>29</v>
      </c>
      <c r="J130" s="29" t="s">
        <v>29</v>
      </c>
    </row>
    <row r="131" spans="2:10" ht="15.5" thickTop="1" thickBot="1" x14ac:dyDescent="0.4">
      <c r="B131" s="90"/>
      <c r="C131" s="120" t="s">
        <v>137</v>
      </c>
      <c r="D131" s="120"/>
      <c r="E131" s="120"/>
      <c r="F131" s="120"/>
      <c r="G131" s="120"/>
      <c r="H131" s="120"/>
      <c r="I131" s="64">
        <v>0.05</v>
      </c>
      <c r="J131" s="89">
        <f>ROUND(($J$122/(1-$I$134))*$I$131,2)</f>
        <v>202.88</v>
      </c>
    </row>
    <row r="132" spans="2:10" ht="15.5" thickTop="1" thickBot="1" x14ac:dyDescent="0.4">
      <c r="B132" s="125" t="s">
        <v>97</v>
      </c>
      <c r="C132" s="125"/>
      <c r="D132" s="125"/>
      <c r="E132" s="125"/>
      <c r="F132" s="125"/>
      <c r="G132" s="125"/>
      <c r="H132" s="125"/>
      <c r="I132" s="125"/>
      <c r="J132" s="14">
        <f>SUM(J119+J121+J125+J126+J131)</f>
        <v>687.74</v>
      </c>
    </row>
    <row r="133" spans="2:10" ht="15.5" thickTop="1" thickBot="1" x14ac:dyDescent="0.4">
      <c r="B133" s="126"/>
      <c r="C133" s="126"/>
      <c r="D133" s="126"/>
      <c r="E133" s="126"/>
      <c r="F133" s="126"/>
      <c r="G133" s="126"/>
      <c r="H133" s="126"/>
      <c r="I133" s="126"/>
      <c r="J133" s="126"/>
    </row>
    <row r="134" spans="2:10" ht="15.5" thickTop="1" thickBot="1" x14ac:dyDescent="0.4">
      <c r="B134" s="127" t="s">
        <v>138</v>
      </c>
      <c r="C134" s="127"/>
      <c r="D134" s="127"/>
      <c r="E134" s="127"/>
      <c r="F134" s="127"/>
      <c r="G134" s="127"/>
      <c r="H134" s="127"/>
      <c r="I134" s="66">
        <f>SUM(I125:I131)</f>
        <v>8.6499999999999994E-2</v>
      </c>
      <c r="J134" s="60">
        <f>SUM(J125:J131)</f>
        <v>350.98</v>
      </c>
    </row>
    <row r="135" spans="2:10" ht="15.5" thickTop="1" thickBot="1" x14ac:dyDescent="0.4">
      <c r="B135" s="122"/>
      <c r="C135" s="122"/>
      <c r="D135" s="122"/>
      <c r="E135" s="122"/>
      <c r="F135" s="122"/>
      <c r="G135" s="122"/>
      <c r="H135" s="122"/>
      <c r="I135" s="122"/>
      <c r="J135" s="122"/>
    </row>
    <row r="136" spans="2:10" ht="25.5" customHeight="1" thickTop="1" thickBot="1" x14ac:dyDescent="0.4">
      <c r="B136" s="123" t="s">
        <v>139</v>
      </c>
      <c r="C136" s="123"/>
      <c r="D136" s="123"/>
      <c r="E136" s="123"/>
      <c r="F136" s="123"/>
      <c r="G136" s="123"/>
      <c r="H136" s="123"/>
      <c r="I136" s="123"/>
      <c r="J136" s="123"/>
    </row>
    <row r="137" spans="2:10" ht="15.5" thickTop="1" thickBot="1" x14ac:dyDescent="0.4">
      <c r="B137" s="124" t="s">
        <v>140</v>
      </c>
      <c r="C137" s="124"/>
      <c r="D137" s="124"/>
      <c r="E137" s="124"/>
      <c r="F137" s="124"/>
      <c r="G137" s="124"/>
      <c r="H137" s="124"/>
      <c r="I137" s="124"/>
      <c r="J137" s="16" t="s">
        <v>16</v>
      </c>
    </row>
    <row r="138" spans="2:10" ht="15.5" thickTop="1" thickBot="1" x14ac:dyDescent="0.4">
      <c r="B138" s="86" t="s">
        <v>1</v>
      </c>
      <c r="C138" s="120" t="s">
        <v>141</v>
      </c>
      <c r="D138" s="120"/>
      <c r="E138" s="120"/>
      <c r="F138" s="120"/>
      <c r="G138" s="120"/>
      <c r="H138" s="120"/>
      <c r="I138" s="120"/>
      <c r="J138" s="67">
        <f>J28</f>
        <v>1476.16</v>
      </c>
    </row>
    <row r="139" spans="2:10" ht="15.5" thickTop="1" thickBot="1" x14ac:dyDescent="0.4">
      <c r="B139" s="86" t="s">
        <v>3</v>
      </c>
      <c r="C139" s="120" t="s">
        <v>95</v>
      </c>
      <c r="D139" s="120"/>
      <c r="E139" s="120"/>
      <c r="F139" s="120"/>
      <c r="G139" s="120"/>
      <c r="H139" s="120"/>
      <c r="I139" s="120"/>
      <c r="J139" s="67">
        <f>J68</f>
        <v>1385.7903999999999</v>
      </c>
    </row>
    <row r="140" spans="2:10" ht="15.5" thickTop="1" thickBot="1" x14ac:dyDescent="0.4">
      <c r="B140" s="86" t="s">
        <v>5</v>
      </c>
      <c r="C140" s="120" t="s">
        <v>31</v>
      </c>
      <c r="D140" s="120"/>
      <c r="E140" s="120"/>
      <c r="F140" s="120"/>
      <c r="G140" s="120"/>
      <c r="H140" s="120"/>
      <c r="I140" s="120"/>
      <c r="J140" s="67">
        <f>J78</f>
        <v>204.22000000000003</v>
      </c>
    </row>
    <row r="141" spans="2:10" ht="15.5" thickTop="1" thickBot="1" x14ac:dyDescent="0.4">
      <c r="B141" s="86" t="s">
        <v>6</v>
      </c>
      <c r="C141" s="120" t="s">
        <v>32</v>
      </c>
      <c r="D141" s="120"/>
      <c r="E141" s="120"/>
      <c r="F141" s="120"/>
      <c r="G141" s="120"/>
      <c r="H141" s="120"/>
      <c r="I141" s="120"/>
      <c r="J141" s="67">
        <f>J106</f>
        <v>241.61000000000004</v>
      </c>
    </row>
    <row r="142" spans="2:10" ht="15.5" thickTop="1" thickBot="1" x14ac:dyDescent="0.4">
      <c r="B142" s="86" t="s">
        <v>13</v>
      </c>
      <c r="C142" s="120" t="s">
        <v>142</v>
      </c>
      <c r="D142" s="120"/>
      <c r="E142" s="120"/>
      <c r="F142" s="120"/>
      <c r="G142" s="120"/>
      <c r="H142" s="120"/>
      <c r="I142" s="120"/>
      <c r="J142" s="67">
        <f>J114</f>
        <v>62</v>
      </c>
    </row>
    <row r="143" spans="2:10" ht="15.5" thickTop="1" thickBot="1" x14ac:dyDescent="0.4">
      <c r="B143" s="117" t="s">
        <v>43</v>
      </c>
      <c r="C143" s="117"/>
      <c r="D143" s="117"/>
      <c r="E143" s="117"/>
      <c r="F143" s="117"/>
      <c r="G143" s="117"/>
      <c r="H143" s="117"/>
      <c r="I143" s="117"/>
      <c r="J143" s="68">
        <f>SUM(J138:J142)</f>
        <v>3369.7804000000001</v>
      </c>
    </row>
    <row r="144" spans="2:10" ht="15.5" thickTop="1" thickBot="1" x14ac:dyDescent="0.4">
      <c r="B144" s="86" t="s">
        <v>14</v>
      </c>
      <c r="C144" s="120" t="s">
        <v>143</v>
      </c>
      <c r="D144" s="120"/>
      <c r="E144" s="120"/>
      <c r="F144" s="120"/>
      <c r="G144" s="120"/>
      <c r="H144" s="120"/>
      <c r="I144" s="120"/>
      <c r="J144" s="69">
        <f>J132</f>
        <v>687.74</v>
      </c>
    </row>
    <row r="145" spans="2:10" ht="15.5" thickTop="1" thickBot="1" x14ac:dyDescent="0.4">
      <c r="B145" s="121" t="s">
        <v>144</v>
      </c>
      <c r="C145" s="121"/>
      <c r="D145" s="121"/>
      <c r="E145" s="121"/>
      <c r="F145" s="121"/>
      <c r="G145" s="121"/>
      <c r="H145" s="121"/>
      <c r="I145" s="121"/>
      <c r="J145" s="70">
        <f>ROUND(J143+J144,2)</f>
        <v>4057.52</v>
      </c>
    </row>
    <row r="146" spans="2:10" ht="15.5" thickTop="1" thickBot="1" x14ac:dyDescent="0.4">
      <c r="B146" s="71"/>
      <c r="C146" s="92"/>
      <c r="D146" s="92"/>
      <c r="E146" s="92"/>
      <c r="F146" s="92"/>
      <c r="G146" s="116" t="s">
        <v>145</v>
      </c>
      <c r="H146" s="116"/>
      <c r="I146" s="116"/>
      <c r="J146" s="72">
        <v>1</v>
      </c>
    </row>
    <row r="147" spans="2:10" ht="15.5" thickTop="1" thickBot="1" x14ac:dyDescent="0.4">
      <c r="B147" s="71"/>
      <c r="C147" s="92"/>
      <c r="D147" s="92"/>
      <c r="E147" s="92"/>
      <c r="F147" s="92"/>
      <c r="G147" s="116" t="s">
        <v>146</v>
      </c>
      <c r="H147" s="116"/>
      <c r="I147" s="116"/>
      <c r="J147" s="68">
        <f>ROUND(J145*J146,2)</f>
        <v>4057.52</v>
      </c>
    </row>
    <row r="148" spans="2:10" ht="15.5" thickTop="1" thickBot="1" x14ac:dyDescent="0.4">
      <c r="B148" s="116" t="s">
        <v>147</v>
      </c>
      <c r="C148" s="116"/>
      <c r="D148" s="116"/>
      <c r="E148" s="116"/>
      <c r="F148" s="116"/>
      <c r="G148" s="116"/>
      <c r="H148" s="116"/>
      <c r="I148" s="116"/>
      <c r="J148" s="72">
        <v>1</v>
      </c>
    </row>
    <row r="149" spans="2:10" ht="15.5" thickTop="1" thickBot="1" x14ac:dyDescent="0.4">
      <c r="B149" s="117" t="s">
        <v>148</v>
      </c>
      <c r="C149" s="117"/>
      <c r="D149" s="117"/>
      <c r="E149" s="117"/>
      <c r="F149" s="117"/>
      <c r="G149" s="117"/>
      <c r="H149" s="117"/>
      <c r="I149" s="117"/>
      <c r="J149" s="68">
        <f>J147*J148</f>
        <v>4057.52</v>
      </c>
    </row>
    <row r="150" spans="2:10" ht="15.5" thickTop="1" thickBot="1" x14ac:dyDescent="0.4">
      <c r="B150" s="118" t="s">
        <v>159</v>
      </c>
      <c r="C150" s="118"/>
      <c r="D150" s="118"/>
      <c r="E150" s="118"/>
      <c r="F150" s="118"/>
      <c r="G150" s="118"/>
      <c r="H150" s="118"/>
      <c r="I150" s="118"/>
      <c r="J150" s="73">
        <f>ROUND(J149*12,2)</f>
        <v>48690.239999999998</v>
      </c>
    </row>
    <row r="151" spans="2:10" ht="15.5" thickTop="1" thickBot="1" x14ac:dyDescent="0.4">
      <c r="B151" s="119"/>
      <c r="C151" s="119"/>
      <c r="D151" s="119"/>
      <c r="E151" s="119"/>
      <c r="F151" s="119"/>
      <c r="G151" s="119"/>
      <c r="H151" s="119"/>
      <c r="I151" s="119"/>
      <c r="J151" s="119"/>
    </row>
    <row r="152" spans="2:10" ht="15" thickTop="1" x14ac:dyDescent="0.35"/>
    <row r="153" spans="2:10" x14ac:dyDescent="0.35">
      <c r="B153" s="2" t="s">
        <v>44</v>
      </c>
      <c r="C153" s="2"/>
      <c r="D153" s="2"/>
      <c r="E153" s="2"/>
      <c r="F153" s="2"/>
      <c r="G153" s="2"/>
      <c r="H153" s="2"/>
      <c r="I153" s="2"/>
      <c r="J153" s="84"/>
    </row>
    <row r="154" spans="2:10" x14ac:dyDescent="0.35">
      <c r="B154" s="2" t="s">
        <v>45</v>
      </c>
      <c r="C154" s="2"/>
      <c r="D154" s="2"/>
      <c r="E154" s="2"/>
      <c r="F154" s="2"/>
      <c r="G154" s="2"/>
      <c r="H154" s="2"/>
      <c r="I154" s="2"/>
    </row>
    <row r="155" spans="2:10" x14ac:dyDescent="0.35">
      <c r="B155" s="2" t="s">
        <v>46</v>
      </c>
      <c r="C155" s="2"/>
      <c r="D155" s="2"/>
      <c r="E155" s="2"/>
      <c r="F155" s="2"/>
      <c r="G155" s="1"/>
      <c r="H155" s="1"/>
      <c r="I155" s="1"/>
    </row>
  </sheetData>
  <mergeCells count="174">
    <mergeCell ref="B6:H6"/>
    <mergeCell ref="I6:J6"/>
    <mergeCell ref="B7:J7"/>
    <mergeCell ref="C8:H8"/>
    <mergeCell ref="I8:J8"/>
    <mergeCell ref="C9:H9"/>
    <mergeCell ref="I9:J9"/>
    <mergeCell ref="B1:J1"/>
    <mergeCell ref="B2:J2"/>
    <mergeCell ref="B3:J3"/>
    <mergeCell ref="B4:J4"/>
    <mergeCell ref="B5:H5"/>
    <mergeCell ref="I5:J5"/>
    <mergeCell ref="B14:F14"/>
    <mergeCell ref="G14:H14"/>
    <mergeCell ref="I14:J14"/>
    <mergeCell ref="B15:H15"/>
    <mergeCell ref="I15:J15"/>
    <mergeCell ref="B16:J16"/>
    <mergeCell ref="C10:H10"/>
    <mergeCell ref="I10:J10"/>
    <mergeCell ref="C11:H11"/>
    <mergeCell ref="I11:J11"/>
    <mergeCell ref="B12:J12"/>
    <mergeCell ref="B13:F13"/>
    <mergeCell ref="G13:H13"/>
    <mergeCell ref="I13:J13"/>
    <mergeCell ref="C21:H21"/>
    <mergeCell ref="I21:J21"/>
    <mergeCell ref="C22:H22"/>
    <mergeCell ref="I22:J22"/>
    <mergeCell ref="B23:J23"/>
    <mergeCell ref="B24:J24"/>
    <mergeCell ref="B17:J17"/>
    <mergeCell ref="C18:H18"/>
    <mergeCell ref="I18:J18"/>
    <mergeCell ref="C19:H19"/>
    <mergeCell ref="I19:J19"/>
    <mergeCell ref="C20:H20"/>
    <mergeCell ref="I20:J20"/>
    <mergeCell ref="C32:H32"/>
    <mergeCell ref="C33:H33"/>
    <mergeCell ref="B34:I34"/>
    <mergeCell ref="B35:J35"/>
    <mergeCell ref="B36:J36"/>
    <mergeCell ref="C37:H37"/>
    <mergeCell ref="C25:H25"/>
    <mergeCell ref="C26:I26"/>
    <mergeCell ref="C27:I27"/>
    <mergeCell ref="B28:I28"/>
    <mergeCell ref="B30:J30"/>
    <mergeCell ref="C31:I31"/>
    <mergeCell ref="C44:H44"/>
    <mergeCell ref="C45:H45"/>
    <mergeCell ref="B46:H46"/>
    <mergeCell ref="B47:J47"/>
    <mergeCell ref="C48:I48"/>
    <mergeCell ref="C49:I49"/>
    <mergeCell ref="C38:H38"/>
    <mergeCell ref="C39:H39"/>
    <mergeCell ref="C40:D40"/>
    <mergeCell ref="C41:H41"/>
    <mergeCell ref="C42:H42"/>
    <mergeCell ref="C43:H43"/>
    <mergeCell ref="C56:H56"/>
    <mergeCell ref="C57:H57"/>
    <mergeCell ref="C58:I58"/>
    <mergeCell ref="C59:I59"/>
    <mergeCell ref="C60:I60"/>
    <mergeCell ref="C61:I61"/>
    <mergeCell ref="C50:H50"/>
    <mergeCell ref="C51:H51"/>
    <mergeCell ref="C52:H52"/>
    <mergeCell ref="C53:H53"/>
    <mergeCell ref="C54:I54"/>
    <mergeCell ref="C55:H55"/>
    <mergeCell ref="B68:I68"/>
    <mergeCell ref="B70:J70"/>
    <mergeCell ref="B71:B72"/>
    <mergeCell ref="C71:I71"/>
    <mergeCell ref="J71:J72"/>
    <mergeCell ref="C72:H72"/>
    <mergeCell ref="B62:J62"/>
    <mergeCell ref="B63:J63"/>
    <mergeCell ref="C64:I64"/>
    <mergeCell ref="C65:I65"/>
    <mergeCell ref="C66:I66"/>
    <mergeCell ref="C67:I67"/>
    <mergeCell ref="C77:I77"/>
    <mergeCell ref="B78:I78"/>
    <mergeCell ref="B80:J80"/>
    <mergeCell ref="B81:J81"/>
    <mergeCell ref="B82:J82"/>
    <mergeCell ref="G84:H84"/>
    <mergeCell ref="C73:I73"/>
    <mergeCell ref="B74:B75"/>
    <mergeCell ref="C74:I74"/>
    <mergeCell ref="J74:J75"/>
    <mergeCell ref="C75:H75"/>
    <mergeCell ref="C76:I76"/>
    <mergeCell ref="B89:B90"/>
    <mergeCell ref="C89:I89"/>
    <mergeCell ref="J89:J90"/>
    <mergeCell ref="C90:H90"/>
    <mergeCell ref="B91:B92"/>
    <mergeCell ref="C91:I91"/>
    <mergeCell ref="J91:J92"/>
    <mergeCell ref="C92:H92"/>
    <mergeCell ref="C85:I85"/>
    <mergeCell ref="C86:I86"/>
    <mergeCell ref="B87:B88"/>
    <mergeCell ref="C87:I87"/>
    <mergeCell ref="J87:J88"/>
    <mergeCell ref="C88:H88"/>
    <mergeCell ref="B97:I97"/>
    <mergeCell ref="B98:I98"/>
    <mergeCell ref="C99:I99"/>
    <mergeCell ref="C100:I100"/>
    <mergeCell ref="B101:I101"/>
    <mergeCell ref="B102:J102"/>
    <mergeCell ref="B93:B94"/>
    <mergeCell ref="C93:I93"/>
    <mergeCell ref="J93:J94"/>
    <mergeCell ref="C94:H94"/>
    <mergeCell ref="C95:I95"/>
    <mergeCell ref="J95:J96"/>
    <mergeCell ref="C96:H96"/>
    <mergeCell ref="C110:I110"/>
    <mergeCell ref="C111:I111"/>
    <mergeCell ref="C112:I112"/>
    <mergeCell ref="C113:I113"/>
    <mergeCell ref="B114:I114"/>
    <mergeCell ref="B116:J116"/>
    <mergeCell ref="C103:I103"/>
    <mergeCell ref="C104:I104"/>
    <mergeCell ref="C105:I105"/>
    <mergeCell ref="B106:I106"/>
    <mergeCell ref="B108:J108"/>
    <mergeCell ref="C109:I109"/>
    <mergeCell ref="C123:H123"/>
    <mergeCell ref="C124:H124"/>
    <mergeCell ref="C125:H125"/>
    <mergeCell ref="C126:H126"/>
    <mergeCell ref="C127:H127"/>
    <mergeCell ref="C128:H128"/>
    <mergeCell ref="C117:H117"/>
    <mergeCell ref="B118:H118"/>
    <mergeCell ref="C119:H119"/>
    <mergeCell ref="B120:H120"/>
    <mergeCell ref="C121:H121"/>
    <mergeCell ref="B122:H122"/>
    <mergeCell ref="B135:J135"/>
    <mergeCell ref="B136:J136"/>
    <mergeCell ref="B137:I137"/>
    <mergeCell ref="C138:I138"/>
    <mergeCell ref="C139:I139"/>
    <mergeCell ref="C140:I140"/>
    <mergeCell ref="C129:H129"/>
    <mergeCell ref="C130:H130"/>
    <mergeCell ref="C131:H131"/>
    <mergeCell ref="B132:I132"/>
    <mergeCell ref="B133:J133"/>
    <mergeCell ref="B134:H134"/>
    <mergeCell ref="G147:I147"/>
    <mergeCell ref="B148:I148"/>
    <mergeCell ref="B149:I149"/>
    <mergeCell ref="B150:I150"/>
    <mergeCell ref="B151:J151"/>
    <mergeCell ref="C141:I141"/>
    <mergeCell ref="C142:I142"/>
    <mergeCell ref="B143:I143"/>
    <mergeCell ref="C144:I144"/>
    <mergeCell ref="B145:I145"/>
    <mergeCell ref="G146:I146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55"/>
  <sheetViews>
    <sheetView topLeftCell="A67" workbookViewId="0">
      <selection activeCell="C59" sqref="C59:I59"/>
    </sheetView>
  </sheetViews>
  <sheetFormatPr defaultRowHeight="14.5" x14ac:dyDescent="0.35"/>
  <cols>
    <col min="9" max="9" width="32.7265625" customWidth="1"/>
    <col min="10" max="10" width="13.81640625" customWidth="1"/>
  </cols>
  <sheetData>
    <row r="1" spans="2:10" ht="19" x14ac:dyDescent="0.4">
      <c r="B1" s="169" t="s">
        <v>154</v>
      </c>
      <c r="C1" s="169"/>
      <c r="D1" s="169"/>
      <c r="E1" s="169"/>
      <c r="F1" s="169"/>
      <c r="G1" s="169"/>
      <c r="H1" s="169"/>
      <c r="I1" s="169"/>
      <c r="J1" s="169"/>
    </row>
    <row r="2" spans="2:10" ht="20" x14ac:dyDescent="0.35">
      <c r="B2" s="170"/>
      <c r="C2" s="170"/>
      <c r="D2" s="170"/>
      <c r="E2" s="170"/>
      <c r="F2" s="170"/>
      <c r="G2" s="170"/>
      <c r="H2" s="170"/>
      <c r="I2" s="170"/>
      <c r="J2" s="170"/>
    </row>
    <row r="3" spans="2:10" ht="20.5" thickBot="1" x14ac:dyDescent="0.4">
      <c r="B3" s="171" t="s">
        <v>48</v>
      </c>
      <c r="C3" s="171"/>
      <c r="D3" s="171"/>
      <c r="E3" s="171"/>
      <c r="F3" s="171"/>
      <c r="G3" s="171"/>
      <c r="H3" s="171"/>
      <c r="I3" s="171"/>
      <c r="J3" s="171"/>
    </row>
    <row r="4" spans="2:10" ht="44.25" customHeight="1" thickTop="1" thickBot="1" x14ac:dyDescent="0.4">
      <c r="B4" s="172" t="s">
        <v>49</v>
      </c>
      <c r="C4" s="172"/>
      <c r="D4" s="172"/>
      <c r="E4" s="172"/>
      <c r="F4" s="172"/>
      <c r="G4" s="172"/>
      <c r="H4" s="172"/>
      <c r="I4" s="172"/>
      <c r="J4" s="172"/>
    </row>
    <row r="5" spans="2:10" ht="15.5" thickTop="1" thickBot="1" x14ac:dyDescent="0.4">
      <c r="B5" s="124" t="s">
        <v>0</v>
      </c>
      <c r="C5" s="124"/>
      <c r="D5" s="124"/>
      <c r="E5" s="124"/>
      <c r="F5" s="124"/>
      <c r="G5" s="124"/>
      <c r="H5" s="124"/>
      <c r="I5" s="164"/>
      <c r="J5" s="164"/>
    </row>
    <row r="6" spans="2:10" ht="15.5" thickTop="1" thickBot="1" x14ac:dyDescent="0.4">
      <c r="B6" s="124" t="s">
        <v>50</v>
      </c>
      <c r="C6" s="124"/>
      <c r="D6" s="124"/>
      <c r="E6" s="124"/>
      <c r="F6" s="124"/>
      <c r="G6" s="124"/>
      <c r="H6" s="124"/>
      <c r="I6" s="165"/>
      <c r="J6" s="165"/>
    </row>
    <row r="7" spans="2:10" ht="15.5" thickTop="1" thickBot="1" x14ac:dyDescent="0.4">
      <c r="B7" s="124" t="s">
        <v>51</v>
      </c>
      <c r="C7" s="124"/>
      <c r="D7" s="124"/>
      <c r="E7" s="124"/>
      <c r="F7" s="124"/>
      <c r="G7" s="124"/>
      <c r="H7" s="124"/>
      <c r="I7" s="124"/>
      <c r="J7" s="124"/>
    </row>
    <row r="8" spans="2:10" ht="15.5" thickTop="1" thickBot="1" x14ac:dyDescent="0.4">
      <c r="B8" s="87" t="s">
        <v>1</v>
      </c>
      <c r="C8" s="120" t="s">
        <v>2</v>
      </c>
      <c r="D8" s="120"/>
      <c r="E8" s="120"/>
      <c r="F8" s="120"/>
      <c r="G8" s="120"/>
      <c r="H8" s="120"/>
      <c r="I8" s="168" t="s">
        <v>52</v>
      </c>
      <c r="J8" s="168"/>
    </row>
    <row r="9" spans="2:10" ht="15.5" thickTop="1" thickBot="1" x14ac:dyDescent="0.4">
      <c r="B9" s="87" t="s">
        <v>3</v>
      </c>
      <c r="C9" s="120" t="s">
        <v>4</v>
      </c>
      <c r="D9" s="120"/>
      <c r="E9" s="120"/>
      <c r="F9" s="120"/>
      <c r="G9" s="120"/>
      <c r="H9" s="120"/>
      <c r="I9" s="167" t="s">
        <v>171</v>
      </c>
      <c r="J9" s="167"/>
    </row>
    <row r="10" spans="2:10" ht="22.5" customHeight="1" thickTop="1" thickBot="1" x14ac:dyDescent="0.4">
      <c r="B10" s="87" t="s">
        <v>5</v>
      </c>
      <c r="C10" s="120" t="s">
        <v>53</v>
      </c>
      <c r="D10" s="120"/>
      <c r="E10" s="120"/>
      <c r="F10" s="120"/>
      <c r="G10" s="120"/>
      <c r="H10" s="120"/>
      <c r="I10" s="175" t="s">
        <v>179</v>
      </c>
      <c r="J10" s="175"/>
    </row>
    <row r="11" spans="2:10" ht="15.5" thickTop="1" thickBot="1" x14ac:dyDescent="0.4">
      <c r="B11" s="87" t="s">
        <v>6</v>
      </c>
      <c r="C11" s="120" t="s">
        <v>7</v>
      </c>
      <c r="D11" s="120"/>
      <c r="E11" s="120"/>
      <c r="F11" s="120"/>
      <c r="G11" s="120"/>
      <c r="H11" s="120"/>
      <c r="I11" s="167">
        <v>12</v>
      </c>
      <c r="J11" s="167"/>
    </row>
    <row r="12" spans="2:10" ht="15.5" thickTop="1" thickBot="1" x14ac:dyDescent="0.4">
      <c r="B12" s="120" t="s">
        <v>54</v>
      </c>
      <c r="C12" s="120"/>
      <c r="D12" s="120"/>
      <c r="E12" s="120"/>
      <c r="F12" s="120"/>
      <c r="G12" s="120"/>
      <c r="H12" s="120"/>
      <c r="I12" s="120"/>
      <c r="J12" s="120"/>
    </row>
    <row r="13" spans="2:10" ht="53.25" customHeight="1" thickTop="1" thickBot="1" x14ac:dyDescent="0.4">
      <c r="B13" s="164" t="s">
        <v>55</v>
      </c>
      <c r="C13" s="164"/>
      <c r="D13" s="164"/>
      <c r="E13" s="164"/>
      <c r="F13" s="164"/>
      <c r="G13" s="164" t="s">
        <v>56</v>
      </c>
      <c r="H13" s="164"/>
      <c r="I13" s="164" t="s">
        <v>57</v>
      </c>
      <c r="J13" s="164"/>
    </row>
    <row r="14" spans="2:10" ht="27.75" customHeight="1" thickTop="1" thickBot="1" x14ac:dyDescent="0.4">
      <c r="B14" s="163" t="s">
        <v>157</v>
      </c>
      <c r="C14" s="163"/>
      <c r="D14" s="163"/>
      <c r="E14" s="163"/>
      <c r="F14" s="163"/>
      <c r="G14" s="164" t="s">
        <v>58</v>
      </c>
      <c r="H14" s="164"/>
      <c r="I14" s="164">
        <v>1</v>
      </c>
      <c r="J14" s="164"/>
    </row>
    <row r="15" spans="2:10" ht="15.5" thickTop="1" thickBot="1" x14ac:dyDescent="0.4">
      <c r="B15" s="165" t="s">
        <v>59</v>
      </c>
      <c r="C15" s="165"/>
      <c r="D15" s="165"/>
      <c r="E15" s="165"/>
      <c r="F15" s="165"/>
      <c r="G15" s="165"/>
      <c r="H15" s="165"/>
      <c r="I15" s="164">
        <f>I14</f>
        <v>1</v>
      </c>
      <c r="J15" s="164"/>
    </row>
    <row r="16" spans="2:10" ht="34.5" customHeight="1" thickTop="1" thickBot="1" x14ac:dyDescent="0.4">
      <c r="B16" s="166" t="s">
        <v>60</v>
      </c>
      <c r="C16" s="166"/>
      <c r="D16" s="166"/>
      <c r="E16" s="166"/>
      <c r="F16" s="166"/>
      <c r="G16" s="166"/>
      <c r="H16" s="166"/>
      <c r="I16" s="166"/>
      <c r="J16" s="166"/>
    </row>
    <row r="17" spans="2:10" ht="15.5" thickTop="1" thickBot="1" x14ac:dyDescent="0.4">
      <c r="B17" s="124" t="s">
        <v>61</v>
      </c>
      <c r="C17" s="124"/>
      <c r="D17" s="124"/>
      <c r="E17" s="124"/>
      <c r="F17" s="124"/>
      <c r="G17" s="124"/>
      <c r="H17" s="124"/>
      <c r="I17" s="124"/>
      <c r="J17" s="124"/>
    </row>
    <row r="18" spans="2:10" ht="23.25" customHeight="1" thickTop="1" thickBot="1" x14ac:dyDescent="0.4">
      <c r="B18" s="87">
        <v>1</v>
      </c>
      <c r="C18" s="120" t="s">
        <v>62</v>
      </c>
      <c r="D18" s="120"/>
      <c r="E18" s="120"/>
      <c r="F18" s="120"/>
      <c r="G18" s="120"/>
      <c r="H18" s="120"/>
      <c r="I18" s="161" t="s">
        <v>11</v>
      </c>
      <c r="J18" s="161"/>
    </row>
    <row r="19" spans="2:10" ht="15.5" thickTop="1" thickBot="1" x14ac:dyDescent="0.4">
      <c r="B19" s="87">
        <v>2</v>
      </c>
      <c r="C19" s="120" t="s">
        <v>8</v>
      </c>
      <c r="D19" s="120"/>
      <c r="E19" s="120"/>
      <c r="F19" s="120"/>
      <c r="G19" s="120"/>
      <c r="H19" s="120"/>
      <c r="I19" s="162" t="s">
        <v>9</v>
      </c>
      <c r="J19" s="162"/>
    </row>
    <row r="20" spans="2:10" ht="15.5" thickTop="1" thickBot="1" x14ac:dyDescent="0.4">
      <c r="B20" s="87">
        <v>3</v>
      </c>
      <c r="C20" s="120" t="s">
        <v>65</v>
      </c>
      <c r="D20" s="120"/>
      <c r="E20" s="120"/>
      <c r="F20" s="120"/>
      <c r="G20" s="120"/>
      <c r="H20" s="120"/>
      <c r="I20" s="174">
        <v>1476.16</v>
      </c>
      <c r="J20" s="174"/>
    </row>
    <row r="21" spans="2:10" ht="15.5" thickTop="1" thickBot="1" x14ac:dyDescent="0.4">
      <c r="B21" s="87">
        <v>4</v>
      </c>
      <c r="C21" s="120" t="s">
        <v>10</v>
      </c>
      <c r="D21" s="120"/>
      <c r="E21" s="120"/>
      <c r="F21" s="120"/>
      <c r="G21" s="120"/>
      <c r="H21" s="120"/>
      <c r="I21" s="158" t="s">
        <v>153</v>
      </c>
      <c r="J21" s="158"/>
    </row>
    <row r="22" spans="2:10" ht="15.5" thickTop="1" thickBot="1" x14ac:dyDescent="0.4">
      <c r="B22" s="87">
        <v>5</v>
      </c>
      <c r="C22" s="120" t="s">
        <v>66</v>
      </c>
      <c r="D22" s="120"/>
      <c r="E22" s="120"/>
      <c r="F22" s="120"/>
      <c r="G22" s="120"/>
      <c r="H22" s="120"/>
      <c r="I22" s="158" t="s">
        <v>155</v>
      </c>
      <c r="J22" s="158"/>
    </row>
    <row r="23" spans="2:10" ht="30" customHeight="1" thickTop="1" thickBot="1" x14ac:dyDescent="0.4">
      <c r="B23" s="159" t="s">
        <v>12</v>
      </c>
      <c r="C23" s="159"/>
      <c r="D23" s="159"/>
      <c r="E23" s="159"/>
      <c r="F23" s="159"/>
      <c r="G23" s="159"/>
      <c r="H23" s="159"/>
      <c r="I23" s="159"/>
      <c r="J23" s="159"/>
    </row>
    <row r="24" spans="2:10" ht="15.5" thickTop="1" thickBot="1" x14ac:dyDescent="0.4">
      <c r="B24" s="160" t="s">
        <v>67</v>
      </c>
      <c r="C24" s="160"/>
      <c r="D24" s="160"/>
      <c r="E24" s="160"/>
      <c r="F24" s="160"/>
      <c r="G24" s="160"/>
      <c r="H24" s="160"/>
      <c r="I24" s="160"/>
      <c r="J24" s="160"/>
    </row>
    <row r="25" spans="2:10" ht="15.5" thickTop="1" thickBot="1" x14ac:dyDescent="0.4">
      <c r="B25" s="3">
        <v>1</v>
      </c>
      <c r="C25" s="124" t="s">
        <v>68</v>
      </c>
      <c r="D25" s="124"/>
      <c r="E25" s="124"/>
      <c r="F25" s="124"/>
      <c r="G25" s="124"/>
      <c r="H25" s="124"/>
      <c r="I25" s="3" t="s">
        <v>19</v>
      </c>
      <c r="J25" s="4" t="s">
        <v>16</v>
      </c>
    </row>
    <row r="26" spans="2:10" ht="15.5" thickTop="1" thickBot="1" x14ac:dyDescent="0.4">
      <c r="B26" s="87" t="s">
        <v>1</v>
      </c>
      <c r="C26" s="120" t="s">
        <v>69</v>
      </c>
      <c r="D26" s="120"/>
      <c r="E26" s="120"/>
      <c r="F26" s="120"/>
      <c r="G26" s="120"/>
      <c r="H26" s="120"/>
      <c r="I26" s="120"/>
      <c r="J26" s="5">
        <f>I20</f>
        <v>1476.16</v>
      </c>
    </row>
    <row r="27" spans="2:10" ht="15.5" thickTop="1" thickBot="1" x14ac:dyDescent="0.4">
      <c r="B27" s="6" t="s">
        <v>5</v>
      </c>
      <c r="C27" s="120" t="s">
        <v>70</v>
      </c>
      <c r="D27" s="120"/>
      <c r="E27" s="120"/>
      <c r="F27" s="120"/>
      <c r="G27" s="120"/>
      <c r="H27" s="120"/>
      <c r="I27" s="120"/>
      <c r="J27" s="7" t="s">
        <v>29</v>
      </c>
    </row>
    <row r="28" spans="2:10" ht="15.5" thickTop="1" thickBot="1" x14ac:dyDescent="0.4">
      <c r="B28" s="157" t="s">
        <v>71</v>
      </c>
      <c r="C28" s="157"/>
      <c r="D28" s="157"/>
      <c r="E28" s="157"/>
      <c r="F28" s="157"/>
      <c r="G28" s="157"/>
      <c r="H28" s="157"/>
      <c r="I28" s="157"/>
      <c r="J28" s="8">
        <f>SUM(J26:J27)</f>
        <v>1476.16</v>
      </c>
    </row>
    <row r="29" spans="2:10" ht="15.5" thickTop="1" thickBot="1" x14ac:dyDescent="0.4">
      <c r="B29" s="9"/>
      <c r="C29" s="9"/>
      <c r="D29" s="9"/>
      <c r="E29" s="9"/>
      <c r="F29" s="9"/>
      <c r="G29" s="9"/>
      <c r="H29" s="9"/>
      <c r="I29" s="9"/>
      <c r="J29" s="10"/>
    </row>
    <row r="30" spans="2:10" ht="15.5" thickTop="1" thickBot="1" x14ac:dyDescent="0.4">
      <c r="B30" s="133" t="s">
        <v>72</v>
      </c>
      <c r="C30" s="133"/>
      <c r="D30" s="133"/>
      <c r="E30" s="133"/>
      <c r="F30" s="133"/>
      <c r="G30" s="133"/>
      <c r="H30" s="133"/>
      <c r="I30" s="133"/>
      <c r="J30" s="133"/>
    </row>
    <row r="31" spans="2:10" ht="15.5" thickTop="1" thickBot="1" x14ac:dyDescent="0.4">
      <c r="B31" s="11" t="s">
        <v>15</v>
      </c>
      <c r="C31" s="124" t="s">
        <v>73</v>
      </c>
      <c r="D31" s="124"/>
      <c r="E31" s="124"/>
      <c r="F31" s="124"/>
      <c r="G31" s="124"/>
      <c r="H31" s="124"/>
      <c r="I31" s="124"/>
      <c r="J31" s="12" t="s">
        <v>16</v>
      </c>
    </row>
    <row r="32" spans="2:10" ht="34.5" customHeight="1" thickTop="1" thickBot="1" x14ac:dyDescent="0.4">
      <c r="B32" s="90" t="s">
        <v>1</v>
      </c>
      <c r="C32" s="120" t="s">
        <v>74</v>
      </c>
      <c r="D32" s="120"/>
      <c r="E32" s="120"/>
      <c r="F32" s="120"/>
      <c r="G32" s="120"/>
      <c r="H32" s="120"/>
      <c r="I32" s="13">
        <v>8.3299999999999999E-2</v>
      </c>
      <c r="J32" s="89">
        <f>ROUND(J28*I32,2)</f>
        <v>122.96</v>
      </c>
    </row>
    <row r="33" spans="2:10" ht="24" customHeight="1" thickTop="1" thickBot="1" x14ac:dyDescent="0.4">
      <c r="B33" s="90" t="s">
        <v>3</v>
      </c>
      <c r="C33" s="120" t="s">
        <v>75</v>
      </c>
      <c r="D33" s="120"/>
      <c r="E33" s="120"/>
      <c r="F33" s="120"/>
      <c r="G33" s="120"/>
      <c r="H33" s="120"/>
      <c r="I33" s="13">
        <v>2.7799999999999998E-2</v>
      </c>
      <c r="J33" s="89">
        <f>ROUND(I33*J28,2)</f>
        <v>41.04</v>
      </c>
    </row>
    <row r="34" spans="2:10" ht="15.5" thickTop="1" thickBot="1" x14ac:dyDescent="0.4">
      <c r="B34" s="125" t="s">
        <v>76</v>
      </c>
      <c r="C34" s="125"/>
      <c r="D34" s="125"/>
      <c r="E34" s="125"/>
      <c r="F34" s="125"/>
      <c r="G34" s="125"/>
      <c r="H34" s="125"/>
      <c r="I34" s="125"/>
      <c r="J34" s="14">
        <f>SUM(J32:J33)</f>
        <v>164</v>
      </c>
    </row>
    <row r="35" spans="2:10" ht="79.5" customHeight="1" thickTop="1" thickBot="1" x14ac:dyDescent="0.4">
      <c r="B35" s="141" t="s">
        <v>77</v>
      </c>
      <c r="C35" s="141"/>
      <c r="D35" s="141"/>
      <c r="E35" s="141"/>
      <c r="F35" s="141"/>
      <c r="G35" s="141"/>
      <c r="H35" s="141"/>
      <c r="I35" s="141"/>
      <c r="J35" s="141"/>
    </row>
    <row r="36" spans="2:10" ht="48.75" customHeight="1" thickTop="1" thickBot="1" x14ac:dyDescent="0.4">
      <c r="B36" s="142" t="s">
        <v>78</v>
      </c>
      <c r="C36" s="142"/>
      <c r="D36" s="142"/>
      <c r="E36" s="142"/>
      <c r="F36" s="142"/>
      <c r="G36" s="142"/>
      <c r="H36" s="142"/>
      <c r="I36" s="142"/>
      <c r="J36" s="142"/>
    </row>
    <row r="37" spans="2:10" ht="15.5" thickTop="1" thickBot="1" x14ac:dyDescent="0.4">
      <c r="B37" s="15" t="s">
        <v>18</v>
      </c>
      <c r="C37" s="124" t="s">
        <v>79</v>
      </c>
      <c r="D37" s="124"/>
      <c r="E37" s="124"/>
      <c r="F37" s="124"/>
      <c r="G37" s="124"/>
      <c r="H37" s="124"/>
      <c r="I37" s="91" t="s">
        <v>19</v>
      </c>
      <c r="J37" s="16" t="s">
        <v>16</v>
      </c>
    </row>
    <row r="38" spans="2:10" ht="15.5" thickTop="1" thickBot="1" x14ac:dyDescent="0.4">
      <c r="B38" s="17" t="s">
        <v>1</v>
      </c>
      <c r="C38" s="120" t="s">
        <v>20</v>
      </c>
      <c r="D38" s="120"/>
      <c r="E38" s="120"/>
      <c r="F38" s="120"/>
      <c r="G38" s="120"/>
      <c r="H38" s="120"/>
      <c r="I38" s="18">
        <v>0.2</v>
      </c>
      <c r="J38" s="89">
        <f>ROUND(($J$28+J34)*I38,2)</f>
        <v>328.03</v>
      </c>
    </row>
    <row r="39" spans="2:10" ht="15.5" thickTop="1" thickBot="1" x14ac:dyDescent="0.4">
      <c r="B39" s="17" t="s">
        <v>3</v>
      </c>
      <c r="C39" s="120" t="s">
        <v>80</v>
      </c>
      <c r="D39" s="120"/>
      <c r="E39" s="120"/>
      <c r="F39" s="120"/>
      <c r="G39" s="120"/>
      <c r="H39" s="120"/>
      <c r="I39" s="18">
        <v>2.5000000000000001E-2</v>
      </c>
      <c r="J39" s="89">
        <f>ROUND(($J$28+J34)*I39,2)</f>
        <v>41</v>
      </c>
    </row>
    <row r="40" spans="2:10" ht="39.75" customHeight="1" thickTop="1" thickBot="1" x14ac:dyDescent="0.4">
      <c r="B40" s="17" t="s">
        <v>5</v>
      </c>
      <c r="C40" s="129" t="s">
        <v>81</v>
      </c>
      <c r="D40" s="129"/>
      <c r="E40" s="19" t="s">
        <v>21</v>
      </c>
      <c r="F40" s="20">
        <v>0.03</v>
      </c>
      <c r="G40" s="19" t="s">
        <v>82</v>
      </c>
      <c r="H40" s="83">
        <v>1</v>
      </c>
      <c r="I40" s="21">
        <f>ROUND((F40*H40),6)</f>
        <v>0.03</v>
      </c>
      <c r="J40" s="89">
        <f>ROUND(($J$28+J34)*I40,2)</f>
        <v>49.2</v>
      </c>
    </row>
    <row r="41" spans="2:10" ht="15.5" thickTop="1" thickBot="1" x14ac:dyDescent="0.4">
      <c r="B41" s="17" t="s">
        <v>6</v>
      </c>
      <c r="C41" s="120" t="s">
        <v>22</v>
      </c>
      <c r="D41" s="120"/>
      <c r="E41" s="120"/>
      <c r="F41" s="120"/>
      <c r="G41" s="120"/>
      <c r="H41" s="120"/>
      <c r="I41" s="18">
        <v>1.4999999999999999E-2</v>
      </c>
      <c r="J41" s="89">
        <f>ROUND(($J$28+J34)*I41,2)</f>
        <v>24.6</v>
      </c>
    </row>
    <row r="42" spans="2:10" ht="15.5" thickTop="1" thickBot="1" x14ac:dyDescent="0.4">
      <c r="B42" s="17" t="s">
        <v>13</v>
      </c>
      <c r="C42" s="120" t="s">
        <v>83</v>
      </c>
      <c r="D42" s="120"/>
      <c r="E42" s="120"/>
      <c r="F42" s="120"/>
      <c r="G42" s="120"/>
      <c r="H42" s="120"/>
      <c r="I42" s="18">
        <v>0.01</v>
      </c>
      <c r="J42" s="89">
        <f>ROUND(($J$28+J34)*I42,2)</f>
        <v>16.399999999999999</v>
      </c>
    </row>
    <row r="43" spans="2:10" ht="15.5" thickTop="1" thickBot="1" x14ac:dyDescent="0.4">
      <c r="B43" s="17" t="s">
        <v>14</v>
      </c>
      <c r="C43" s="120" t="s">
        <v>23</v>
      </c>
      <c r="D43" s="120"/>
      <c r="E43" s="120"/>
      <c r="F43" s="120"/>
      <c r="G43" s="120"/>
      <c r="H43" s="120"/>
      <c r="I43" s="18">
        <v>6.0000000000000001E-3</v>
      </c>
      <c r="J43" s="89">
        <f>ROUND(($J$28+J34)*I43,2)</f>
        <v>9.84</v>
      </c>
    </row>
    <row r="44" spans="2:10" ht="15.5" thickTop="1" thickBot="1" x14ac:dyDescent="0.4">
      <c r="B44" s="17" t="s">
        <v>24</v>
      </c>
      <c r="C44" s="120" t="s">
        <v>25</v>
      </c>
      <c r="D44" s="120"/>
      <c r="E44" s="120"/>
      <c r="F44" s="120"/>
      <c r="G44" s="120"/>
      <c r="H44" s="120"/>
      <c r="I44" s="18">
        <v>2E-3</v>
      </c>
      <c r="J44" s="89">
        <f>ROUND(($J$28+J34)*I44,2)</f>
        <v>3.28</v>
      </c>
    </row>
    <row r="45" spans="2:10" ht="15.5" thickTop="1" thickBot="1" x14ac:dyDescent="0.4">
      <c r="B45" s="22" t="s">
        <v>26</v>
      </c>
      <c r="C45" s="120" t="s">
        <v>27</v>
      </c>
      <c r="D45" s="120"/>
      <c r="E45" s="120"/>
      <c r="F45" s="120"/>
      <c r="G45" s="120"/>
      <c r="H45" s="120"/>
      <c r="I45" s="23">
        <v>0.08</v>
      </c>
      <c r="J45" s="89">
        <f>ROUND(($J$28+J34)*I45,2)</f>
        <v>131.21</v>
      </c>
    </row>
    <row r="46" spans="2:10" ht="15.5" thickTop="1" thickBot="1" x14ac:dyDescent="0.4">
      <c r="B46" s="125" t="s">
        <v>17</v>
      </c>
      <c r="C46" s="125"/>
      <c r="D46" s="125"/>
      <c r="E46" s="125"/>
      <c r="F46" s="125"/>
      <c r="G46" s="125"/>
      <c r="H46" s="125"/>
      <c r="I46" s="24">
        <f>SUM(I38:I45)</f>
        <v>0.36800000000000005</v>
      </c>
      <c r="J46" s="14">
        <f>SUM(J38:J45)</f>
        <v>603.55999999999995</v>
      </c>
    </row>
    <row r="47" spans="2:10" ht="50.25" customHeight="1" thickTop="1" thickBot="1" x14ac:dyDescent="0.4">
      <c r="B47" s="141" t="s">
        <v>84</v>
      </c>
      <c r="C47" s="141"/>
      <c r="D47" s="141"/>
      <c r="E47" s="141"/>
      <c r="F47" s="141"/>
      <c r="G47" s="141"/>
      <c r="H47" s="141"/>
      <c r="I47" s="141"/>
      <c r="J47" s="141"/>
    </row>
    <row r="48" spans="2:10" ht="15.5" thickTop="1" thickBot="1" x14ac:dyDescent="0.4">
      <c r="B48" s="25" t="s">
        <v>28</v>
      </c>
      <c r="C48" s="124" t="s">
        <v>85</v>
      </c>
      <c r="D48" s="124"/>
      <c r="E48" s="124"/>
      <c r="F48" s="124"/>
      <c r="G48" s="124"/>
      <c r="H48" s="124"/>
      <c r="I48" s="124"/>
      <c r="J48" s="26" t="s">
        <v>16</v>
      </c>
    </row>
    <row r="49" spans="2:10" ht="15.5" thickTop="1" thickBot="1" x14ac:dyDescent="0.4">
      <c r="B49" s="90" t="s">
        <v>1</v>
      </c>
      <c r="C49" s="128" t="s">
        <v>86</v>
      </c>
      <c r="D49" s="128"/>
      <c r="E49" s="128"/>
      <c r="F49" s="128"/>
      <c r="G49" s="128"/>
      <c r="H49" s="128"/>
      <c r="I49" s="128"/>
      <c r="J49" s="27">
        <f>I50*I51*I52-(J26*I53)</f>
        <v>87.430399999999992</v>
      </c>
    </row>
    <row r="50" spans="2:10" ht="22.5" customHeight="1" thickTop="1" thickBot="1" x14ac:dyDescent="0.4">
      <c r="B50" s="90"/>
      <c r="C50" s="127" t="s">
        <v>87</v>
      </c>
      <c r="D50" s="127"/>
      <c r="E50" s="127"/>
      <c r="F50" s="127"/>
      <c r="G50" s="127"/>
      <c r="H50" s="127"/>
      <c r="I50" s="28">
        <v>4</v>
      </c>
      <c r="J50" s="29"/>
    </row>
    <row r="51" spans="2:10" ht="15.5" thickTop="1" thickBot="1" x14ac:dyDescent="0.4">
      <c r="B51" s="30"/>
      <c r="C51" s="127" t="s">
        <v>88</v>
      </c>
      <c r="D51" s="127"/>
      <c r="E51" s="127"/>
      <c r="F51" s="127"/>
      <c r="G51" s="127"/>
      <c r="H51" s="127"/>
      <c r="I51" s="31">
        <v>2</v>
      </c>
      <c r="J51" s="32" t="s">
        <v>29</v>
      </c>
    </row>
    <row r="52" spans="2:10" ht="24" customHeight="1" thickTop="1" thickBot="1" x14ac:dyDescent="0.4">
      <c r="B52" s="30"/>
      <c r="C52" s="127" t="s">
        <v>89</v>
      </c>
      <c r="D52" s="127"/>
      <c r="E52" s="127"/>
      <c r="F52" s="127"/>
      <c r="G52" s="127"/>
      <c r="H52" s="127"/>
      <c r="I52" s="33">
        <v>22</v>
      </c>
      <c r="J52" s="32"/>
    </row>
    <row r="53" spans="2:10" ht="25.5" customHeight="1" thickTop="1" thickBot="1" x14ac:dyDescent="0.4">
      <c r="B53" s="30"/>
      <c r="C53" s="127" t="s">
        <v>90</v>
      </c>
      <c r="D53" s="127"/>
      <c r="E53" s="127"/>
      <c r="F53" s="127"/>
      <c r="G53" s="127"/>
      <c r="H53" s="127"/>
      <c r="I53" s="34">
        <v>0.06</v>
      </c>
      <c r="J53" s="32"/>
    </row>
    <row r="54" spans="2:10" ht="15.5" thickTop="1" thickBot="1" x14ac:dyDescent="0.4">
      <c r="B54" s="90" t="s">
        <v>3</v>
      </c>
      <c r="C54" s="120" t="s">
        <v>91</v>
      </c>
      <c r="D54" s="120"/>
      <c r="E54" s="120"/>
      <c r="F54" s="120"/>
      <c r="G54" s="120"/>
      <c r="H54" s="120"/>
      <c r="I54" s="120"/>
      <c r="J54" s="89">
        <f>(I55-I57)*I56</f>
        <v>504.9</v>
      </c>
    </row>
    <row r="55" spans="2:10" ht="15.5" thickTop="1" thickBot="1" x14ac:dyDescent="0.4">
      <c r="B55" s="30"/>
      <c r="C55" s="127" t="s">
        <v>92</v>
      </c>
      <c r="D55" s="127"/>
      <c r="E55" s="127"/>
      <c r="F55" s="127"/>
      <c r="G55" s="127"/>
      <c r="H55" s="127"/>
      <c r="I55" s="94">
        <v>25.5</v>
      </c>
      <c r="J55" s="32" t="s">
        <v>29</v>
      </c>
    </row>
    <row r="56" spans="2:10" ht="30" customHeight="1" thickTop="1" thickBot="1" x14ac:dyDescent="0.4">
      <c r="B56" s="30"/>
      <c r="C56" s="127" t="s">
        <v>93</v>
      </c>
      <c r="D56" s="127"/>
      <c r="E56" s="127"/>
      <c r="F56" s="127"/>
      <c r="G56" s="127"/>
      <c r="H56" s="127"/>
      <c r="I56" s="35">
        <v>22</v>
      </c>
      <c r="J56" s="32"/>
    </row>
    <row r="57" spans="2:10" ht="15.5" thickTop="1" thickBot="1" x14ac:dyDescent="0.4">
      <c r="B57" s="30"/>
      <c r="C57" s="127" t="s">
        <v>156</v>
      </c>
      <c r="D57" s="127"/>
      <c r="E57" s="127"/>
      <c r="F57" s="127"/>
      <c r="G57" s="127"/>
      <c r="H57" s="127"/>
      <c r="I57" s="95">
        <f>10%*I55</f>
        <v>2.5500000000000003</v>
      </c>
      <c r="J57" s="32" t="s">
        <v>29</v>
      </c>
    </row>
    <row r="58" spans="2:10" ht="15.5" thickTop="1" thickBot="1" x14ac:dyDescent="0.4">
      <c r="B58" s="36" t="s">
        <v>5</v>
      </c>
      <c r="C58" s="149" t="s">
        <v>162</v>
      </c>
      <c r="D58" s="173"/>
      <c r="E58" s="173"/>
      <c r="F58" s="173"/>
      <c r="G58" s="173"/>
      <c r="H58" s="173"/>
      <c r="I58" s="148"/>
      <c r="J58" s="89">
        <v>6</v>
      </c>
    </row>
    <row r="59" spans="2:10" ht="16.5" customHeight="1" thickTop="1" thickBot="1" x14ac:dyDescent="0.4">
      <c r="B59" s="90" t="s">
        <v>6</v>
      </c>
      <c r="C59" s="176" t="s">
        <v>180</v>
      </c>
      <c r="D59" s="128"/>
      <c r="E59" s="128"/>
      <c r="F59" s="128"/>
      <c r="G59" s="128"/>
      <c r="H59" s="128"/>
      <c r="I59" s="128"/>
      <c r="J59" s="89">
        <v>19.899999999999999</v>
      </c>
    </row>
    <row r="60" spans="2:10" ht="15.5" thickTop="1" thickBot="1" x14ac:dyDescent="0.4">
      <c r="B60" s="90" t="s">
        <v>14</v>
      </c>
      <c r="C60" s="128" t="s">
        <v>160</v>
      </c>
      <c r="D60" s="128"/>
      <c r="E60" s="128"/>
      <c r="F60" s="128"/>
      <c r="G60" s="128"/>
      <c r="H60" s="128"/>
      <c r="I60" s="128"/>
      <c r="J60" s="27">
        <v>0</v>
      </c>
    </row>
    <row r="61" spans="2:10" ht="15.5" thickTop="1" thickBot="1" x14ac:dyDescent="0.4">
      <c r="B61" s="39"/>
      <c r="C61" s="125" t="s">
        <v>17</v>
      </c>
      <c r="D61" s="125"/>
      <c r="E61" s="125"/>
      <c r="F61" s="125"/>
      <c r="G61" s="125"/>
      <c r="H61" s="125"/>
      <c r="I61" s="125"/>
      <c r="J61" s="14">
        <f>SUM(J49:J60)</f>
        <v>618.23039999999992</v>
      </c>
    </row>
    <row r="62" spans="2:10" ht="39" customHeight="1" thickTop="1" thickBot="1" x14ac:dyDescent="0.4">
      <c r="B62" s="153" t="s">
        <v>30</v>
      </c>
      <c r="C62" s="153"/>
      <c r="D62" s="153"/>
      <c r="E62" s="153"/>
      <c r="F62" s="153"/>
      <c r="G62" s="153"/>
      <c r="H62" s="153"/>
      <c r="I62" s="153"/>
      <c r="J62" s="153"/>
    </row>
    <row r="63" spans="2:10" ht="15.5" thickTop="1" thickBot="1" x14ac:dyDescent="0.4">
      <c r="B63" s="133" t="s">
        <v>94</v>
      </c>
      <c r="C63" s="133"/>
      <c r="D63" s="133"/>
      <c r="E63" s="133"/>
      <c r="F63" s="133"/>
      <c r="G63" s="133"/>
      <c r="H63" s="133"/>
      <c r="I63" s="133"/>
      <c r="J63" s="133"/>
    </row>
    <row r="64" spans="2:10" ht="15.5" thickTop="1" thickBot="1" x14ac:dyDescent="0.4">
      <c r="B64" s="11">
        <v>2</v>
      </c>
      <c r="C64" s="124" t="s">
        <v>95</v>
      </c>
      <c r="D64" s="124"/>
      <c r="E64" s="124"/>
      <c r="F64" s="124"/>
      <c r="G64" s="124"/>
      <c r="H64" s="124"/>
      <c r="I64" s="124"/>
      <c r="J64" s="12" t="s">
        <v>16</v>
      </c>
    </row>
    <row r="65" spans="2:10" ht="15.5" thickTop="1" thickBot="1" x14ac:dyDescent="0.4">
      <c r="B65" s="90" t="s">
        <v>15</v>
      </c>
      <c r="C65" s="120" t="s">
        <v>96</v>
      </c>
      <c r="D65" s="120"/>
      <c r="E65" s="120"/>
      <c r="F65" s="120"/>
      <c r="G65" s="120"/>
      <c r="H65" s="120"/>
      <c r="I65" s="120"/>
      <c r="J65" s="89">
        <f>J34</f>
        <v>164</v>
      </c>
    </row>
    <row r="66" spans="2:10" ht="15.5" thickTop="1" thickBot="1" x14ac:dyDescent="0.4">
      <c r="B66" s="90" t="s">
        <v>18</v>
      </c>
      <c r="C66" s="120" t="s">
        <v>79</v>
      </c>
      <c r="D66" s="120"/>
      <c r="E66" s="120"/>
      <c r="F66" s="120"/>
      <c r="G66" s="120"/>
      <c r="H66" s="120"/>
      <c r="I66" s="120"/>
      <c r="J66" s="89">
        <f>J46</f>
        <v>603.55999999999995</v>
      </c>
    </row>
    <row r="67" spans="2:10" ht="15.5" thickTop="1" thickBot="1" x14ac:dyDescent="0.4">
      <c r="B67" s="90" t="s">
        <v>28</v>
      </c>
      <c r="C67" s="120" t="s">
        <v>85</v>
      </c>
      <c r="D67" s="120"/>
      <c r="E67" s="120"/>
      <c r="F67" s="120"/>
      <c r="G67" s="120"/>
      <c r="H67" s="120"/>
      <c r="I67" s="120"/>
      <c r="J67" s="89">
        <f>J61</f>
        <v>618.23039999999992</v>
      </c>
    </row>
    <row r="68" spans="2:10" ht="15.5" thickTop="1" thickBot="1" x14ac:dyDescent="0.4">
      <c r="B68" s="125" t="s">
        <v>97</v>
      </c>
      <c r="C68" s="125"/>
      <c r="D68" s="125"/>
      <c r="E68" s="125"/>
      <c r="F68" s="125"/>
      <c r="G68" s="125"/>
      <c r="H68" s="125"/>
      <c r="I68" s="125"/>
      <c r="J68" s="14">
        <f>SUM(J65:J67)</f>
        <v>1385.7903999999999</v>
      </c>
    </row>
    <row r="69" spans="2:10" ht="15.5" thickTop="1" thickBot="1" x14ac:dyDescent="0.4">
      <c r="B69" s="40"/>
      <c r="C69" s="41"/>
      <c r="D69" s="41"/>
      <c r="E69" s="41"/>
      <c r="F69" s="41"/>
      <c r="G69" s="41"/>
      <c r="H69" s="41"/>
      <c r="I69" s="41"/>
      <c r="J69" s="42"/>
    </row>
    <row r="70" spans="2:10" ht="15.5" thickTop="1" thickBot="1" x14ac:dyDescent="0.4">
      <c r="B70" s="145" t="s">
        <v>98</v>
      </c>
      <c r="C70" s="133"/>
      <c r="D70" s="133"/>
      <c r="E70" s="133"/>
      <c r="F70" s="133"/>
      <c r="G70" s="133"/>
      <c r="H70" s="133"/>
      <c r="I70" s="133"/>
      <c r="J70" s="145"/>
    </row>
    <row r="71" spans="2:10" ht="85.5" customHeight="1" thickTop="1" thickBot="1" x14ac:dyDescent="0.4">
      <c r="B71" s="146" t="s">
        <v>1</v>
      </c>
      <c r="C71" s="148" t="s">
        <v>99</v>
      </c>
      <c r="D71" s="120"/>
      <c r="E71" s="120"/>
      <c r="F71" s="120"/>
      <c r="G71" s="120"/>
      <c r="H71" s="120"/>
      <c r="I71" s="149"/>
      <c r="J71" s="150">
        <f>ROUND(((J28/12)+($J$32/12)+((J28/12)/12)+($J$33/12))*(30/30)*I72,2)</f>
        <v>132.24</v>
      </c>
    </row>
    <row r="72" spans="2:10" ht="29.25" customHeight="1" thickTop="1" thickBot="1" x14ac:dyDescent="0.4">
      <c r="B72" s="147"/>
      <c r="C72" s="152" t="s">
        <v>100</v>
      </c>
      <c r="D72" s="137"/>
      <c r="E72" s="137"/>
      <c r="F72" s="137"/>
      <c r="G72" s="137"/>
      <c r="H72" s="137"/>
      <c r="I72" s="75">
        <v>0.9</v>
      </c>
      <c r="J72" s="151"/>
    </row>
    <row r="73" spans="2:10" ht="15.5" thickTop="1" thickBot="1" x14ac:dyDescent="0.4">
      <c r="B73" s="30" t="s">
        <v>3</v>
      </c>
      <c r="C73" s="128" t="s">
        <v>101</v>
      </c>
      <c r="D73" s="128"/>
      <c r="E73" s="128"/>
      <c r="F73" s="128"/>
      <c r="G73" s="128"/>
      <c r="H73" s="128"/>
      <c r="I73" s="128"/>
      <c r="J73" s="74">
        <f>ROUND($I$45*J71,2)</f>
        <v>10.58</v>
      </c>
    </row>
    <row r="74" spans="2:10" ht="48" customHeight="1" thickTop="1" thickBot="1" x14ac:dyDescent="0.4">
      <c r="B74" s="133" t="s">
        <v>5</v>
      </c>
      <c r="C74" s="144" t="s">
        <v>102</v>
      </c>
      <c r="D74" s="144"/>
      <c r="E74" s="144"/>
      <c r="F74" s="144"/>
      <c r="G74" s="144"/>
      <c r="H74" s="144"/>
      <c r="I74" s="144"/>
      <c r="J74" s="136">
        <f>ROUND(((($J$28/30)*7)/20)*I75,2)</f>
        <v>1.72</v>
      </c>
    </row>
    <row r="75" spans="2:10" ht="27.75" customHeight="1" thickTop="1" thickBot="1" x14ac:dyDescent="0.4">
      <c r="B75" s="133"/>
      <c r="C75" s="137" t="s">
        <v>103</v>
      </c>
      <c r="D75" s="137"/>
      <c r="E75" s="137"/>
      <c r="F75" s="137"/>
      <c r="G75" s="137"/>
      <c r="H75" s="137"/>
      <c r="I75" s="76">
        <v>0.1</v>
      </c>
      <c r="J75" s="136"/>
    </row>
    <row r="76" spans="2:10" ht="25.5" customHeight="1" thickTop="1" thickBot="1" x14ac:dyDescent="0.4">
      <c r="B76" s="90" t="s">
        <v>13</v>
      </c>
      <c r="C76" s="128" t="s">
        <v>104</v>
      </c>
      <c r="D76" s="128"/>
      <c r="E76" s="128"/>
      <c r="F76" s="128"/>
      <c r="G76" s="128"/>
      <c r="H76" s="128"/>
      <c r="I76" s="128"/>
      <c r="J76" s="89">
        <f>ROUND($I$46*J74,2)</f>
        <v>0.63</v>
      </c>
    </row>
    <row r="77" spans="2:10" ht="50.25" customHeight="1" thickTop="1" thickBot="1" x14ac:dyDescent="0.4">
      <c r="B77" s="90" t="s">
        <v>14</v>
      </c>
      <c r="C77" s="140" t="s">
        <v>105</v>
      </c>
      <c r="D77" s="140"/>
      <c r="E77" s="140"/>
      <c r="F77" s="140"/>
      <c r="G77" s="140"/>
      <c r="H77" s="140"/>
      <c r="I77" s="140"/>
      <c r="J77" s="89">
        <f>ROUND(0.04*J28,2)</f>
        <v>59.05</v>
      </c>
    </row>
    <row r="78" spans="2:10" ht="15.5" thickTop="1" thickBot="1" x14ac:dyDescent="0.4">
      <c r="B78" s="125" t="s">
        <v>97</v>
      </c>
      <c r="C78" s="125"/>
      <c r="D78" s="125"/>
      <c r="E78" s="125"/>
      <c r="F78" s="125"/>
      <c r="G78" s="125"/>
      <c r="H78" s="125"/>
      <c r="I78" s="125"/>
      <c r="J78" s="14">
        <f>SUM(J71:J77)</f>
        <v>204.22000000000003</v>
      </c>
    </row>
    <row r="79" spans="2:10" ht="15.5" thickTop="1" thickBot="1" x14ac:dyDescent="0.4">
      <c r="B79" s="40"/>
      <c r="C79" s="41"/>
      <c r="D79" s="41"/>
      <c r="E79" s="41"/>
      <c r="F79" s="41"/>
      <c r="G79" s="41"/>
      <c r="H79" s="41"/>
      <c r="I79" s="41"/>
      <c r="J79" s="42"/>
    </row>
    <row r="80" spans="2:10" ht="15.5" thickTop="1" thickBot="1" x14ac:dyDescent="0.4">
      <c r="B80" s="134" t="s">
        <v>106</v>
      </c>
      <c r="C80" s="134"/>
      <c r="D80" s="134"/>
      <c r="E80" s="134"/>
      <c r="F80" s="134"/>
      <c r="G80" s="134"/>
      <c r="H80" s="134"/>
      <c r="I80" s="134"/>
      <c r="J80" s="134"/>
    </row>
    <row r="81" spans="2:10" ht="37.5" customHeight="1" thickTop="1" thickBot="1" x14ac:dyDescent="0.4">
      <c r="B81" s="141" t="s">
        <v>107</v>
      </c>
      <c r="C81" s="141"/>
      <c r="D81" s="141"/>
      <c r="E81" s="141"/>
      <c r="F81" s="141"/>
      <c r="G81" s="141"/>
      <c r="H81" s="141"/>
      <c r="I81" s="141"/>
      <c r="J81" s="141"/>
    </row>
    <row r="82" spans="2:10" ht="49.5" customHeight="1" thickTop="1" thickBot="1" x14ac:dyDescent="0.4">
      <c r="B82" s="142" t="s">
        <v>108</v>
      </c>
      <c r="C82" s="142"/>
      <c r="D82" s="142"/>
      <c r="E82" s="142"/>
      <c r="F82" s="142"/>
      <c r="G82" s="142"/>
      <c r="H82" s="142"/>
      <c r="I82" s="142"/>
      <c r="J82" s="142"/>
    </row>
    <row r="83" spans="2:10" ht="57" thickTop="1" thickBot="1" x14ac:dyDescent="0.4">
      <c r="B83" s="43" t="s">
        <v>109</v>
      </c>
      <c r="C83" s="44">
        <f>J28</f>
        <v>1476.16</v>
      </c>
      <c r="D83" s="45"/>
      <c r="E83" s="46" t="s">
        <v>110</v>
      </c>
      <c r="F83" s="44">
        <f>J68-J49-J54</f>
        <v>793.45999999999992</v>
      </c>
      <c r="G83" s="47"/>
      <c r="H83" s="46" t="s">
        <v>33</v>
      </c>
      <c r="I83" s="44">
        <f>J78</f>
        <v>204.22000000000003</v>
      </c>
      <c r="J83" s="48">
        <f>C83+F83+I83</f>
        <v>2473.84</v>
      </c>
    </row>
    <row r="84" spans="2:10" ht="30.75" customHeight="1" thickTop="1" thickBot="1" x14ac:dyDescent="0.4">
      <c r="B84" s="49"/>
      <c r="C84" s="50"/>
      <c r="D84" s="51"/>
      <c r="E84" s="49"/>
      <c r="F84" s="50"/>
      <c r="G84" s="143" t="s">
        <v>111</v>
      </c>
      <c r="H84" s="143"/>
      <c r="I84" s="52">
        <f>J83/30</f>
        <v>82.461333333333343</v>
      </c>
      <c r="J84" s="53"/>
    </row>
    <row r="85" spans="2:10" ht="15.5" thickTop="1" thickBot="1" x14ac:dyDescent="0.4">
      <c r="B85" s="54" t="s">
        <v>34</v>
      </c>
      <c r="C85" s="130" t="s">
        <v>112</v>
      </c>
      <c r="D85" s="130"/>
      <c r="E85" s="130"/>
      <c r="F85" s="130"/>
      <c r="G85" s="130"/>
      <c r="H85" s="130"/>
      <c r="I85" s="130"/>
      <c r="J85" s="55" t="s">
        <v>16</v>
      </c>
    </row>
    <row r="86" spans="2:10" ht="15.5" thickTop="1" thickBot="1" x14ac:dyDescent="0.4">
      <c r="B86" s="90" t="s">
        <v>1</v>
      </c>
      <c r="C86" s="120" t="s">
        <v>113</v>
      </c>
      <c r="D86" s="120"/>
      <c r="E86" s="120"/>
      <c r="F86" s="120"/>
      <c r="G86" s="120"/>
      <c r="H86" s="120"/>
      <c r="I86" s="120"/>
      <c r="J86" s="88">
        <f>ROUND(J83/12,2)</f>
        <v>206.15</v>
      </c>
    </row>
    <row r="87" spans="2:10" ht="27.75" customHeight="1" thickTop="1" thickBot="1" x14ac:dyDescent="0.4">
      <c r="B87" s="135" t="s">
        <v>3</v>
      </c>
      <c r="C87" s="139" t="s">
        <v>150</v>
      </c>
      <c r="D87" s="139"/>
      <c r="E87" s="139"/>
      <c r="F87" s="139"/>
      <c r="G87" s="139"/>
      <c r="H87" s="139"/>
      <c r="I87" s="139"/>
      <c r="J87" s="138">
        <f>ROUND(((J83/30)*I88)/12,2)</f>
        <v>6.87</v>
      </c>
    </row>
    <row r="88" spans="2:10" ht="27" customHeight="1" thickTop="1" thickBot="1" x14ac:dyDescent="0.4">
      <c r="B88" s="135"/>
      <c r="C88" s="137" t="s">
        <v>114</v>
      </c>
      <c r="D88" s="137"/>
      <c r="E88" s="137"/>
      <c r="F88" s="137"/>
      <c r="G88" s="137"/>
      <c r="H88" s="137"/>
      <c r="I88" s="77">
        <v>1</v>
      </c>
      <c r="J88" s="138"/>
    </row>
    <row r="89" spans="2:10" ht="26.25" customHeight="1" thickTop="1" thickBot="1" x14ac:dyDescent="0.4">
      <c r="B89" s="135" t="s">
        <v>5</v>
      </c>
      <c r="C89" s="120" t="s">
        <v>151</v>
      </c>
      <c r="D89" s="120"/>
      <c r="E89" s="120"/>
      <c r="F89" s="120"/>
      <c r="G89" s="120"/>
      <c r="H89" s="120"/>
      <c r="I89" s="120"/>
      <c r="J89" s="138">
        <f>ROUND(((($J$83/30)*5)/12)*I90,2)</f>
        <v>0.52</v>
      </c>
    </row>
    <row r="90" spans="2:10" ht="28.5" customHeight="1" thickTop="1" thickBot="1" x14ac:dyDescent="0.4">
      <c r="B90" s="135"/>
      <c r="C90" s="137" t="s">
        <v>115</v>
      </c>
      <c r="D90" s="137"/>
      <c r="E90" s="137"/>
      <c r="F90" s="137"/>
      <c r="G90" s="137"/>
      <c r="H90" s="137"/>
      <c r="I90" s="78">
        <v>1.4999999999999999E-2</v>
      </c>
      <c r="J90" s="138"/>
    </row>
    <row r="91" spans="2:10" ht="30.75" customHeight="1" thickTop="1" thickBot="1" x14ac:dyDescent="0.4">
      <c r="B91" s="135" t="s">
        <v>6</v>
      </c>
      <c r="C91" s="120" t="s">
        <v>152</v>
      </c>
      <c r="D91" s="120"/>
      <c r="E91" s="120"/>
      <c r="F91" s="120"/>
      <c r="G91" s="120"/>
      <c r="H91" s="120"/>
      <c r="I91" s="120"/>
      <c r="J91" s="138">
        <f>ROUND(((($J$83/30)*15)/12)*I92,2)</f>
        <v>0.8</v>
      </c>
    </row>
    <row r="92" spans="2:10" ht="26.25" customHeight="1" thickTop="1" thickBot="1" x14ac:dyDescent="0.4">
      <c r="B92" s="135"/>
      <c r="C92" s="137" t="s">
        <v>116</v>
      </c>
      <c r="D92" s="137"/>
      <c r="E92" s="137"/>
      <c r="F92" s="137"/>
      <c r="G92" s="137"/>
      <c r="H92" s="137"/>
      <c r="I92" s="79">
        <v>7.7999999999999996E-3</v>
      </c>
      <c r="J92" s="138"/>
    </row>
    <row r="93" spans="2:10" ht="33.75" customHeight="1" thickTop="1" thickBot="1" x14ac:dyDescent="0.4">
      <c r="B93" s="135" t="s">
        <v>13</v>
      </c>
      <c r="C93" s="120" t="s">
        <v>149</v>
      </c>
      <c r="D93" s="120"/>
      <c r="E93" s="120"/>
      <c r="F93" s="120"/>
      <c r="G93" s="120"/>
      <c r="H93" s="120"/>
      <c r="I93" s="120"/>
      <c r="J93" s="136">
        <f>ROUND(((((J28+J28/3)/12)+(J46+J61-J49-J54+J78))*4/12)*I94,2)</f>
        <v>6.65</v>
      </c>
    </row>
    <row r="94" spans="2:10" ht="27.75" customHeight="1" thickTop="1" thickBot="1" x14ac:dyDescent="0.4">
      <c r="B94" s="135"/>
      <c r="C94" s="137" t="s">
        <v>117</v>
      </c>
      <c r="D94" s="137"/>
      <c r="E94" s="137"/>
      <c r="F94" s="137"/>
      <c r="G94" s="137"/>
      <c r="H94" s="137"/>
      <c r="I94" s="79">
        <v>0.02</v>
      </c>
      <c r="J94" s="136"/>
    </row>
    <row r="95" spans="2:10" ht="27" customHeight="1" thickTop="1" thickBot="1" x14ac:dyDescent="0.4">
      <c r="B95" s="56" t="s">
        <v>14</v>
      </c>
      <c r="C95" s="120" t="s">
        <v>118</v>
      </c>
      <c r="D95" s="120"/>
      <c r="E95" s="120"/>
      <c r="F95" s="120"/>
      <c r="G95" s="120"/>
      <c r="H95" s="120"/>
      <c r="I95" s="120"/>
      <c r="J95" s="138">
        <f>ROUND((($J$83/30)*I96)/12,2)</f>
        <v>20.62</v>
      </c>
    </row>
    <row r="96" spans="2:10" ht="26.25" customHeight="1" thickTop="1" thickBot="1" x14ac:dyDescent="0.4">
      <c r="B96" s="56"/>
      <c r="C96" s="137" t="s">
        <v>119</v>
      </c>
      <c r="D96" s="137"/>
      <c r="E96" s="137"/>
      <c r="F96" s="137"/>
      <c r="G96" s="137"/>
      <c r="H96" s="137"/>
      <c r="I96" s="80">
        <v>3</v>
      </c>
      <c r="J96" s="138"/>
    </row>
    <row r="97" spans="2:10" ht="15.5" thickTop="1" thickBot="1" x14ac:dyDescent="0.4">
      <c r="B97" s="125" t="s">
        <v>76</v>
      </c>
      <c r="C97" s="125"/>
      <c r="D97" s="125"/>
      <c r="E97" s="125"/>
      <c r="F97" s="125"/>
      <c r="G97" s="125"/>
      <c r="H97" s="125"/>
      <c r="I97" s="125"/>
      <c r="J97" s="57">
        <f>SUM(J86:J96)</f>
        <v>241.61000000000004</v>
      </c>
    </row>
    <row r="98" spans="2:10" ht="15.5" thickTop="1" thickBot="1" x14ac:dyDescent="0.4">
      <c r="B98" s="125" t="s">
        <v>17</v>
      </c>
      <c r="C98" s="125"/>
      <c r="D98" s="125"/>
      <c r="E98" s="125"/>
      <c r="F98" s="125"/>
      <c r="G98" s="125"/>
      <c r="H98" s="125"/>
      <c r="I98" s="125"/>
      <c r="J98" s="14">
        <f>SUM(J97:J97)</f>
        <v>241.61000000000004</v>
      </c>
    </row>
    <row r="99" spans="2:10" ht="15.5" thickTop="1" thickBot="1" x14ac:dyDescent="0.4">
      <c r="B99" s="54" t="s">
        <v>38</v>
      </c>
      <c r="C99" s="130" t="s">
        <v>36</v>
      </c>
      <c r="D99" s="130"/>
      <c r="E99" s="130"/>
      <c r="F99" s="130"/>
      <c r="G99" s="130"/>
      <c r="H99" s="130"/>
      <c r="I99" s="130"/>
      <c r="J99" s="55" t="s">
        <v>16</v>
      </c>
    </row>
    <row r="100" spans="2:10" ht="15.5" thickTop="1" thickBot="1" x14ac:dyDescent="0.4">
      <c r="B100" s="90" t="s">
        <v>1</v>
      </c>
      <c r="C100" s="120" t="s">
        <v>37</v>
      </c>
      <c r="D100" s="120"/>
      <c r="E100" s="120"/>
      <c r="F100" s="120"/>
      <c r="G100" s="120"/>
      <c r="H100" s="120"/>
      <c r="I100" s="120"/>
      <c r="J100" s="88">
        <v>0</v>
      </c>
    </row>
    <row r="101" spans="2:10" ht="15.5" thickTop="1" thickBot="1" x14ac:dyDescent="0.4">
      <c r="B101" s="125" t="s">
        <v>17</v>
      </c>
      <c r="C101" s="125"/>
      <c r="D101" s="125"/>
      <c r="E101" s="125"/>
      <c r="F101" s="125"/>
      <c r="G101" s="125"/>
      <c r="H101" s="125"/>
      <c r="I101" s="125"/>
      <c r="J101" s="14">
        <f>SUM(J100:J100)</f>
        <v>0</v>
      </c>
    </row>
    <row r="102" spans="2:10" ht="15.5" thickTop="1" thickBot="1" x14ac:dyDescent="0.4">
      <c r="B102" s="133" t="s">
        <v>120</v>
      </c>
      <c r="C102" s="133"/>
      <c r="D102" s="133"/>
      <c r="E102" s="133"/>
      <c r="F102" s="133"/>
      <c r="G102" s="133"/>
      <c r="H102" s="133"/>
      <c r="I102" s="133"/>
      <c r="J102" s="133"/>
    </row>
    <row r="103" spans="2:10" ht="15.5" thickTop="1" thickBot="1" x14ac:dyDescent="0.4">
      <c r="B103" s="11">
        <v>4</v>
      </c>
      <c r="C103" s="124" t="s">
        <v>32</v>
      </c>
      <c r="D103" s="124"/>
      <c r="E103" s="124"/>
      <c r="F103" s="124"/>
      <c r="G103" s="124"/>
      <c r="H103" s="124"/>
      <c r="I103" s="124"/>
      <c r="J103" s="12" t="s">
        <v>16</v>
      </c>
    </row>
    <row r="104" spans="2:10" ht="15.5" thickTop="1" thickBot="1" x14ac:dyDescent="0.4">
      <c r="B104" s="90" t="s">
        <v>34</v>
      </c>
      <c r="C104" s="120" t="s">
        <v>35</v>
      </c>
      <c r="D104" s="120"/>
      <c r="E104" s="120"/>
      <c r="F104" s="120"/>
      <c r="G104" s="120"/>
      <c r="H104" s="120"/>
      <c r="I104" s="120"/>
      <c r="J104" s="89">
        <f>J98</f>
        <v>241.61000000000004</v>
      </c>
    </row>
    <row r="105" spans="2:10" ht="15.5" thickTop="1" thickBot="1" x14ac:dyDescent="0.4">
      <c r="B105" s="90" t="s">
        <v>38</v>
      </c>
      <c r="C105" s="120" t="s">
        <v>36</v>
      </c>
      <c r="D105" s="120"/>
      <c r="E105" s="120"/>
      <c r="F105" s="120"/>
      <c r="G105" s="120"/>
      <c r="H105" s="120"/>
      <c r="I105" s="120"/>
      <c r="J105" s="89">
        <f>J101</f>
        <v>0</v>
      </c>
    </row>
    <row r="106" spans="2:10" ht="15.5" thickTop="1" thickBot="1" x14ac:dyDescent="0.4">
      <c r="B106" s="125" t="s">
        <v>97</v>
      </c>
      <c r="C106" s="125"/>
      <c r="D106" s="125"/>
      <c r="E106" s="125"/>
      <c r="F106" s="125"/>
      <c r="G106" s="125"/>
      <c r="H106" s="125"/>
      <c r="I106" s="125"/>
      <c r="J106" s="14">
        <f>SUM(J104:J105)</f>
        <v>241.61000000000004</v>
      </c>
    </row>
    <row r="107" spans="2:10" ht="15.5" thickTop="1" thickBot="1" x14ac:dyDescent="0.4">
      <c r="B107" s="40"/>
      <c r="C107" s="41"/>
      <c r="D107" s="41"/>
      <c r="E107" s="41"/>
      <c r="F107" s="41"/>
      <c r="G107" s="41"/>
      <c r="H107" s="41"/>
      <c r="I107" s="41"/>
      <c r="J107" s="42"/>
    </row>
    <row r="108" spans="2:10" ht="15.5" thickTop="1" thickBot="1" x14ac:dyDescent="0.4">
      <c r="B108" s="134" t="s">
        <v>121</v>
      </c>
      <c r="C108" s="134"/>
      <c r="D108" s="134"/>
      <c r="E108" s="134"/>
      <c r="F108" s="134"/>
      <c r="G108" s="134"/>
      <c r="H108" s="134"/>
      <c r="I108" s="134"/>
      <c r="J108" s="134"/>
    </row>
    <row r="109" spans="2:10" ht="15.5" thickTop="1" thickBot="1" x14ac:dyDescent="0.4">
      <c r="B109" s="11">
        <v>5</v>
      </c>
      <c r="C109" s="124" t="s">
        <v>39</v>
      </c>
      <c r="D109" s="124"/>
      <c r="E109" s="124"/>
      <c r="F109" s="124"/>
      <c r="G109" s="124"/>
      <c r="H109" s="124"/>
      <c r="I109" s="124"/>
      <c r="J109" s="12" t="s">
        <v>16</v>
      </c>
    </row>
    <row r="110" spans="2:10" ht="15.5" thickTop="1" thickBot="1" x14ac:dyDescent="0.4">
      <c r="B110" s="90" t="s">
        <v>1</v>
      </c>
      <c r="C110" s="120" t="s">
        <v>122</v>
      </c>
      <c r="D110" s="120"/>
      <c r="E110" s="120"/>
      <c r="F110" s="120"/>
      <c r="G110" s="120"/>
      <c r="H110" s="120"/>
      <c r="I110" s="120"/>
      <c r="J110" s="81">
        <v>60</v>
      </c>
    </row>
    <row r="111" spans="2:10" ht="15.5" thickTop="1" thickBot="1" x14ac:dyDescent="0.4">
      <c r="B111" s="90" t="s">
        <v>3</v>
      </c>
      <c r="C111" s="120" t="s">
        <v>123</v>
      </c>
      <c r="D111" s="120"/>
      <c r="E111" s="120"/>
      <c r="F111" s="120"/>
      <c r="G111" s="120"/>
      <c r="H111" s="120"/>
      <c r="I111" s="120"/>
      <c r="J111" s="27">
        <v>0</v>
      </c>
    </row>
    <row r="112" spans="2:10" ht="15.5" thickTop="1" thickBot="1" x14ac:dyDescent="0.4">
      <c r="B112" s="90" t="s">
        <v>5</v>
      </c>
      <c r="C112" s="120" t="s">
        <v>124</v>
      </c>
      <c r="D112" s="120"/>
      <c r="E112" s="120"/>
      <c r="F112" s="120"/>
      <c r="G112" s="120"/>
      <c r="H112" s="120"/>
      <c r="I112" s="120"/>
      <c r="J112" s="27">
        <v>2</v>
      </c>
    </row>
    <row r="113" spans="2:10" ht="15.5" thickTop="1" thickBot="1" x14ac:dyDescent="0.4">
      <c r="B113" s="90" t="s">
        <v>6</v>
      </c>
      <c r="C113" s="120" t="s">
        <v>70</v>
      </c>
      <c r="D113" s="120"/>
      <c r="E113" s="120"/>
      <c r="F113" s="120"/>
      <c r="G113" s="120"/>
      <c r="H113" s="120"/>
      <c r="I113" s="120"/>
      <c r="J113" s="27">
        <v>0</v>
      </c>
    </row>
    <row r="114" spans="2:10" ht="15.5" thickTop="1" thickBot="1" x14ac:dyDescent="0.4">
      <c r="B114" s="125" t="s">
        <v>97</v>
      </c>
      <c r="C114" s="125"/>
      <c r="D114" s="125"/>
      <c r="E114" s="125"/>
      <c r="F114" s="125"/>
      <c r="G114" s="125"/>
      <c r="H114" s="125"/>
      <c r="I114" s="125"/>
      <c r="J114" s="58">
        <f>SUM(J110:J113)</f>
        <v>62</v>
      </c>
    </row>
    <row r="115" spans="2:10" ht="15.5" thickTop="1" thickBot="1" x14ac:dyDescent="0.4">
      <c r="B115" s="40"/>
      <c r="C115" s="41"/>
      <c r="D115" s="41"/>
      <c r="E115" s="41"/>
      <c r="F115" s="41"/>
      <c r="G115" s="41"/>
      <c r="H115" s="41"/>
      <c r="I115" s="41"/>
      <c r="J115" s="42"/>
    </row>
    <row r="116" spans="2:10" ht="15.5" thickTop="1" thickBot="1" x14ac:dyDescent="0.4">
      <c r="B116" s="133" t="s">
        <v>125</v>
      </c>
      <c r="C116" s="133"/>
      <c r="D116" s="133"/>
      <c r="E116" s="133"/>
      <c r="F116" s="133"/>
      <c r="G116" s="133"/>
      <c r="H116" s="133"/>
      <c r="I116" s="133"/>
      <c r="J116" s="133"/>
    </row>
    <row r="117" spans="2:10" ht="15.5" thickTop="1" thickBot="1" x14ac:dyDescent="0.4">
      <c r="B117" s="11">
        <v>6</v>
      </c>
      <c r="C117" s="130" t="s">
        <v>126</v>
      </c>
      <c r="D117" s="130"/>
      <c r="E117" s="130"/>
      <c r="F117" s="130"/>
      <c r="G117" s="130"/>
      <c r="H117" s="130"/>
      <c r="I117" s="91" t="s">
        <v>19</v>
      </c>
      <c r="J117" s="12" t="s">
        <v>16</v>
      </c>
    </row>
    <row r="118" spans="2:10" ht="30" customHeight="1" thickTop="1" thickBot="1" x14ac:dyDescent="0.4">
      <c r="B118" s="131" t="s">
        <v>127</v>
      </c>
      <c r="C118" s="131"/>
      <c r="D118" s="131"/>
      <c r="E118" s="131"/>
      <c r="F118" s="131"/>
      <c r="G118" s="131"/>
      <c r="H118" s="131"/>
      <c r="I118" s="59" t="s">
        <v>29</v>
      </c>
      <c r="J118" s="60">
        <f>SUM(J28+J68+J78+J106+J114)</f>
        <v>3369.7804000000001</v>
      </c>
    </row>
    <row r="119" spans="2:10" ht="15.5" thickTop="1" thickBot="1" x14ac:dyDescent="0.4">
      <c r="B119" s="61" t="s">
        <v>1</v>
      </c>
      <c r="C119" s="132" t="s">
        <v>128</v>
      </c>
      <c r="D119" s="132"/>
      <c r="E119" s="132"/>
      <c r="F119" s="132"/>
      <c r="G119" s="132"/>
      <c r="H119" s="132"/>
      <c r="I119" s="82">
        <v>0.03</v>
      </c>
      <c r="J119" s="89">
        <f>ROUND(I119*J118,2)</f>
        <v>101.09</v>
      </c>
    </row>
    <row r="120" spans="2:10" ht="28.5" customHeight="1" thickTop="1" thickBot="1" x14ac:dyDescent="0.4">
      <c r="B120" s="131" t="s">
        <v>129</v>
      </c>
      <c r="C120" s="131"/>
      <c r="D120" s="131"/>
      <c r="E120" s="131"/>
      <c r="F120" s="131"/>
      <c r="G120" s="131"/>
      <c r="H120" s="131"/>
      <c r="I120" s="62" t="s">
        <v>29</v>
      </c>
      <c r="J120" s="60">
        <f>SUM(J28+J68+J78+J106+J114+J119)</f>
        <v>3470.8704000000002</v>
      </c>
    </row>
    <row r="121" spans="2:10" ht="15.5" thickTop="1" thickBot="1" x14ac:dyDescent="0.4">
      <c r="B121" s="61" t="s">
        <v>3</v>
      </c>
      <c r="C121" s="132" t="s">
        <v>130</v>
      </c>
      <c r="D121" s="132"/>
      <c r="E121" s="132"/>
      <c r="F121" s="132"/>
      <c r="G121" s="132"/>
      <c r="H121" s="132"/>
      <c r="I121" s="82">
        <v>6.7900000000000002E-2</v>
      </c>
      <c r="J121" s="89">
        <f>ROUND(I121*J120,2)</f>
        <v>235.67</v>
      </c>
    </row>
    <row r="122" spans="2:10" ht="27.75" customHeight="1" thickTop="1" thickBot="1" x14ac:dyDescent="0.4">
      <c r="B122" s="131" t="s">
        <v>131</v>
      </c>
      <c r="C122" s="131"/>
      <c r="D122" s="131"/>
      <c r="E122" s="131"/>
      <c r="F122" s="131"/>
      <c r="G122" s="131"/>
      <c r="H122" s="131"/>
      <c r="I122" s="62" t="s">
        <v>29</v>
      </c>
      <c r="J122" s="60">
        <f>SUM(J28+J68+J78+J106+J114+J119+J121)</f>
        <v>3706.5404000000003</v>
      </c>
    </row>
    <row r="123" spans="2:10" ht="15.5" thickTop="1" thickBot="1" x14ac:dyDescent="0.4">
      <c r="B123" s="90" t="s">
        <v>5</v>
      </c>
      <c r="C123" s="128" t="s">
        <v>40</v>
      </c>
      <c r="D123" s="128"/>
      <c r="E123" s="128"/>
      <c r="F123" s="128"/>
      <c r="G123" s="128"/>
      <c r="H123" s="128"/>
      <c r="I123" s="63" t="s">
        <v>29</v>
      </c>
      <c r="J123" s="29" t="s">
        <v>29</v>
      </c>
    </row>
    <row r="124" spans="2:10" ht="15.5" thickTop="1" thickBot="1" x14ac:dyDescent="0.4">
      <c r="B124" s="90"/>
      <c r="C124" s="128" t="s">
        <v>41</v>
      </c>
      <c r="D124" s="128"/>
      <c r="E124" s="128"/>
      <c r="F124" s="128"/>
      <c r="G124" s="128"/>
      <c r="H124" s="128"/>
      <c r="I124" s="63" t="s">
        <v>29</v>
      </c>
      <c r="J124" s="29" t="s">
        <v>29</v>
      </c>
    </row>
    <row r="125" spans="2:10" ht="15.5" thickTop="1" thickBot="1" x14ac:dyDescent="0.4">
      <c r="B125" s="90"/>
      <c r="C125" s="120" t="s">
        <v>132</v>
      </c>
      <c r="D125" s="120"/>
      <c r="E125" s="120"/>
      <c r="F125" s="120"/>
      <c r="G125" s="120"/>
      <c r="H125" s="120"/>
      <c r="I125" s="64">
        <v>0.03</v>
      </c>
      <c r="J125" s="89">
        <f>ROUND(($J$122/(1-$I$134))*$I$125,2)</f>
        <v>121.73</v>
      </c>
    </row>
    <row r="126" spans="2:10" ht="15.5" thickTop="1" thickBot="1" x14ac:dyDescent="0.4">
      <c r="B126" s="90"/>
      <c r="C126" s="120" t="s">
        <v>133</v>
      </c>
      <c r="D126" s="120"/>
      <c r="E126" s="120"/>
      <c r="F126" s="120"/>
      <c r="G126" s="120"/>
      <c r="H126" s="120"/>
      <c r="I126" s="64">
        <v>6.4999999999999997E-3</v>
      </c>
      <c r="J126" s="89">
        <f>ROUND(($J$122/(1-$I$134))*$I$126,2)</f>
        <v>26.37</v>
      </c>
    </row>
    <row r="127" spans="2:10" ht="37.5" customHeight="1" thickTop="1" thickBot="1" x14ac:dyDescent="0.4">
      <c r="B127" s="90"/>
      <c r="C127" s="129" t="s">
        <v>134</v>
      </c>
      <c r="D127" s="129"/>
      <c r="E127" s="129"/>
      <c r="F127" s="129"/>
      <c r="G127" s="129"/>
      <c r="H127" s="129"/>
      <c r="I127" s="64">
        <v>0</v>
      </c>
      <c r="J127" s="89">
        <f>ROUND(($J$122/(1-$I$134))*$I$127,2)</f>
        <v>0</v>
      </c>
    </row>
    <row r="128" spans="2:10" ht="37.5" customHeight="1" thickTop="1" thickBot="1" x14ac:dyDescent="0.4">
      <c r="B128" s="90"/>
      <c r="C128" s="129" t="s">
        <v>135</v>
      </c>
      <c r="D128" s="129"/>
      <c r="E128" s="129"/>
      <c r="F128" s="129"/>
      <c r="G128" s="129"/>
      <c r="H128" s="129"/>
      <c r="I128" s="64">
        <v>0</v>
      </c>
      <c r="J128" s="89">
        <f>ROUND(($J$122/(1-$I$134))*$I$128,2)</f>
        <v>0</v>
      </c>
    </row>
    <row r="129" spans="2:10" ht="15.5" thickTop="1" thickBot="1" x14ac:dyDescent="0.4">
      <c r="B129" s="90"/>
      <c r="C129" s="120" t="s">
        <v>42</v>
      </c>
      <c r="D129" s="120"/>
      <c r="E129" s="120"/>
      <c r="F129" s="120"/>
      <c r="G129" s="120"/>
      <c r="H129" s="120"/>
      <c r="I129" s="65" t="s">
        <v>29</v>
      </c>
      <c r="J129" s="29" t="s">
        <v>29</v>
      </c>
    </row>
    <row r="130" spans="2:10" ht="15.5" thickTop="1" thickBot="1" x14ac:dyDescent="0.4">
      <c r="B130" s="90"/>
      <c r="C130" s="120" t="s">
        <v>136</v>
      </c>
      <c r="D130" s="120"/>
      <c r="E130" s="120"/>
      <c r="F130" s="120"/>
      <c r="G130" s="120"/>
      <c r="H130" s="120"/>
      <c r="I130" s="65" t="s">
        <v>29</v>
      </c>
      <c r="J130" s="29" t="s">
        <v>29</v>
      </c>
    </row>
    <row r="131" spans="2:10" ht="15.5" thickTop="1" thickBot="1" x14ac:dyDescent="0.4">
      <c r="B131" s="90"/>
      <c r="C131" s="120" t="s">
        <v>137</v>
      </c>
      <c r="D131" s="120"/>
      <c r="E131" s="120"/>
      <c r="F131" s="120"/>
      <c r="G131" s="120"/>
      <c r="H131" s="120"/>
      <c r="I131" s="64">
        <v>0.05</v>
      </c>
      <c r="J131" s="89">
        <f>ROUND(($J$122/(1-$I$134))*$I$131,2)</f>
        <v>202.88</v>
      </c>
    </row>
    <row r="132" spans="2:10" ht="15.5" thickTop="1" thickBot="1" x14ac:dyDescent="0.4">
      <c r="B132" s="125" t="s">
        <v>97</v>
      </c>
      <c r="C132" s="125"/>
      <c r="D132" s="125"/>
      <c r="E132" s="125"/>
      <c r="F132" s="125"/>
      <c r="G132" s="125"/>
      <c r="H132" s="125"/>
      <c r="I132" s="125"/>
      <c r="J132" s="14">
        <f>SUM(J119+J121+J125+J126+J131)</f>
        <v>687.74</v>
      </c>
    </row>
    <row r="133" spans="2:10" ht="15.5" thickTop="1" thickBot="1" x14ac:dyDescent="0.4">
      <c r="B133" s="126"/>
      <c r="C133" s="126"/>
      <c r="D133" s="126"/>
      <c r="E133" s="126"/>
      <c r="F133" s="126"/>
      <c r="G133" s="126"/>
      <c r="H133" s="126"/>
      <c r="I133" s="126"/>
      <c r="J133" s="126"/>
    </row>
    <row r="134" spans="2:10" ht="15.5" thickTop="1" thickBot="1" x14ac:dyDescent="0.4">
      <c r="B134" s="127" t="s">
        <v>138</v>
      </c>
      <c r="C134" s="127"/>
      <c r="D134" s="127"/>
      <c r="E134" s="127"/>
      <c r="F134" s="127"/>
      <c r="G134" s="127"/>
      <c r="H134" s="127"/>
      <c r="I134" s="66">
        <f>SUM(I125:I131)</f>
        <v>8.6499999999999994E-2</v>
      </c>
      <c r="J134" s="60">
        <f>SUM(J125:J131)</f>
        <v>350.98</v>
      </c>
    </row>
    <row r="135" spans="2:10" ht="15.5" thickTop="1" thickBot="1" x14ac:dyDescent="0.4">
      <c r="B135" s="122"/>
      <c r="C135" s="122"/>
      <c r="D135" s="122"/>
      <c r="E135" s="122"/>
      <c r="F135" s="122"/>
      <c r="G135" s="122"/>
      <c r="H135" s="122"/>
      <c r="I135" s="122"/>
      <c r="J135" s="122"/>
    </row>
    <row r="136" spans="2:10" ht="25.5" customHeight="1" thickTop="1" thickBot="1" x14ac:dyDescent="0.4">
      <c r="B136" s="123" t="s">
        <v>139</v>
      </c>
      <c r="C136" s="123"/>
      <c r="D136" s="123"/>
      <c r="E136" s="123"/>
      <c r="F136" s="123"/>
      <c r="G136" s="123"/>
      <c r="H136" s="123"/>
      <c r="I136" s="123"/>
      <c r="J136" s="123"/>
    </row>
    <row r="137" spans="2:10" ht="15.5" thickTop="1" thickBot="1" x14ac:dyDescent="0.4">
      <c r="B137" s="124" t="s">
        <v>140</v>
      </c>
      <c r="C137" s="124"/>
      <c r="D137" s="124"/>
      <c r="E137" s="124"/>
      <c r="F137" s="124"/>
      <c r="G137" s="124"/>
      <c r="H137" s="124"/>
      <c r="I137" s="124"/>
      <c r="J137" s="16" t="s">
        <v>16</v>
      </c>
    </row>
    <row r="138" spans="2:10" ht="15.5" thickTop="1" thickBot="1" x14ac:dyDescent="0.4">
      <c r="B138" s="86" t="s">
        <v>1</v>
      </c>
      <c r="C138" s="120" t="s">
        <v>141</v>
      </c>
      <c r="D138" s="120"/>
      <c r="E138" s="120"/>
      <c r="F138" s="120"/>
      <c r="G138" s="120"/>
      <c r="H138" s="120"/>
      <c r="I138" s="120"/>
      <c r="J138" s="67">
        <f>J28</f>
        <v>1476.16</v>
      </c>
    </row>
    <row r="139" spans="2:10" ht="15.5" thickTop="1" thickBot="1" x14ac:dyDescent="0.4">
      <c r="B139" s="86" t="s">
        <v>3</v>
      </c>
      <c r="C139" s="120" t="s">
        <v>95</v>
      </c>
      <c r="D139" s="120"/>
      <c r="E139" s="120"/>
      <c r="F139" s="120"/>
      <c r="G139" s="120"/>
      <c r="H139" s="120"/>
      <c r="I139" s="120"/>
      <c r="J139" s="67">
        <f>J68</f>
        <v>1385.7903999999999</v>
      </c>
    </row>
    <row r="140" spans="2:10" ht="15.5" thickTop="1" thickBot="1" x14ac:dyDescent="0.4">
      <c r="B140" s="86" t="s">
        <v>5</v>
      </c>
      <c r="C140" s="120" t="s">
        <v>31</v>
      </c>
      <c r="D140" s="120"/>
      <c r="E140" s="120"/>
      <c r="F140" s="120"/>
      <c r="G140" s="120"/>
      <c r="H140" s="120"/>
      <c r="I140" s="120"/>
      <c r="J140" s="67">
        <f>J78</f>
        <v>204.22000000000003</v>
      </c>
    </row>
    <row r="141" spans="2:10" ht="15.5" thickTop="1" thickBot="1" x14ac:dyDescent="0.4">
      <c r="B141" s="86" t="s">
        <v>6</v>
      </c>
      <c r="C141" s="120" t="s">
        <v>32</v>
      </c>
      <c r="D141" s="120"/>
      <c r="E141" s="120"/>
      <c r="F141" s="120"/>
      <c r="G141" s="120"/>
      <c r="H141" s="120"/>
      <c r="I141" s="120"/>
      <c r="J141" s="67">
        <f>J106</f>
        <v>241.61000000000004</v>
      </c>
    </row>
    <row r="142" spans="2:10" ht="15.5" thickTop="1" thickBot="1" x14ac:dyDescent="0.4">
      <c r="B142" s="86" t="s">
        <v>13</v>
      </c>
      <c r="C142" s="120" t="s">
        <v>142</v>
      </c>
      <c r="D142" s="120"/>
      <c r="E142" s="120"/>
      <c r="F142" s="120"/>
      <c r="G142" s="120"/>
      <c r="H142" s="120"/>
      <c r="I142" s="120"/>
      <c r="J142" s="67">
        <f>J114</f>
        <v>62</v>
      </c>
    </row>
    <row r="143" spans="2:10" ht="15.5" thickTop="1" thickBot="1" x14ac:dyDescent="0.4">
      <c r="B143" s="117" t="s">
        <v>43</v>
      </c>
      <c r="C143" s="117"/>
      <c r="D143" s="117"/>
      <c r="E143" s="117"/>
      <c r="F143" s="117"/>
      <c r="G143" s="117"/>
      <c r="H143" s="117"/>
      <c r="I143" s="117"/>
      <c r="J143" s="68">
        <f>SUM(J138:J142)</f>
        <v>3369.7804000000001</v>
      </c>
    </row>
    <row r="144" spans="2:10" ht="15.5" thickTop="1" thickBot="1" x14ac:dyDescent="0.4">
      <c r="B144" s="86" t="s">
        <v>14</v>
      </c>
      <c r="C144" s="120" t="s">
        <v>143</v>
      </c>
      <c r="D144" s="120"/>
      <c r="E144" s="120"/>
      <c r="F144" s="120"/>
      <c r="G144" s="120"/>
      <c r="H144" s="120"/>
      <c r="I144" s="120"/>
      <c r="J144" s="69">
        <f>J132</f>
        <v>687.74</v>
      </c>
    </row>
    <row r="145" spans="2:10" ht="15.5" thickTop="1" thickBot="1" x14ac:dyDescent="0.4">
      <c r="B145" s="121" t="s">
        <v>144</v>
      </c>
      <c r="C145" s="121"/>
      <c r="D145" s="121"/>
      <c r="E145" s="121"/>
      <c r="F145" s="121"/>
      <c r="G145" s="121"/>
      <c r="H145" s="121"/>
      <c r="I145" s="121"/>
      <c r="J145" s="70">
        <f>ROUND(J143+J144,2)</f>
        <v>4057.52</v>
      </c>
    </row>
    <row r="146" spans="2:10" ht="15.5" thickTop="1" thickBot="1" x14ac:dyDescent="0.4">
      <c r="B146" s="71"/>
      <c r="C146" s="92"/>
      <c r="D146" s="92"/>
      <c r="E146" s="92"/>
      <c r="F146" s="92"/>
      <c r="G146" s="116" t="s">
        <v>145</v>
      </c>
      <c r="H146" s="116"/>
      <c r="I146" s="116"/>
      <c r="J146" s="72">
        <v>1</v>
      </c>
    </row>
    <row r="147" spans="2:10" ht="15.5" thickTop="1" thickBot="1" x14ac:dyDescent="0.4">
      <c r="B147" s="71"/>
      <c r="C147" s="92"/>
      <c r="D147" s="92"/>
      <c r="E147" s="92"/>
      <c r="F147" s="92"/>
      <c r="G147" s="116" t="s">
        <v>146</v>
      </c>
      <c r="H147" s="116"/>
      <c r="I147" s="116"/>
      <c r="J147" s="68">
        <f>ROUND(J145*J146,2)</f>
        <v>4057.52</v>
      </c>
    </row>
    <row r="148" spans="2:10" ht="15.5" thickTop="1" thickBot="1" x14ac:dyDescent="0.4">
      <c r="B148" s="116" t="s">
        <v>147</v>
      </c>
      <c r="C148" s="116"/>
      <c r="D148" s="116"/>
      <c r="E148" s="116"/>
      <c r="F148" s="116"/>
      <c r="G148" s="116"/>
      <c r="H148" s="116"/>
      <c r="I148" s="116"/>
      <c r="J148" s="72">
        <v>1</v>
      </c>
    </row>
    <row r="149" spans="2:10" ht="15.5" thickTop="1" thickBot="1" x14ac:dyDescent="0.4">
      <c r="B149" s="117" t="s">
        <v>148</v>
      </c>
      <c r="C149" s="117"/>
      <c r="D149" s="117"/>
      <c r="E149" s="117"/>
      <c r="F149" s="117"/>
      <c r="G149" s="117"/>
      <c r="H149" s="117"/>
      <c r="I149" s="117"/>
      <c r="J149" s="68">
        <f>J147*J148</f>
        <v>4057.52</v>
      </c>
    </row>
    <row r="150" spans="2:10" ht="15.5" thickTop="1" thickBot="1" x14ac:dyDescent="0.4">
      <c r="B150" s="118" t="s">
        <v>159</v>
      </c>
      <c r="C150" s="118"/>
      <c r="D150" s="118"/>
      <c r="E150" s="118"/>
      <c r="F150" s="118"/>
      <c r="G150" s="118"/>
      <c r="H150" s="118"/>
      <c r="I150" s="118"/>
      <c r="J150" s="73">
        <f>ROUND(J149*12,2)</f>
        <v>48690.239999999998</v>
      </c>
    </row>
    <row r="151" spans="2:10" ht="15.5" thickTop="1" thickBot="1" x14ac:dyDescent="0.4">
      <c r="B151" s="119"/>
      <c r="C151" s="119"/>
      <c r="D151" s="119"/>
      <c r="E151" s="119"/>
      <c r="F151" s="119"/>
      <c r="G151" s="119"/>
      <c r="H151" s="119"/>
      <c r="I151" s="119"/>
      <c r="J151" s="119"/>
    </row>
    <row r="152" spans="2:10" ht="15" thickTop="1" x14ac:dyDescent="0.35"/>
    <row r="153" spans="2:10" x14ac:dyDescent="0.35">
      <c r="B153" s="2" t="s">
        <v>44</v>
      </c>
      <c r="C153" s="2"/>
      <c r="D153" s="2"/>
      <c r="E153" s="2"/>
      <c r="F153" s="2"/>
      <c r="G153" s="2"/>
      <c r="H153" s="2"/>
      <c r="I153" s="2"/>
      <c r="J153" s="84"/>
    </row>
    <row r="154" spans="2:10" x14ac:dyDescent="0.35">
      <c r="B154" s="2" t="s">
        <v>45</v>
      </c>
      <c r="C154" s="2"/>
      <c r="D154" s="2"/>
      <c r="E154" s="2"/>
      <c r="F154" s="2"/>
      <c r="G154" s="2"/>
      <c r="H154" s="2"/>
      <c r="I154" s="2"/>
    </row>
    <row r="155" spans="2:10" x14ac:dyDescent="0.35">
      <c r="B155" s="2" t="s">
        <v>46</v>
      </c>
      <c r="C155" s="2"/>
      <c r="D155" s="2"/>
      <c r="E155" s="2"/>
      <c r="F155" s="2"/>
      <c r="G155" s="1"/>
      <c r="H155" s="1"/>
      <c r="I155" s="1"/>
    </row>
  </sheetData>
  <mergeCells count="174">
    <mergeCell ref="B6:H6"/>
    <mergeCell ref="I6:J6"/>
    <mergeCell ref="B7:J7"/>
    <mergeCell ref="C8:H8"/>
    <mergeCell ref="I8:J8"/>
    <mergeCell ref="C9:H9"/>
    <mergeCell ref="I9:J9"/>
    <mergeCell ref="B1:J1"/>
    <mergeCell ref="B2:J2"/>
    <mergeCell ref="B3:J3"/>
    <mergeCell ref="B4:J4"/>
    <mergeCell ref="B5:H5"/>
    <mergeCell ref="I5:J5"/>
    <mergeCell ref="B14:F14"/>
    <mergeCell ref="G14:H14"/>
    <mergeCell ref="I14:J14"/>
    <mergeCell ref="B15:H15"/>
    <mergeCell ref="I15:J15"/>
    <mergeCell ref="B16:J16"/>
    <mergeCell ref="C10:H10"/>
    <mergeCell ref="I10:J10"/>
    <mergeCell ref="C11:H11"/>
    <mergeCell ref="I11:J11"/>
    <mergeCell ref="B12:J12"/>
    <mergeCell ref="B13:F13"/>
    <mergeCell ref="G13:H13"/>
    <mergeCell ref="I13:J13"/>
    <mergeCell ref="C21:H21"/>
    <mergeCell ref="I21:J21"/>
    <mergeCell ref="C22:H22"/>
    <mergeCell ref="I22:J22"/>
    <mergeCell ref="B23:J23"/>
    <mergeCell ref="B24:J24"/>
    <mergeCell ref="B17:J17"/>
    <mergeCell ref="C18:H18"/>
    <mergeCell ref="I18:J18"/>
    <mergeCell ref="C19:H19"/>
    <mergeCell ref="I19:J19"/>
    <mergeCell ref="C20:H20"/>
    <mergeCell ref="I20:J20"/>
    <mergeCell ref="C32:H32"/>
    <mergeCell ref="C33:H33"/>
    <mergeCell ref="B34:I34"/>
    <mergeCell ref="B35:J35"/>
    <mergeCell ref="B36:J36"/>
    <mergeCell ref="C37:H37"/>
    <mergeCell ref="C25:H25"/>
    <mergeCell ref="C26:I26"/>
    <mergeCell ref="C27:I27"/>
    <mergeCell ref="B28:I28"/>
    <mergeCell ref="B30:J30"/>
    <mergeCell ref="C31:I31"/>
    <mergeCell ref="C44:H44"/>
    <mergeCell ref="C45:H45"/>
    <mergeCell ref="B46:H46"/>
    <mergeCell ref="B47:J47"/>
    <mergeCell ref="C48:I48"/>
    <mergeCell ref="C49:I49"/>
    <mergeCell ref="C38:H38"/>
    <mergeCell ref="C39:H39"/>
    <mergeCell ref="C40:D40"/>
    <mergeCell ref="C41:H41"/>
    <mergeCell ref="C42:H42"/>
    <mergeCell ref="C43:H43"/>
    <mergeCell ref="C56:H56"/>
    <mergeCell ref="C57:H57"/>
    <mergeCell ref="C58:I58"/>
    <mergeCell ref="C59:I59"/>
    <mergeCell ref="C60:I60"/>
    <mergeCell ref="C61:I61"/>
    <mergeCell ref="C50:H50"/>
    <mergeCell ref="C51:H51"/>
    <mergeCell ref="C52:H52"/>
    <mergeCell ref="C53:H53"/>
    <mergeCell ref="C54:I54"/>
    <mergeCell ref="C55:H55"/>
    <mergeCell ref="B68:I68"/>
    <mergeCell ref="B70:J70"/>
    <mergeCell ref="B71:B72"/>
    <mergeCell ref="C71:I71"/>
    <mergeCell ref="J71:J72"/>
    <mergeCell ref="C72:H72"/>
    <mergeCell ref="B62:J62"/>
    <mergeCell ref="B63:J63"/>
    <mergeCell ref="C64:I64"/>
    <mergeCell ref="C65:I65"/>
    <mergeCell ref="C66:I66"/>
    <mergeCell ref="C67:I67"/>
    <mergeCell ref="C77:I77"/>
    <mergeCell ref="B78:I78"/>
    <mergeCell ref="B80:J80"/>
    <mergeCell ref="B81:J81"/>
    <mergeCell ref="B82:J82"/>
    <mergeCell ref="G84:H84"/>
    <mergeCell ref="C73:I73"/>
    <mergeCell ref="B74:B75"/>
    <mergeCell ref="C74:I74"/>
    <mergeCell ref="J74:J75"/>
    <mergeCell ref="C75:H75"/>
    <mergeCell ref="C76:I76"/>
    <mergeCell ref="B89:B90"/>
    <mergeCell ref="C89:I89"/>
    <mergeCell ref="J89:J90"/>
    <mergeCell ref="C90:H90"/>
    <mergeCell ref="B91:B92"/>
    <mergeCell ref="C91:I91"/>
    <mergeCell ref="J91:J92"/>
    <mergeCell ref="C92:H92"/>
    <mergeCell ref="C85:I85"/>
    <mergeCell ref="C86:I86"/>
    <mergeCell ref="B87:B88"/>
    <mergeCell ref="C87:I87"/>
    <mergeCell ref="J87:J88"/>
    <mergeCell ref="C88:H88"/>
    <mergeCell ref="B97:I97"/>
    <mergeCell ref="B98:I98"/>
    <mergeCell ref="C99:I99"/>
    <mergeCell ref="C100:I100"/>
    <mergeCell ref="B101:I101"/>
    <mergeCell ref="B102:J102"/>
    <mergeCell ref="B93:B94"/>
    <mergeCell ref="C93:I93"/>
    <mergeCell ref="J93:J94"/>
    <mergeCell ref="C94:H94"/>
    <mergeCell ref="C95:I95"/>
    <mergeCell ref="J95:J96"/>
    <mergeCell ref="C96:H96"/>
    <mergeCell ref="C110:I110"/>
    <mergeCell ref="C111:I111"/>
    <mergeCell ref="C112:I112"/>
    <mergeCell ref="C113:I113"/>
    <mergeCell ref="B114:I114"/>
    <mergeCell ref="B116:J116"/>
    <mergeCell ref="C103:I103"/>
    <mergeCell ref="C104:I104"/>
    <mergeCell ref="C105:I105"/>
    <mergeCell ref="B106:I106"/>
    <mergeCell ref="B108:J108"/>
    <mergeCell ref="C109:I109"/>
    <mergeCell ref="C123:H123"/>
    <mergeCell ref="C124:H124"/>
    <mergeCell ref="C125:H125"/>
    <mergeCell ref="C126:H126"/>
    <mergeCell ref="C127:H127"/>
    <mergeCell ref="C128:H128"/>
    <mergeCell ref="C117:H117"/>
    <mergeCell ref="B118:H118"/>
    <mergeCell ref="C119:H119"/>
    <mergeCell ref="B120:H120"/>
    <mergeCell ref="C121:H121"/>
    <mergeCell ref="B122:H122"/>
    <mergeCell ref="B135:J135"/>
    <mergeCell ref="B136:J136"/>
    <mergeCell ref="B137:I137"/>
    <mergeCell ref="C138:I138"/>
    <mergeCell ref="C139:I139"/>
    <mergeCell ref="C140:I140"/>
    <mergeCell ref="C129:H129"/>
    <mergeCell ref="C130:H130"/>
    <mergeCell ref="C131:H131"/>
    <mergeCell ref="B132:I132"/>
    <mergeCell ref="B133:J133"/>
    <mergeCell ref="B134:H134"/>
    <mergeCell ref="G147:I147"/>
    <mergeCell ref="B148:I148"/>
    <mergeCell ref="B149:I149"/>
    <mergeCell ref="B150:I150"/>
    <mergeCell ref="B151:J151"/>
    <mergeCell ref="C141:I141"/>
    <mergeCell ref="C142:I142"/>
    <mergeCell ref="B143:I143"/>
    <mergeCell ref="C144:I144"/>
    <mergeCell ref="B145:I145"/>
    <mergeCell ref="G146:I146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55"/>
  <sheetViews>
    <sheetView topLeftCell="A45" workbookViewId="0">
      <selection activeCell="C59" sqref="C59:I59"/>
    </sheetView>
  </sheetViews>
  <sheetFormatPr defaultRowHeight="14.5" x14ac:dyDescent="0.35"/>
  <cols>
    <col min="9" max="9" width="32.7265625" customWidth="1"/>
    <col min="10" max="10" width="13.81640625" customWidth="1"/>
  </cols>
  <sheetData>
    <row r="1" spans="2:10" ht="19" x14ac:dyDescent="0.4">
      <c r="B1" s="169" t="s">
        <v>166</v>
      </c>
      <c r="C1" s="169"/>
      <c r="D1" s="169"/>
      <c r="E1" s="169"/>
      <c r="F1" s="169"/>
      <c r="G1" s="169"/>
      <c r="H1" s="169"/>
      <c r="I1" s="169"/>
      <c r="J1" s="169"/>
    </row>
    <row r="2" spans="2:10" ht="20" x14ac:dyDescent="0.35">
      <c r="B2" s="170"/>
      <c r="C2" s="170"/>
      <c r="D2" s="170"/>
      <c r="E2" s="170"/>
      <c r="F2" s="170"/>
      <c r="G2" s="170"/>
      <c r="H2" s="170"/>
      <c r="I2" s="170"/>
      <c r="J2" s="170"/>
    </row>
    <row r="3" spans="2:10" ht="20.5" thickBot="1" x14ac:dyDescent="0.4">
      <c r="B3" s="171" t="s">
        <v>48</v>
      </c>
      <c r="C3" s="171"/>
      <c r="D3" s="171"/>
      <c r="E3" s="171"/>
      <c r="F3" s="171"/>
      <c r="G3" s="171"/>
      <c r="H3" s="171"/>
      <c r="I3" s="171"/>
      <c r="J3" s="171"/>
    </row>
    <row r="4" spans="2:10" ht="44.25" customHeight="1" thickTop="1" thickBot="1" x14ac:dyDescent="0.4">
      <c r="B4" s="172" t="s">
        <v>49</v>
      </c>
      <c r="C4" s="172"/>
      <c r="D4" s="172"/>
      <c r="E4" s="172"/>
      <c r="F4" s="172"/>
      <c r="G4" s="172"/>
      <c r="H4" s="172"/>
      <c r="I4" s="172"/>
      <c r="J4" s="172"/>
    </row>
    <row r="5" spans="2:10" ht="15.5" thickTop="1" thickBot="1" x14ac:dyDescent="0.4">
      <c r="B5" s="124" t="s">
        <v>0</v>
      </c>
      <c r="C5" s="124"/>
      <c r="D5" s="124"/>
      <c r="E5" s="124"/>
      <c r="F5" s="124"/>
      <c r="G5" s="124"/>
      <c r="H5" s="124"/>
      <c r="I5" s="164"/>
      <c r="J5" s="164"/>
    </row>
    <row r="6" spans="2:10" ht="15.5" thickTop="1" thickBot="1" x14ac:dyDescent="0.4">
      <c r="B6" s="124" t="s">
        <v>50</v>
      </c>
      <c r="C6" s="124"/>
      <c r="D6" s="124"/>
      <c r="E6" s="124"/>
      <c r="F6" s="124"/>
      <c r="G6" s="124"/>
      <c r="H6" s="124"/>
      <c r="I6" s="165"/>
      <c r="J6" s="165"/>
    </row>
    <row r="7" spans="2:10" ht="15.5" thickTop="1" thickBot="1" x14ac:dyDescent="0.4">
      <c r="B7" s="124" t="s">
        <v>51</v>
      </c>
      <c r="C7" s="124"/>
      <c r="D7" s="124"/>
      <c r="E7" s="124"/>
      <c r="F7" s="124"/>
      <c r="G7" s="124"/>
      <c r="H7" s="124"/>
      <c r="I7" s="124"/>
      <c r="J7" s="124"/>
    </row>
    <row r="8" spans="2:10" ht="15.5" thickTop="1" thickBot="1" x14ac:dyDescent="0.4">
      <c r="B8" s="87" t="s">
        <v>1</v>
      </c>
      <c r="C8" s="120" t="s">
        <v>2</v>
      </c>
      <c r="D8" s="120"/>
      <c r="E8" s="120"/>
      <c r="F8" s="120"/>
      <c r="G8" s="120"/>
      <c r="H8" s="120"/>
      <c r="I8" s="168" t="s">
        <v>52</v>
      </c>
      <c r="J8" s="168"/>
    </row>
    <row r="9" spans="2:10" ht="15.5" thickTop="1" thickBot="1" x14ac:dyDescent="0.4">
      <c r="B9" s="87" t="s">
        <v>3</v>
      </c>
      <c r="C9" s="120" t="s">
        <v>4</v>
      </c>
      <c r="D9" s="120"/>
      <c r="E9" s="120"/>
      <c r="F9" s="120"/>
      <c r="G9" s="120"/>
      <c r="H9" s="120"/>
      <c r="I9" s="167" t="s">
        <v>161</v>
      </c>
      <c r="J9" s="167"/>
    </row>
    <row r="10" spans="2:10" ht="22.5" customHeight="1" thickTop="1" thickBot="1" x14ac:dyDescent="0.4">
      <c r="B10" s="87" t="s">
        <v>5</v>
      </c>
      <c r="C10" s="120" t="s">
        <v>53</v>
      </c>
      <c r="D10" s="120"/>
      <c r="E10" s="120"/>
      <c r="F10" s="120"/>
      <c r="G10" s="120"/>
      <c r="H10" s="120"/>
      <c r="I10" s="175" t="s">
        <v>179</v>
      </c>
      <c r="J10" s="175"/>
    </row>
    <row r="11" spans="2:10" ht="15.5" thickTop="1" thickBot="1" x14ac:dyDescent="0.4">
      <c r="B11" s="87" t="s">
        <v>6</v>
      </c>
      <c r="C11" s="120" t="s">
        <v>7</v>
      </c>
      <c r="D11" s="120"/>
      <c r="E11" s="120"/>
      <c r="F11" s="120"/>
      <c r="G11" s="120"/>
      <c r="H11" s="120"/>
      <c r="I11" s="167">
        <v>12</v>
      </c>
      <c r="J11" s="167"/>
    </row>
    <row r="12" spans="2:10" ht="15.5" thickTop="1" thickBot="1" x14ac:dyDescent="0.4">
      <c r="B12" s="120" t="s">
        <v>54</v>
      </c>
      <c r="C12" s="120"/>
      <c r="D12" s="120"/>
      <c r="E12" s="120"/>
      <c r="F12" s="120"/>
      <c r="G12" s="120"/>
      <c r="H12" s="120"/>
      <c r="I12" s="120"/>
      <c r="J12" s="120"/>
    </row>
    <row r="13" spans="2:10" ht="53.25" customHeight="1" thickTop="1" thickBot="1" x14ac:dyDescent="0.4">
      <c r="B13" s="164" t="s">
        <v>55</v>
      </c>
      <c r="C13" s="164"/>
      <c r="D13" s="164"/>
      <c r="E13" s="164"/>
      <c r="F13" s="164"/>
      <c r="G13" s="164" t="s">
        <v>56</v>
      </c>
      <c r="H13" s="164"/>
      <c r="I13" s="164" t="s">
        <v>57</v>
      </c>
      <c r="J13" s="164"/>
    </row>
    <row r="14" spans="2:10" ht="27.75" customHeight="1" thickTop="1" thickBot="1" x14ac:dyDescent="0.4">
      <c r="B14" s="163" t="s">
        <v>157</v>
      </c>
      <c r="C14" s="163"/>
      <c r="D14" s="163"/>
      <c r="E14" s="163"/>
      <c r="F14" s="163"/>
      <c r="G14" s="164" t="s">
        <v>58</v>
      </c>
      <c r="H14" s="164"/>
      <c r="I14" s="164">
        <v>2</v>
      </c>
      <c r="J14" s="164"/>
    </row>
    <row r="15" spans="2:10" ht="15.5" thickTop="1" thickBot="1" x14ac:dyDescent="0.4">
      <c r="B15" s="165" t="s">
        <v>59</v>
      </c>
      <c r="C15" s="165"/>
      <c r="D15" s="165"/>
      <c r="E15" s="165"/>
      <c r="F15" s="165"/>
      <c r="G15" s="165"/>
      <c r="H15" s="165"/>
      <c r="I15" s="164">
        <f>I14</f>
        <v>2</v>
      </c>
      <c r="J15" s="164"/>
    </row>
    <row r="16" spans="2:10" ht="34.5" customHeight="1" thickTop="1" thickBot="1" x14ac:dyDescent="0.4">
      <c r="B16" s="166" t="s">
        <v>60</v>
      </c>
      <c r="C16" s="166"/>
      <c r="D16" s="166"/>
      <c r="E16" s="166"/>
      <c r="F16" s="166"/>
      <c r="G16" s="166"/>
      <c r="H16" s="166"/>
      <c r="I16" s="166"/>
      <c r="J16" s="166"/>
    </row>
    <row r="17" spans="2:10" ht="15.5" thickTop="1" thickBot="1" x14ac:dyDescent="0.4">
      <c r="B17" s="124" t="s">
        <v>61</v>
      </c>
      <c r="C17" s="124"/>
      <c r="D17" s="124"/>
      <c r="E17" s="124"/>
      <c r="F17" s="124"/>
      <c r="G17" s="124"/>
      <c r="H17" s="124"/>
      <c r="I17" s="124"/>
      <c r="J17" s="124"/>
    </row>
    <row r="18" spans="2:10" ht="23.25" customHeight="1" thickTop="1" thickBot="1" x14ac:dyDescent="0.4">
      <c r="B18" s="87">
        <v>1</v>
      </c>
      <c r="C18" s="120" t="s">
        <v>62</v>
      </c>
      <c r="D18" s="120"/>
      <c r="E18" s="120"/>
      <c r="F18" s="120"/>
      <c r="G18" s="120"/>
      <c r="H18" s="120"/>
      <c r="I18" s="161" t="s">
        <v>164</v>
      </c>
      <c r="J18" s="161"/>
    </row>
    <row r="19" spans="2:10" ht="15.5" thickTop="1" thickBot="1" x14ac:dyDescent="0.4">
      <c r="B19" s="87">
        <v>2</v>
      </c>
      <c r="C19" s="120" t="s">
        <v>8</v>
      </c>
      <c r="D19" s="120"/>
      <c r="E19" s="120"/>
      <c r="F19" s="120"/>
      <c r="G19" s="120"/>
      <c r="H19" s="120"/>
      <c r="I19" s="162" t="s">
        <v>165</v>
      </c>
      <c r="J19" s="162"/>
    </row>
    <row r="20" spans="2:10" ht="15.5" thickTop="1" thickBot="1" x14ac:dyDescent="0.4">
      <c r="B20" s="87">
        <v>3</v>
      </c>
      <c r="C20" s="120" t="s">
        <v>65</v>
      </c>
      <c r="D20" s="120"/>
      <c r="E20" s="120"/>
      <c r="F20" s="120"/>
      <c r="G20" s="120"/>
      <c r="H20" s="120"/>
      <c r="I20" s="174">
        <v>1476.16</v>
      </c>
      <c r="J20" s="174"/>
    </row>
    <row r="21" spans="2:10" ht="15.5" thickTop="1" thickBot="1" x14ac:dyDescent="0.4">
      <c r="B21" s="87">
        <v>4</v>
      </c>
      <c r="C21" s="120" t="s">
        <v>10</v>
      </c>
      <c r="D21" s="120"/>
      <c r="E21" s="120"/>
      <c r="F21" s="120"/>
      <c r="G21" s="120"/>
      <c r="H21" s="120"/>
      <c r="I21" s="158" t="s">
        <v>153</v>
      </c>
      <c r="J21" s="158"/>
    </row>
    <row r="22" spans="2:10" ht="15.5" thickTop="1" thickBot="1" x14ac:dyDescent="0.4">
      <c r="B22" s="87">
        <v>5</v>
      </c>
      <c r="C22" s="120" t="s">
        <v>66</v>
      </c>
      <c r="D22" s="120"/>
      <c r="E22" s="120"/>
      <c r="F22" s="120"/>
      <c r="G22" s="120"/>
      <c r="H22" s="120"/>
      <c r="I22" s="158" t="s">
        <v>155</v>
      </c>
      <c r="J22" s="158"/>
    </row>
    <row r="23" spans="2:10" ht="30" customHeight="1" thickTop="1" thickBot="1" x14ac:dyDescent="0.4">
      <c r="B23" s="159" t="s">
        <v>12</v>
      </c>
      <c r="C23" s="159"/>
      <c r="D23" s="159"/>
      <c r="E23" s="159"/>
      <c r="F23" s="159"/>
      <c r="G23" s="159"/>
      <c r="H23" s="159"/>
      <c r="I23" s="159"/>
      <c r="J23" s="159"/>
    </row>
    <row r="24" spans="2:10" ht="15.5" thickTop="1" thickBot="1" x14ac:dyDescent="0.4">
      <c r="B24" s="160" t="s">
        <v>67</v>
      </c>
      <c r="C24" s="160"/>
      <c r="D24" s="160"/>
      <c r="E24" s="160"/>
      <c r="F24" s="160"/>
      <c r="G24" s="160"/>
      <c r="H24" s="160"/>
      <c r="I24" s="160"/>
      <c r="J24" s="160"/>
    </row>
    <row r="25" spans="2:10" ht="15.5" thickTop="1" thickBot="1" x14ac:dyDescent="0.4">
      <c r="B25" s="3">
        <v>1</v>
      </c>
      <c r="C25" s="124" t="s">
        <v>68</v>
      </c>
      <c r="D25" s="124"/>
      <c r="E25" s="124"/>
      <c r="F25" s="124"/>
      <c r="G25" s="124"/>
      <c r="H25" s="124"/>
      <c r="I25" s="3" t="s">
        <v>19</v>
      </c>
      <c r="J25" s="4" t="s">
        <v>16</v>
      </c>
    </row>
    <row r="26" spans="2:10" ht="15.5" thickTop="1" thickBot="1" x14ac:dyDescent="0.4">
      <c r="B26" s="87" t="s">
        <v>1</v>
      </c>
      <c r="C26" s="120" t="s">
        <v>69</v>
      </c>
      <c r="D26" s="120"/>
      <c r="E26" s="120"/>
      <c r="F26" s="120"/>
      <c r="G26" s="120"/>
      <c r="H26" s="120"/>
      <c r="I26" s="120"/>
      <c r="J26" s="5">
        <f>I20</f>
        <v>1476.16</v>
      </c>
    </row>
    <row r="27" spans="2:10" ht="15.5" thickTop="1" thickBot="1" x14ac:dyDescent="0.4">
      <c r="B27" s="6" t="s">
        <v>5</v>
      </c>
      <c r="C27" s="120" t="s">
        <v>70</v>
      </c>
      <c r="D27" s="120"/>
      <c r="E27" s="120"/>
      <c r="F27" s="120"/>
      <c r="G27" s="120"/>
      <c r="H27" s="120"/>
      <c r="I27" s="120"/>
      <c r="J27" s="7" t="s">
        <v>29</v>
      </c>
    </row>
    <row r="28" spans="2:10" ht="15.5" thickTop="1" thickBot="1" x14ac:dyDescent="0.4">
      <c r="B28" s="157" t="s">
        <v>71</v>
      </c>
      <c r="C28" s="157"/>
      <c r="D28" s="157"/>
      <c r="E28" s="157"/>
      <c r="F28" s="157"/>
      <c r="G28" s="157"/>
      <c r="H28" s="157"/>
      <c r="I28" s="157"/>
      <c r="J28" s="8">
        <f>SUM(J26:J27)</f>
        <v>1476.16</v>
      </c>
    </row>
    <row r="29" spans="2:10" ht="15.5" thickTop="1" thickBot="1" x14ac:dyDescent="0.4">
      <c r="B29" s="9"/>
      <c r="C29" s="9"/>
      <c r="D29" s="9"/>
      <c r="E29" s="9"/>
      <c r="F29" s="9"/>
      <c r="G29" s="9"/>
      <c r="H29" s="9"/>
      <c r="I29" s="9"/>
      <c r="J29" s="10"/>
    </row>
    <row r="30" spans="2:10" ht="15.5" thickTop="1" thickBot="1" x14ac:dyDescent="0.4">
      <c r="B30" s="133" t="s">
        <v>72</v>
      </c>
      <c r="C30" s="133"/>
      <c r="D30" s="133"/>
      <c r="E30" s="133"/>
      <c r="F30" s="133"/>
      <c r="G30" s="133"/>
      <c r="H30" s="133"/>
      <c r="I30" s="133"/>
      <c r="J30" s="133"/>
    </row>
    <row r="31" spans="2:10" ht="15.5" thickTop="1" thickBot="1" x14ac:dyDescent="0.4">
      <c r="B31" s="11" t="s">
        <v>15</v>
      </c>
      <c r="C31" s="124" t="s">
        <v>73</v>
      </c>
      <c r="D31" s="124"/>
      <c r="E31" s="124"/>
      <c r="F31" s="124"/>
      <c r="G31" s="124"/>
      <c r="H31" s="124"/>
      <c r="I31" s="124"/>
      <c r="J31" s="12" t="s">
        <v>16</v>
      </c>
    </row>
    <row r="32" spans="2:10" ht="34.5" customHeight="1" thickTop="1" thickBot="1" x14ac:dyDescent="0.4">
      <c r="B32" s="90" t="s">
        <v>1</v>
      </c>
      <c r="C32" s="120" t="s">
        <v>74</v>
      </c>
      <c r="D32" s="120"/>
      <c r="E32" s="120"/>
      <c r="F32" s="120"/>
      <c r="G32" s="120"/>
      <c r="H32" s="120"/>
      <c r="I32" s="13">
        <v>8.3299999999999999E-2</v>
      </c>
      <c r="J32" s="89">
        <f>ROUND(J28*I32,2)</f>
        <v>122.96</v>
      </c>
    </row>
    <row r="33" spans="2:10" ht="24" customHeight="1" thickTop="1" thickBot="1" x14ac:dyDescent="0.4">
      <c r="B33" s="90" t="s">
        <v>3</v>
      </c>
      <c r="C33" s="120" t="s">
        <v>75</v>
      </c>
      <c r="D33" s="120"/>
      <c r="E33" s="120"/>
      <c r="F33" s="120"/>
      <c r="G33" s="120"/>
      <c r="H33" s="120"/>
      <c r="I33" s="13">
        <v>2.7799999999999998E-2</v>
      </c>
      <c r="J33" s="89">
        <f>ROUND(I33*J28,2)</f>
        <v>41.04</v>
      </c>
    </row>
    <row r="34" spans="2:10" ht="15.5" thickTop="1" thickBot="1" x14ac:dyDescent="0.4">
      <c r="B34" s="125" t="s">
        <v>76</v>
      </c>
      <c r="C34" s="125"/>
      <c r="D34" s="125"/>
      <c r="E34" s="125"/>
      <c r="F34" s="125"/>
      <c r="G34" s="125"/>
      <c r="H34" s="125"/>
      <c r="I34" s="125"/>
      <c r="J34" s="14">
        <f>SUM(J32:J33)</f>
        <v>164</v>
      </c>
    </row>
    <row r="35" spans="2:10" ht="79.5" customHeight="1" thickTop="1" thickBot="1" x14ac:dyDescent="0.4">
      <c r="B35" s="141" t="s">
        <v>77</v>
      </c>
      <c r="C35" s="141"/>
      <c r="D35" s="141"/>
      <c r="E35" s="141"/>
      <c r="F35" s="141"/>
      <c r="G35" s="141"/>
      <c r="H35" s="141"/>
      <c r="I35" s="141"/>
      <c r="J35" s="141"/>
    </row>
    <row r="36" spans="2:10" ht="48.75" customHeight="1" thickTop="1" thickBot="1" x14ac:dyDescent="0.4">
      <c r="B36" s="142" t="s">
        <v>78</v>
      </c>
      <c r="C36" s="142"/>
      <c r="D36" s="142"/>
      <c r="E36" s="142"/>
      <c r="F36" s="142"/>
      <c r="G36" s="142"/>
      <c r="H36" s="142"/>
      <c r="I36" s="142"/>
      <c r="J36" s="142"/>
    </row>
    <row r="37" spans="2:10" ht="15.5" thickTop="1" thickBot="1" x14ac:dyDescent="0.4">
      <c r="B37" s="15" t="s">
        <v>18</v>
      </c>
      <c r="C37" s="124" t="s">
        <v>79</v>
      </c>
      <c r="D37" s="124"/>
      <c r="E37" s="124"/>
      <c r="F37" s="124"/>
      <c r="G37" s="124"/>
      <c r="H37" s="124"/>
      <c r="I37" s="91" t="s">
        <v>19</v>
      </c>
      <c r="J37" s="16" t="s">
        <v>16</v>
      </c>
    </row>
    <row r="38" spans="2:10" ht="15.5" thickTop="1" thickBot="1" x14ac:dyDescent="0.4">
      <c r="B38" s="17" t="s">
        <v>1</v>
      </c>
      <c r="C38" s="120" t="s">
        <v>20</v>
      </c>
      <c r="D38" s="120"/>
      <c r="E38" s="120"/>
      <c r="F38" s="120"/>
      <c r="G38" s="120"/>
      <c r="H38" s="120"/>
      <c r="I38" s="18">
        <v>0.2</v>
      </c>
      <c r="J38" s="89">
        <f>ROUND(($J$28+J34)*I38,2)</f>
        <v>328.03</v>
      </c>
    </row>
    <row r="39" spans="2:10" ht="15.5" thickTop="1" thickBot="1" x14ac:dyDescent="0.4">
      <c r="B39" s="17" t="s">
        <v>3</v>
      </c>
      <c r="C39" s="120" t="s">
        <v>80</v>
      </c>
      <c r="D39" s="120"/>
      <c r="E39" s="120"/>
      <c r="F39" s="120"/>
      <c r="G39" s="120"/>
      <c r="H39" s="120"/>
      <c r="I39" s="18">
        <v>2.5000000000000001E-2</v>
      </c>
      <c r="J39" s="89">
        <f>ROUND(($J$28+J34)*I39,2)</f>
        <v>41</v>
      </c>
    </row>
    <row r="40" spans="2:10" ht="39.75" customHeight="1" thickTop="1" thickBot="1" x14ac:dyDescent="0.4">
      <c r="B40" s="17" t="s">
        <v>5</v>
      </c>
      <c r="C40" s="129" t="s">
        <v>81</v>
      </c>
      <c r="D40" s="129"/>
      <c r="E40" s="19" t="s">
        <v>21</v>
      </c>
      <c r="F40" s="20">
        <v>0.03</v>
      </c>
      <c r="G40" s="19" t="s">
        <v>82</v>
      </c>
      <c r="H40" s="83">
        <v>1</v>
      </c>
      <c r="I40" s="21">
        <f>ROUND((F40*H40),6)</f>
        <v>0.03</v>
      </c>
      <c r="J40" s="89">
        <f>ROUND(($J$28+J34)*I40,2)</f>
        <v>49.2</v>
      </c>
    </row>
    <row r="41" spans="2:10" ht="15.5" thickTop="1" thickBot="1" x14ac:dyDescent="0.4">
      <c r="B41" s="17" t="s">
        <v>6</v>
      </c>
      <c r="C41" s="120" t="s">
        <v>22</v>
      </c>
      <c r="D41" s="120"/>
      <c r="E41" s="120"/>
      <c r="F41" s="120"/>
      <c r="G41" s="120"/>
      <c r="H41" s="120"/>
      <c r="I41" s="18">
        <v>1.4999999999999999E-2</v>
      </c>
      <c r="J41" s="89">
        <f>ROUND(($J$28+J34)*I41,2)</f>
        <v>24.6</v>
      </c>
    </row>
    <row r="42" spans="2:10" ht="15.5" thickTop="1" thickBot="1" x14ac:dyDescent="0.4">
      <c r="B42" s="17" t="s">
        <v>13</v>
      </c>
      <c r="C42" s="120" t="s">
        <v>83</v>
      </c>
      <c r="D42" s="120"/>
      <c r="E42" s="120"/>
      <c r="F42" s="120"/>
      <c r="G42" s="120"/>
      <c r="H42" s="120"/>
      <c r="I42" s="18">
        <v>0.01</v>
      </c>
      <c r="J42" s="89">
        <f>ROUND(($J$28+J34)*I42,2)</f>
        <v>16.399999999999999</v>
      </c>
    </row>
    <row r="43" spans="2:10" ht="15.5" thickTop="1" thickBot="1" x14ac:dyDescent="0.4">
      <c r="B43" s="17" t="s">
        <v>14</v>
      </c>
      <c r="C43" s="120" t="s">
        <v>23</v>
      </c>
      <c r="D43" s="120"/>
      <c r="E43" s="120"/>
      <c r="F43" s="120"/>
      <c r="G43" s="120"/>
      <c r="H43" s="120"/>
      <c r="I43" s="18">
        <v>6.0000000000000001E-3</v>
      </c>
      <c r="J43" s="89">
        <f>ROUND(($J$28+J34)*I43,2)</f>
        <v>9.84</v>
      </c>
    </row>
    <row r="44" spans="2:10" ht="15.5" thickTop="1" thickBot="1" x14ac:dyDescent="0.4">
      <c r="B44" s="17" t="s">
        <v>24</v>
      </c>
      <c r="C44" s="120" t="s">
        <v>25</v>
      </c>
      <c r="D44" s="120"/>
      <c r="E44" s="120"/>
      <c r="F44" s="120"/>
      <c r="G44" s="120"/>
      <c r="H44" s="120"/>
      <c r="I44" s="18">
        <v>2E-3</v>
      </c>
      <c r="J44" s="89">
        <f>ROUND(($J$28+J34)*I44,2)</f>
        <v>3.28</v>
      </c>
    </row>
    <row r="45" spans="2:10" ht="15.5" thickTop="1" thickBot="1" x14ac:dyDescent="0.4">
      <c r="B45" s="22" t="s">
        <v>26</v>
      </c>
      <c r="C45" s="120" t="s">
        <v>27</v>
      </c>
      <c r="D45" s="120"/>
      <c r="E45" s="120"/>
      <c r="F45" s="120"/>
      <c r="G45" s="120"/>
      <c r="H45" s="120"/>
      <c r="I45" s="23">
        <v>0.08</v>
      </c>
      <c r="J45" s="89">
        <f>ROUND(($J$28+J34)*I45,2)</f>
        <v>131.21</v>
      </c>
    </row>
    <row r="46" spans="2:10" ht="15.5" thickTop="1" thickBot="1" x14ac:dyDescent="0.4">
      <c r="B46" s="125" t="s">
        <v>17</v>
      </c>
      <c r="C46" s="125"/>
      <c r="D46" s="125"/>
      <c r="E46" s="125"/>
      <c r="F46" s="125"/>
      <c r="G46" s="125"/>
      <c r="H46" s="125"/>
      <c r="I46" s="24">
        <f>SUM(I38:I45)</f>
        <v>0.36800000000000005</v>
      </c>
      <c r="J46" s="14">
        <f>SUM(J38:J45)</f>
        <v>603.55999999999995</v>
      </c>
    </row>
    <row r="47" spans="2:10" ht="50.25" customHeight="1" thickTop="1" thickBot="1" x14ac:dyDescent="0.4">
      <c r="B47" s="141" t="s">
        <v>84</v>
      </c>
      <c r="C47" s="141"/>
      <c r="D47" s="141"/>
      <c r="E47" s="141"/>
      <c r="F47" s="141"/>
      <c r="G47" s="141"/>
      <c r="H47" s="141"/>
      <c r="I47" s="141"/>
      <c r="J47" s="141"/>
    </row>
    <row r="48" spans="2:10" ht="15.5" thickTop="1" thickBot="1" x14ac:dyDescent="0.4">
      <c r="B48" s="25" t="s">
        <v>28</v>
      </c>
      <c r="C48" s="124" t="s">
        <v>85</v>
      </c>
      <c r="D48" s="124"/>
      <c r="E48" s="124"/>
      <c r="F48" s="124"/>
      <c r="G48" s="124"/>
      <c r="H48" s="124"/>
      <c r="I48" s="124"/>
      <c r="J48" s="26" t="s">
        <v>16</v>
      </c>
    </row>
    <row r="49" spans="2:10" ht="15.5" thickTop="1" thickBot="1" x14ac:dyDescent="0.4">
      <c r="B49" s="90" t="s">
        <v>1</v>
      </c>
      <c r="C49" s="128" t="s">
        <v>86</v>
      </c>
      <c r="D49" s="128"/>
      <c r="E49" s="128"/>
      <c r="F49" s="128"/>
      <c r="G49" s="128"/>
      <c r="H49" s="128"/>
      <c r="I49" s="128"/>
      <c r="J49" s="27">
        <f>I50*I51*I52-(J26*I53)</f>
        <v>87.430399999999992</v>
      </c>
    </row>
    <row r="50" spans="2:10" ht="22.5" customHeight="1" thickTop="1" thickBot="1" x14ac:dyDescent="0.4">
      <c r="B50" s="90"/>
      <c r="C50" s="127" t="s">
        <v>87</v>
      </c>
      <c r="D50" s="127"/>
      <c r="E50" s="127"/>
      <c r="F50" s="127"/>
      <c r="G50" s="127"/>
      <c r="H50" s="127"/>
      <c r="I50" s="28">
        <v>4</v>
      </c>
      <c r="J50" s="29"/>
    </row>
    <row r="51" spans="2:10" ht="15.5" thickTop="1" thickBot="1" x14ac:dyDescent="0.4">
      <c r="B51" s="30"/>
      <c r="C51" s="127" t="s">
        <v>88</v>
      </c>
      <c r="D51" s="127"/>
      <c r="E51" s="127"/>
      <c r="F51" s="127"/>
      <c r="G51" s="127"/>
      <c r="H51" s="127"/>
      <c r="I51" s="31">
        <v>2</v>
      </c>
      <c r="J51" s="32" t="s">
        <v>29</v>
      </c>
    </row>
    <row r="52" spans="2:10" ht="24" customHeight="1" thickTop="1" thickBot="1" x14ac:dyDescent="0.4">
      <c r="B52" s="30"/>
      <c r="C52" s="127" t="s">
        <v>89</v>
      </c>
      <c r="D52" s="127"/>
      <c r="E52" s="127"/>
      <c r="F52" s="127"/>
      <c r="G52" s="127"/>
      <c r="H52" s="127"/>
      <c r="I52" s="33">
        <v>22</v>
      </c>
      <c r="J52" s="32"/>
    </row>
    <row r="53" spans="2:10" ht="25.5" customHeight="1" thickTop="1" thickBot="1" x14ac:dyDescent="0.4">
      <c r="B53" s="30"/>
      <c r="C53" s="127" t="s">
        <v>90</v>
      </c>
      <c r="D53" s="127"/>
      <c r="E53" s="127"/>
      <c r="F53" s="127"/>
      <c r="G53" s="127"/>
      <c r="H53" s="127"/>
      <c r="I53" s="34">
        <v>0.06</v>
      </c>
      <c r="J53" s="32"/>
    </row>
    <row r="54" spans="2:10" ht="15.5" thickTop="1" thickBot="1" x14ac:dyDescent="0.4">
      <c r="B54" s="90" t="s">
        <v>3</v>
      </c>
      <c r="C54" s="120" t="s">
        <v>91</v>
      </c>
      <c r="D54" s="120"/>
      <c r="E54" s="120"/>
      <c r="F54" s="120"/>
      <c r="G54" s="120"/>
      <c r="H54" s="120"/>
      <c r="I54" s="120"/>
      <c r="J54" s="89">
        <f>(I55-I57)*I56</f>
        <v>504.9</v>
      </c>
    </row>
    <row r="55" spans="2:10" ht="15.5" thickTop="1" thickBot="1" x14ac:dyDescent="0.4">
      <c r="B55" s="30"/>
      <c r="C55" s="127" t="s">
        <v>92</v>
      </c>
      <c r="D55" s="127"/>
      <c r="E55" s="127"/>
      <c r="F55" s="127"/>
      <c r="G55" s="127"/>
      <c r="H55" s="127"/>
      <c r="I55" s="94">
        <v>25.5</v>
      </c>
      <c r="J55" s="32" t="s">
        <v>29</v>
      </c>
    </row>
    <row r="56" spans="2:10" ht="30" customHeight="1" thickTop="1" thickBot="1" x14ac:dyDescent="0.4">
      <c r="B56" s="30"/>
      <c r="C56" s="127" t="s">
        <v>93</v>
      </c>
      <c r="D56" s="127"/>
      <c r="E56" s="127"/>
      <c r="F56" s="127"/>
      <c r="G56" s="127"/>
      <c r="H56" s="127"/>
      <c r="I56" s="35">
        <v>22</v>
      </c>
      <c r="J56" s="32"/>
    </row>
    <row r="57" spans="2:10" ht="15.5" thickTop="1" thickBot="1" x14ac:dyDescent="0.4">
      <c r="B57" s="30"/>
      <c r="C57" s="127" t="s">
        <v>156</v>
      </c>
      <c r="D57" s="127"/>
      <c r="E57" s="127"/>
      <c r="F57" s="127"/>
      <c r="G57" s="127"/>
      <c r="H57" s="127"/>
      <c r="I57" s="95">
        <f>10%*I55</f>
        <v>2.5500000000000003</v>
      </c>
      <c r="J57" s="32" t="s">
        <v>29</v>
      </c>
    </row>
    <row r="58" spans="2:10" ht="16.5" customHeight="1" thickTop="1" thickBot="1" x14ac:dyDescent="0.4">
      <c r="B58" s="36" t="s">
        <v>5</v>
      </c>
      <c r="C58" s="149" t="s">
        <v>162</v>
      </c>
      <c r="D58" s="173"/>
      <c r="E58" s="173"/>
      <c r="F58" s="173"/>
      <c r="G58" s="173"/>
      <c r="H58" s="173"/>
      <c r="I58" s="148"/>
      <c r="J58" s="89">
        <v>6</v>
      </c>
    </row>
    <row r="59" spans="2:10" ht="15.5" thickTop="1" thickBot="1" x14ac:dyDescent="0.4">
      <c r="B59" s="90" t="s">
        <v>6</v>
      </c>
      <c r="C59" s="176" t="s">
        <v>180</v>
      </c>
      <c r="D59" s="128"/>
      <c r="E59" s="128"/>
      <c r="F59" s="128"/>
      <c r="G59" s="128"/>
      <c r="H59" s="128"/>
      <c r="I59" s="128"/>
      <c r="J59" s="89">
        <v>19.899999999999999</v>
      </c>
    </row>
    <row r="60" spans="2:10" ht="15.5" thickTop="1" thickBot="1" x14ac:dyDescent="0.4">
      <c r="B60" s="90" t="s">
        <v>5</v>
      </c>
      <c r="C60" s="128" t="s">
        <v>160</v>
      </c>
      <c r="D60" s="128"/>
      <c r="E60" s="128"/>
      <c r="F60" s="128"/>
      <c r="G60" s="128"/>
      <c r="H60" s="128"/>
      <c r="I60" s="128"/>
      <c r="J60" s="27">
        <v>0</v>
      </c>
    </row>
    <row r="61" spans="2:10" ht="15.5" thickTop="1" thickBot="1" x14ac:dyDescent="0.4">
      <c r="B61" s="39"/>
      <c r="C61" s="125" t="s">
        <v>17</v>
      </c>
      <c r="D61" s="125"/>
      <c r="E61" s="125"/>
      <c r="F61" s="125"/>
      <c r="G61" s="125"/>
      <c r="H61" s="125"/>
      <c r="I61" s="125"/>
      <c r="J61" s="14">
        <f>SUM(J49:J60)</f>
        <v>618.23039999999992</v>
      </c>
    </row>
    <row r="62" spans="2:10" ht="39" customHeight="1" thickTop="1" thickBot="1" x14ac:dyDescent="0.4">
      <c r="B62" s="153" t="s">
        <v>30</v>
      </c>
      <c r="C62" s="153"/>
      <c r="D62" s="153"/>
      <c r="E62" s="153"/>
      <c r="F62" s="153"/>
      <c r="G62" s="153"/>
      <c r="H62" s="153"/>
      <c r="I62" s="153"/>
      <c r="J62" s="153"/>
    </row>
    <row r="63" spans="2:10" ht="15.5" thickTop="1" thickBot="1" x14ac:dyDescent="0.4">
      <c r="B63" s="133" t="s">
        <v>94</v>
      </c>
      <c r="C63" s="133"/>
      <c r="D63" s="133"/>
      <c r="E63" s="133"/>
      <c r="F63" s="133"/>
      <c r="G63" s="133"/>
      <c r="H63" s="133"/>
      <c r="I63" s="133"/>
      <c r="J63" s="133"/>
    </row>
    <row r="64" spans="2:10" ht="15.5" thickTop="1" thickBot="1" x14ac:dyDescent="0.4">
      <c r="B64" s="11">
        <v>2</v>
      </c>
      <c r="C64" s="124" t="s">
        <v>95</v>
      </c>
      <c r="D64" s="124"/>
      <c r="E64" s="124"/>
      <c r="F64" s="124"/>
      <c r="G64" s="124"/>
      <c r="H64" s="124"/>
      <c r="I64" s="124"/>
      <c r="J64" s="12" t="s">
        <v>16</v>
      </c>
    </row>
    <row r="65" spans="2:10" ht="15.5" thickTop="1" thickBot="1" x14ac:dyDescent="0.4">
      <c r="B65" s="90" t="s">
        <v>15</v>
      </c>
      <c r="C65" s="120" t="s">
        <v>96</v>
      </c>
      <c r="D65" s="120"/>
      <c r="E65" s="120"/>
      <c r="F65" s="120"/>
      <c r="G65" s="120"/>
      <c r="H65" s="120"/>
      <c r="I65" s="120"/>
      <c r="J65" s="89">
        <f>J34</f>
        <v>164</v>
      </c>
    </row>
    <row r="66" spans="2:10" ht="15.5" thickTop="1" thickBot="1" x14ac:dyDescent="0.4">
      <c r="B66" s="90" t="s">
        <v>18</v>
      </c>
      <c r="C66" s="120" t="s">
        <v>79</v>
      </c>
      <c r="D66" s="120"/>
      <c r="E66" s="120"/>
      <c r="F66" s="120"/>
      <c r="G66" s="120"/>
      <c r="H66" s="120"/>
      <c r="I66" s="120"/>
      <c r="J66" s="89">
        <f>J46</f>
        <v>603.55999999999995</v>
      </c>
    </row>
    <row r="67" spans="2:10" ht="15.5" thickTop="1" thickBot="1" x14ac:dyDescent="0.4">
      <c r="B67" s="90" t="s">
        <v>28</v>
      </c>
      <c r="C67" s="120" t="s">
        <v>85</v>
      </c>
      <c r="D67" s="120"/>
      <c r="E67" s="120"/>
      <c r="F67" s="120"/>
      <c r="G67" s="120"/>
      <c r="H67" s="120"/>
      <c r="I67" s="120"/>
      <c r="J67" s="89">
        <f>J61</f>
        <v>618.23039999999992</v>
      </c>
    </row>
    <row r="68" spans="2:10" ht="15.5" thickTop="1" thickBot="1" x14ac:dyDescent="0.4">
      <c r="B68" s="125" t="s">
        <v>97</v>
      </c>
      <c r="C68" s="125"/>
      <c r="D68" s="125"/>
      <c r="E68" s="125"/>
      <c r="F68" s="125"/>
      <c r="G68" s="125"/>
      <c r="H68" s="125"/>
      <c r="I68" s="125"/>
      <c r="J68" s="14">
        <f>SUM(J65:J67)</f>
        <v>1385.7903999999999</v>
      </c>
    </row>
    <row r="69" spans="2:10" ht="15.5" thickTop="1" thickBot="1" x14ac:dyDescent="0.4">
      <c r="B69" s="40"/>
      <c r="C69" s="41"/>
      <c r="D69" s="41"/>
      <c r="E69" s="41"/>
      <c r="F69" s="41"/>
      <c r="G69" s="41"/>
      <c r="H69" s="41"/>
      <c r="I69" s="41"/>
      <c r="J69" s="42"/>
    </row>
    <row r="70" spans="2:10" ht="15.5" thickTop="1" thickBot="1" x14ac:dyDescent="0.4">
      <c r="B70" s="145" t="s">
        <v>98</v>
      </c>
      <c r="C70" s="133"/>
      <c r="D70" s="133"/>
      <c r="E70" s="133"/>
      <c r="F70" s="133"/>
      <c r="G70" s="133"/>
      <c r="H70" s="133"/>
      <c r="I70" s="133"/>
      <c r="J70" s="145"/>
    </row>
    <row r="71" spans="2:10" ht="85.5" customHeight="1" thickTop="1" thickBot="1" x14ac:dyDescent="0.4">
      <c r="B71" s="146" t="s">
        <v>1</v>
      </c>
      <c r="C71" s="148" t="s">
        <v>99</v>
      </c>
      <c r="D71" s="120"/>
      <c r="E71" s="120"/>
      <c r="F71" s="120"/>
      <c r="G71" s="120"/>
      <c r="H71" s="120"/>
      <c r="I71" s="149"/>
      <c r="J71" s="150">
        <f>ROUND(((J28/12)+($J$32/12)+((J28/12)/12)+($J$33/12))*(30/30)*I72,2)</f>
        <v>132.24</v>
      </c>
    </row>
    <row r="72" spans="2:10" ht="29.25" customHeight="1" thickTop="1" thickBot="1" x14ac:dyDescent="0.4">
      <c r="B72" s="147"/>
      <c r="C72" s="152" t="s">
        <v>100</v>
      </c>
      <c r="D72" s="137"/>
      <c r="E72" s="137"/>
      <c r="F72" s="137"/>
      <c r="G72" s="137"/>
      <c r="H72" s="137"/>
      <c r="I72" s="75">
        <v>0.9</v>
      </c>
      <c r="J72" s="151"/>
    </row>
    <row r="73" spans="2:10" ht="15.5" thickTop="1" thickBot="1" x14ac:dyDescent="0.4">
      <c r="B73" s="30" t="s">
        <v>3</v>
      </c>
      <c r="C73" s="128" t="s">
        <v>101</v>
      </c>
      <c r="D73" s="128"/>
      <c r="E73" s="128"/>
      <c r="F73" s="128"/>
      <c r="G73" s="128"/>
      <c r="H73" s="128"/>
      <c r="I73" s="128"/>
      <c r="J73" s="74">
        <f>ROUND($I$45*J71,2)</f>
        <v>10.58</v>
      </c>
    </row>
    <row r="74" spans="2:10" ht="48" customHeight="1" thickTop="1" thickBot="1" x14ac:dyDescent="0.4">
      <c r="B74" s="133" t="s">
        <v>5</v>
      </c>
      <c r="C74" s="144" t="s">
        <v>102</v>
      </c>
      <c r="D74" s="144"/>
      <c r="E74" s="144"/>
      <c r="F74" s="144"/>
      <c r="G74" s="144"/>
      <c r="H74" s="144"/>
      <c r="I74" s="144"/>
      <c r="J74" s="136">
        <f>ROUND(((($J$28/30)*7)/20)*I75,2)</f>
        <v>1.72</v>
      </c>
    </row>
    <row r="75" spans="2:10" ht="27.75" customHeight="1" thickTop="1" thickBot="1" x14ac:dyDescent="0.4">
      <c r="B75" s="133"/>
      <c r="C75" s="137" t="s">
        <v>103</v>
      </c>
      <c r="D75" s="137"/>
      <c r="E75" s="137"/>
      <c r="F75" s="137"/>
      <c r="G75" s="137"/>
      <c r="H75" s="137"/>
      <c r="I75" s="76">
        <v>0.1</v>
      </c>
      <c r="J75" s="136"/>
    </row>
    <row r="76" spans="2:10" ht="25.5" customHeight="1" thickTop="1" thickBot="1" x14ac:dyDescent="0.4">
      <c r="B76" s="90" t="s">
        <v>13</v>
      </c>
      <c r="C76" s="128" t="s">
        <v>104</v>
      </c>
      <c r="D76" s="128"/>
      <c r="E76" s="128"/>
      <c r="F76" s="128"/>
      <c r="G76" s="128"/>
      <c r="H76" s="128"/>
      <c r="I76" s="128"/>
      <c r="J76" s="89">
        <f>ROUND($I$46*J74,2)</f>
        <v>0.63</v>
      </c>
    </row>
    <row r="77" spans="2:10" ht="50.25" customHeight="1" thickTop="1" thickBot="1" x14ac:dyDescent="0.4">
      <c r="B77" s="90" t="s">
        <v>14</v>
      </c>
      <c r="C77" s="140" t="s">
        <v>105</v>
      </c>
      <c r="D77" s="140"/>
      <c r="E77" s="140"/>
      <c r="F77" s="140"/>
      <c r="G77" s="140"/>
      <c r="H77" s="140"/>
      <c r="I77" s="140"/>
      <c r="J77" s="89">
        <f>ROUND(0.04*J28,2)</f>
        <v>59.05</v>
      </c>
    </row>
    <row r="78" spans="2:10" ht="15.5" thickTop="1" thickBot="1" x14ac:dyDescent="0.4">
      <c r="B78" s="125" t="s">
        <v>97</v>
      </c>
      <c r="C78" s="125"/>
      <c r="D78" s="125"/>
      <c r="E78" s="125"/>
      <c r="F78" s="125"/>
      <c r="G78" s="125"/>
      <c r="H78" s="125"/>
      <c r="I78" s="125"/>
      <c r="J78" s="14">
        <f>SUM(J71:J77)</f>
        <v>204.22000000000003</v>
      </c>
    </row>
    <row r="79" spans="2:10" ht="15.5" thickTop="1" thickBot="1" x14ac:dyDescent="0.4">
      <c r="B79" s="40"/>
      <c r="C79" s="41"/>
      <c r="D79" s="41"/>
      <c r="E79" s="41"/>
      <c r="F79" s="41"/>
      <c r="G79" s="41"/>
      <c r="H79" s="41"/>
      <c r="I79" s="41"/>
      <c r="J79" s="42"/>
    </row>
    <row r="80" spans="2:10" ht="15.5" thickTop="1" thickBot="1" x14ac:dyDescent="0.4">
      <c r="B80" s="134" t="s">
        <v>106</v>
      </c>
      <c r="C80" s="134"/>
      <c r="D80" s="134"/>
      <c r="E80" s="134"/>
      <c r="F80" s="134"/>
      <c r="G80" s="134"/>
      <c r="H80" s="134"/>
      <c r="I80" s="134"/>
      <c r="J80" s="134"/>
    </row>
    <row r="81" spans="2:10" ht="37.5" customHeight="1" thickTop="1" thickBot="1" x14ac:dyDescent="0.4">
      <c r="B81" s="141" t="s">
        <v>107</v>
      </c>
      <c r="C81" s="141"/>
      <c r="D81" s="141"/>
      <c r="E81" s="141"/>
      <c r="F81" s="141"/>
      <c r="G81" s="141"/>
      <c r="H81" s="141"/>
      <c r="I81" s="141"/>
      <c r="J81" s="141"/>
    </row>
    <row r="82" spans="2:10" ht="49.5" customHeight="1" thickTop="1" thickBot="1" x14ac:dyDescent="0.4">
      <c r="B82" s="142" t="s">
        <v>108</v>
      </c>
      <c r="C82" s="142"/>
      <c r="D82" s="142"/>
      <c r="E82" s="142"/>
      <c r="F82" s="142"/>
      <c r="G82" s="142"/>
      <c r="H82" s="142"/>
      <c r="I82" s="142"/>
      <c r="J82" s="142"/>
    </row>
    <row r="83" spans="2:10" ht="57" thickTop="1" thickBot="1" x14ac:dyDescent="0.4">
      <c r="B83" s="43" t="s">
        <v>109</v>
      </c>
      <c r="C83" s="44">
        <f>J28</f>
        <v>1476.16</v>
      </c>
      <c r="D83" s="45"/>
      <c r="E83" s="46" t="s">
        <v>110</v>
      </c>
      <c r="F83" s="44">
        <f>J68-J49-J54</f>
        <v>793.45999999999992</v>
      </c>
      <c r="G83" s="47"/>
      <c r="H83" s="46" t="s">
        <v>33</v>
      </c>
      <c r="I83" s="44">
        <f>J78</f>
        <v>204.22000000000003</v>
      </c>
      <c r="J83" s="48">
        <f>C83+F83+I83</f>
        <v>2473.84</v>
      </c>
    </row>
    <row r="84" spans="2:10" ht="30.75" customHeight="1" thickTop="1" thickBot="1" x14ac:dyDescent="0.4">
      <c r="B84" s="49"/>
      <c r="C84" s="50"/>
      <c r="D84" s="51"/>
      <c r="E84" s="49"/>
      <c r="F84" s="50"/>
      <c r="G84" s="143" t="s">
        <v>111</v>
      </c>
      <c r="H84" s="143"/>
      <c r="I84" s="52">
        <f>J83/30</f>
        <v>82.461333333333343</v>
      </c>
      <c r="J84" s="53"/>
    </row>
    <row r="85" spans="2:10" ht="15.5" thickTop="1" thickBot="1" x14ac:dyDescent="0.4">
      <c r="B85" s="54" t="s">
        <v>34</v>
      </c>
      <c r="C85" s="130" t="s">
        <v>112</v>
      </c>
      <c r="D85" s="130"/>
      <c r="E85" s="130"/>
      <c r="F85" s="130"/>
      <c r="G85" s="130"/>
      <c r="H85" s="130"/>
      <c r="I85" s="130"/>
      <c r="J85" s="55" t="s">
        <v>16</v>
      </c>
    </row>
    <row r="86" spans="2:10" ht="15.5" thickTop="1" thickBot="1" x14ac:dyDescent="0.4">
      <c r="B86" s="90" t="s">
        <v>1</v>
      </c>
      <c r="C86" s="120" t="s">
        <v>113</v>
      </c>
      <c r="D86" s="120"/>
      <c r="E86" s="120"/>
      <c r="F86" s="120"/>
      <c r="G86" s="120"/>
      <c r="H86" s="120"/>
      <c r="I86" s="120"/>
      <c r="J86" s="88">
        <f>ROUND(J83/12,2)</f>
        <v>206.15</v>
      </c>
    </row>
    <row r="87" spans="2:10" ht="27.75" customHeight="1" thickTop="1" thickBot="1" x14ac:dyDescent="0.4">
      <c r="B87" s="135" t="s">
        <v>3</v>
      </c>
      <c r="C87" s="139" t="s">
        <v>150</v>
      </c>
      <c r="D87" s="139"/>
      <c r="E87" s="139"/>
      <c r="F87" s="139"/>
      <c r="G87" s="139"/>
      <c r="H87" s="139"/>
      <c r="I87" s="139"/>
      <c r="J87" s="138">
        <f>ROUND(((J83/30)*I88)/12,2)</f>
        <v>6.87</v>
      </c>
    </row>
    <row r="88" spans="2:10" ht="27" customHeight="1" thickTop="1" thickBot="1" x14ac:dyDescent="0.4">
      <c r="B88" s="135"/>
      <c r="C88" s="137" t="s">
        <v>114</v>
      </c>
      <c r="D88" s="137"/>
      <c r="E88" s="137"/>
      <c r="F88" s="137"/>
      <c r="G88" s="137"/>
      <c r="H88" s="137"/>
      <c r="I88" s="77">
        <v>1</v>
      </c>
      <c r="J88" s="138"/>
    </row>
    <row r="89" spans="2:10" ht="26.25" customHeight="1" thickTop="1" thickBot="1" x14ac:dyDescent="0.4">
      <c r="B89" s="135" t="s">
        <v>5</v>
      </c>
      <c r="C89" s="120" t="s">
        <v>151</v>
      </c>
      <c r="D89" s="120"/>
      <c r="E89" s="120"/>
      <c r="F89" s="120"/>
      <c r="G89" s="120"/>
      <c r="H89" s="120"/>
      <c r="I89" s="120"/>
      <c r="J89" s="138">
        <f>ROUND(((($J$83/30)*5)/12)*I90,2)</f>
        <v>0.52</v>
      </c>
    </row>
    <row r="90" spans="2:10" ht="28.5" customHeight="1" thickTop="1" thickBot="1" x14ac:dyDescent="0.4">
      <c r="B90" s="135"/>
      <c r="C90" s="137" t="s">
        <v>115</v>
      </c>
      <c r="D90" s="137"/>
      <c r="E90" s="137"/>
      <c r="F90" s="137"/>
      <c r="G90" s="137"/>
      <c r="H90" s="137"/>
      <c r="I90" s="78">
        <v>1.4999999999999999E-2</v>
      </c>
      <c r="J90" s="138"/>
    </row>
    <row r="91" spans="2:10" ht="30.75" customHeight="1" thickTop="1" thickBot="1" x14ac:dyDescent="0.4">
      <c r="B91" s="135" t="s">
        <v>6</v>
      </c>
      <c r="C91" s="120" t="s">
        <v>152</v>
      </c>
      <c r="D91" s="120"/>
      <c r="E91" s="120"/>
      <c r="F91" s="120"/>
      <c r="G91" s="120"/>
      <c r="H91" s="120"/>
      <c r="I91" s="120"/>
      <c r="J91" s="138">
        <f>ROUND(((($J$83/30)*15)/12)*I92,2)</f>
        <v>0.8</v>
      </c>
    </row>
    <row r="92" spans="2:10" ht="26.25" customHeight="1" thickTop="1" thickBot="1" x14ac:dyDescent="0.4">
      <c r="B92" s="135"/>
      <c r="C92" s="137" t="s">
        <v>116</v>
      </c>
      <c r="D92" s="137"/>
      <c r="E92" s="137"/>
      <c r="F92" s="137"/>
      <c r="G92" s="137"/>
      <c r="H92" s="137"/>
      <c r="I92" s="79">
        <v>7.7999999999999996E-3</v>
      </c>
      <c r="J92" s="138"/>
    </row>
    <row r="93" spans="2:10" ht="33.75" customHeight="1" thickTop="1" thickBot="1" x14ac:dyDescent="0.4">
      <c r="B93" s="135" t="s">
        <v>13</v>
      </c>
      <c r="C93" s="120" t="s">
        <v>149</v>
      </c>
      <c r="D93" s="120"/>
      <c r="E93" s="120"/>
      <c r="F93" s="120"/>
      <c r="G93" s="120"/>
      <c r="H93" s="120"/>
      <c r="I93" s="120"/>
      <c r="J93" s="136">
        <f>ROUND(((((J28+J28/3)/12)+(J46+J61-J49-J54+J78))*4/12)*I94,2)</f>
        <v>6.65</v>
      </c>
    </row>
    <row r="94" spans="2:10" ht="27.75" customHeight="1" thickTop="1" thickBot="1" x14ac:dyDescent="0.4">
      <c r="B94" s="135"/>
      <c r="C94" s="137" t="s">
        <v>117</v>
      </c>
      <c r="D94" s="137"/>
      <c r="E94" s="137"/>
      <c r="F94" s="137"/>
      <c r="G94" s="137"/>
      <c r="H94" s="137"/>
      <c r="I94" s="79">
        <v>0.02</v>
      </c>
      <c r="J94" s="136"/>
    </row>
    <row r="95" spans="2:10" ht="27" customHeight="1" thickTop="1" thickBot="1" x14ac:dyDescent="0.4">
      <c r="B95" s="56" t="s">
        <v>14</v>
      </c>
      <c r="C95" s="120" t="s">
        <v>118</v>
      </c>
      <c r="D95" s="120"/>
      <c r="E95" s="120"/>
      <c r="F95" s="120"/>
      <c r="G95" s="120"/>
      <c r="H95" s="120"/>
      <c r="I95" s="120"/>
      <c r="J95" s="138">
        <f>ROUND((($J$83/30)*I96)/12,2)</f>
        <v>20.62</v>
      </c>
    </row>
    <row r="96" spans="2:10" ht="26.25" customHeight="1" thickTop="1" thickBot="1" x14ac:dyDescent="0.4">
      <c r="B96" s="56"/>
      <c r="C96" s="137" t="s">
        <v>119</v>
      </c>
      <c r="D96" s="137"/>
      <c r="E96" s="137"/>
      <c r="F96" s="137"/>
      <c r="G96" s="137"/>
      <c r="H96" s="137"/>
      <c r="I96" s="80">
        <v>3</v>
      </c>
      <c r="J96" s="138"/>
    </row>
    <row r="97" spans="2:10" ht="15.5" thickTop="1" thickBot="1" x14ac:dyDescent="0.4">
      <c r="B97" s="125" t="s">
        <v>76</v>
      </c>
      <c r="C97" s="125"/>
      <c r="D97" s="125"/>
      <c r="E97" s="125"/>
      <c r="F97" s="125"/>
      <c r="G97" s="125"/>
      <c r="H97" s="125"/>
      <c r="I97" s="125"/>
      <c r="J97" s="57">
        <f>SUM(J86:J96)</f>
        <v>241.61000000000004</v>
      </c>
    </row>
    <row r="98" spans="2:10" ht="15.5" thickTop="1" thickBot="1" x14ac:dyDescent="0.4">
      <c r="B98" s="125" t="s">
        <v>17</v>
      </c>
      <c r="C98" s="125"/>
      <c r="D98" s="125"/>
      <c r="E98" s="125"/>
      <c r="F98" s="125"/>
      <c r="G98" s="125"/>
      <c r="H98" s="125"/>
      <c r="I98" s="125"/>
      <c r="J98" s="14">
        <f>SUM(J97:J97)</f>
        <v>241.61000000000004</v>
      </c>
    </row>
    <row r="99" spans="2:10" ht="15.5" thickTop="1" thickBot="1" x14ac:dyDescent="0.4">
      <c r="B99" s="54" t="s">
        <v>38</v>
      </c>
      <c r="C99" s="130" t="s">
        <v>36</v>
      </c>
      <c r="D99" s="130"/>
      <c r="E99" s="130"/>
      <c r="F99" s="130"/>
      <c r="G99" s="130"/>
      <c r="H99" s="130"/>
      <c r="I99" s="130"/>
      <c r="J99" s="55" t="s">
        <v>16</v>
      </c>
    </row>
    <row r="100" spans="2:10" ht="15.5" thickTop="1" thickBot="1" x14ac:dyDescent="0.4">
      <c r="B100" s="90" t="s">
        <v>1</v>
      </c>
      <c r="C100" s="120" t="s">
        <v>37</v>
      </c>
      <c r="D100" s="120"/>
      <c r="E100" s="120"/>
      <c r="F100" s="120"/>
      <c r="G100" s="120"/>
      <c r="H100" s="120"/>
      <c r="I100" s="120"/>
      <c r="J100" s="88">
        <v>0</v>
      </c>
    </row>
    <row r="101" spans="2:10" ht="15.5" thickTop="1" thickBot="1" x14ac:dyDescent="0.4">
      <c r="B101" s="125" t="s">
        <v>17</v>
      </c>
      <c r="C101" s="125"/>
      <c r="D101" s="125"/>
      <c r="E101" s="125"/>
      <c r="F101" s="125"/>
      <c r="G101" s="125"/>
      <c r="H101" s="125"/>
      <c r="I101" s="125"/>
      <c r="J101" s="14">
        <f>SUM(J100:J100)</f>
        <v>0</v>
      </c>
    </row>
    <row r="102" spans="2:10" ht="15.5" thickTop="1" thickBot="1" x14ac:dyDescent="0.4">
      <c r="B102" s="133" t="s">
        <v>120</v>
      </c>
      <c r="C102" s="133"/>
      <c r="D102" s="133"/>
      <c r="E102" s="133"/>
      <c r="F102" s="133"/>
      <c r="G102" s="133"/>
      <c r="H102" s="133"/>
      <c r="I102" s="133"/>
      <c r="J102" s="133"/>
    </row>
    <row r="103" spans="2:10" ht="15.5" thickTop="1" thickBot="1" x14ac:dyDescent="0.4">
      <c r="B103" s="11">
        <v>4</v>
      </c>
      <c r="C103" s="124" t="s">
        <v>32</v>
      </c>
      <c r="D103" s="124"/>
      <c r="E103" s="124"/>
      <c r="F103" s="124"/>
      <c r="G103" s="124"/>
      <c r="H103" s="124"/>
      <c r="I103" s="124"/>
      <c r="J103" s="12" t="s">
        <v>16</v>
      </c>
    </row>
    <row r="104" spans="2:10" ht="15.5" thickTop="1" thickBot="1" x14ac:dyDescent="0.4">
      <c r="B104" s="90" t="s">
        <v>34</v>
      </c>
      <c r="C104" s="120" t="s">
        <v>35</v>
      </c>
      <c r="D104" s="120"/>
      <c r="E104" s="120"/>
      <c r="F104" s="120"/>
      <c r="G104" s="120"/>
      <c r="H104" s="120"/>
      <c r="I104" s="120"/>
      <c r="J104" s="89">
        <f>J98</f>
        <v>241.61000000000004</v>
      </c>
    </row>
    <row r="105" spans="2:10" ht="15.5" thickTop="1" thickBot="1" x14ac:dyDescent="0.4">
      <c r="B105" s="90" t="s">
        <v>38</v>
      </c>
      <c r="C105" s="120" t="s">
        <v>36</v>
      </c>
      <c r="D105" s="120"/>
      <c r="E105" s="120"/>
      <c r="F105" s="120"/>
      <c r="G105" s="120"/>
      <c r="H105" s="120"/>
      <c r="I105" s="120"/>
      <c r="J105" s="89">
        <f>J101</f>
        <v>0</v>
      </c>
    </row>
    <row r="106" spans="2:10" ht="15.5" thickTop="1" thickBot="1" x14ac:dyDescent="0.4">
      <c r="B106" s="125" t="s">
        <v>97</v>
      </c>
      <c r="C106" s="125"/>
      <c r="D106" s="125"/>
      <c r="E106" s="125"/>
      <c r="F106" s="125"/>
      <c r="G106" s="125"/>
      <c r="H106" s="125"/>
      <c r="I106" s="125"/>
      <c r="J106" s="14">
        <f>SUM(J104:J105)</f>
        <v>241.61000000000004</v>
      </c>
    </row>
    <row r="107" spans="2:10" ht="15.5" thickTop="1" thickBot="1" x14ac:dyDescent="0.4">
      <c r="B107" s="40"/>
      <c r="C107" s="41"/>
      <c r="D107" s="41"/>
      <c r="E107" s="41"/>
      <c r="F107" s="41"/>
      <c r="G107" s="41"/>
      <c r="H107" s="41"/>
      <c r="I107" s="41"/>
      <c r="J107" s="42"/>
    </row>
    <row r="108" spans="2:10" ht="15.5" thickTop="1" thickBot="1" x14ac:dyDescent="0.4">
      <c r="B108" s="134" t="s">
        <v>121</v>
      </c>
      <c r="C108" s="134"/>
      <c r="D108" s="134"/>
      <c r="E108" s="134"/>
      <c r="F108" s="134"/>
      <c r="G108" s="134"/>
      <c r="H108" s="134"/>
      <c r="I108" s="134"/>
      <c r="J108" s="134"/>
    </row>
    <row r="109" spans="2:10" ht="15.5" thickTop="1" thickBot="1" x14ac:dyDescent="0.4">
      <c r="B109" s="11">
        <v>5</v>
      </c>
      <c r="C109" s="124" t="s">
        <v>39</v>
      </c>
      <c r="D109" s="124"/>
      <c r="E109" s="124"/>
      <c r="F109" s="124"/>
      <c r="G109" s="124"/>
      <c r="H109" s="124"/>
      <c r="I109" s="124"/>
      <c r="J109" s="12" t="s">
        <v>16</v>
      </c>
    </row>
    <row r="110" spans="2:10" ht="15.5" thickTop="1" thickBot="1" x14ac:dyDescent="0.4">
      <c r="B110" s="90" t="s">
        <v>1</v>
      </c>
      <c r="C110" s="120" t="s">
        <v>122</v>
      </c>
      <c r="D110" s="120"/>
      <c r="E110" s="120"/>
      <c r="F110" s="120"/>
      <c r="G110" s="120"/>
      <c r="H110" s="120"/>
      <c r="I110" s="120"/>
      <c r="J110" s="81">
        <v>80</v>
      </c>
    </row>
    <row r="111" spans="2:10" ht="15.5" thickTop="1" thickBot="1" x14ac:dyDescent="0.4">
      <c r="B111" s="90" t="s">
        <v>3</v>
      </c>
      <c r="C111" s="120" t="s">
        <v>123</v>
      </c>
      <c r="D111" s="120"/>
      <c r="E111" s="120"/>
      <c r="F111" s="120"/>
      <c r="G111" s="120"/>
      <c r="H111" s="120"/>
      <c r="I111" s="120"/>
      <c r="J111" s="93">
        <v>0</v>
      </c>
    </row>
    <row r="112" spans="2:10" ht="15.5" thickTop="1" thickBot="1" x14ac:dyDescent="0.4">
      <c r="B112" s="90" t="s">
        <v>5</v>
      </c>
      <c r="C112" s="120" t="s">
        <v>124</v>
      </c>
      <c r="D112" s="120"/>
      <c r="E112" s="120"/>
      <c r="F112" s="120"/>
      <c r="G112" s="120"/>
      <c r="H112" s="120"/>
      <c r="I112" s="120"/>
      <c r="J112" s="27">
        <v>2</v>
      </c>
    </row>
    <row r="113" spans="2:10" ht="15.5" thickTop="1" thickBot="1" x14ac:dyDescent="0.4">
      <c r="B113" s="90" t="s">
        <v>6</v>
      </c>
      <c r="C113" s="120" t="s">
        <v>70</v>
      </c>
      <c r="D113" s="120"/>
      <c r="E113" s="120"/>
      <c r="F113" s="120"/>
      <c r="G113" s="120"/>
      <c r="H113" s="120"/>
      <c r="I113" s="120"/>
      <c r="J113" s="27">
        <v>0</v>
      </c>
    </row>
    <row r="114" spans="2:10" ht="15.5" thickTop="1" thickBot="1" x14ac:dyDescent="0.4">
      <c r="B114" s="125" t="s">
        <v>97</v>
      </c>
      <c r="C114" s="125"/>
      <c r="D114" s="125"/>
      <c r="E114" s="125"/>
      <c r="F114" s="125"/>
      <c r="G114" s="125"/>
      <c r="H114" s="125"/>
      <c r="I114" s="125"/>
      <c r="J114" s="58">
        <f>SUM(J110:J113)</f>
        <v>82</v>
      </c>
    </row>
    <row r="115" spans="2:10" ht="15.5" thickTop="1" thickBot="1" x14ac:dyDescent="0.4">
      <c r="B115" s="40"/>
      <c r="C115" s="41"/>
      <c r="D115" s="41"/>
      <c r="E115" s="41"/>
      <c r="F115" s="41"/>
      <c r="G115" s="41"/>
      <c r="H115" s="41"/>
      <c r="I115" s="41"/>
      <c r="J115" s="42"/>
    </row>
    <row r="116" spans="2:10" ht="15.5" thickTop="1" thickBot="1" x14ac:dyDescent="0.4">
      <c r="B116" s="133" t="s">
        <v>125</v>
      </c>
      <c r="C116" s="133"/>
      <c r="D116" s="133"/>
      <c r="E116" s="133"/>
      <c r="F116" s="133"/>
      <c r="G116" s="133"/>
      <c r="H116" s="133"/>
      <c r="I116" s="133"/>
      <c r="J116" s="133"/>
    </row>
    <row r="117" spans="2:10" ht="15.5" thickTop="1" thickBot="1" x14ac:dyDescent="0.4">
      <c r="B117" s="11">
        <v>6</v>
      </c>
      <c r="C117" s="130" t="s">
        <v>126</v>
      </c>
      <c r="D117" s="130"/>
      <c r="E117" s="130"/>
      <c r="F117" s="130"/>
      <c r="G117" s="130"/>
      <c r="H117" s="130"/>
      <c r="I117" s="91" t="s">
        <v>19</v>
      </c>
      <c r="J117" s="12" t="s">
        <v>16</v>
      </c>
    </row>
    <row r="118" spans="2:10" ht="30" customHeight="1" thickTop="1" thickBot="1" x14ac:dyDescent="0.4">
      <c r="B118" s="131" t="s">
        <v>127</v>
      </c>
      <c r="C118" s="131"/>
      <c r="D118" s="131"/>
      <c r="E118" s="131"/>
      <c r="F118" s="131"/>
      <c r="G118" s="131"/>
      <c r="H118" s="131"/>
      <c r="I118" s="59" t="s">
        <v>29</v>
      </c>
      <c r="J118" s="60">
        <f>SUM(J28+J68+J78+J106+J114)</f>
        <v>3389.7804000000001</v>
      </c>
    </row>
    <row r="119" spans="2:10" ht="15.5" thickTop="1" thickBot="1" x14ac:dyDescent="0.4">
      <c r="B119" s="61" t="s">
        <v>1</v>
      </c>
      <c r="C119" s="132" t="s">
        <v>128</v>
      </c>
      <c r="D119" s="132"/>
      <c r="E119" s="132"/>
      <c r="F119" s="132"/>
      <c r="G119" s="132"/>
      <c r="H119" s="132"/>
      <c r="I119" s="82">
        <v>0.03</v>
      </c>
      <c r="J119" s="89">
        <f>ROUND(I119*J118,2)</f>
        <v>101.69</v>
      </c>
    </row>
    <row r="120" spans="2:10" ht="28.5" customHeight="1" thickTop="1" thickBot="1" x14ac:dyDescent="0.4">
      <c r="B120" s="131" t="s">
        <v>129</v>
      </c>
      <c r="C120" s="131"/>
      <c r="D120" s="131"/>
      <c r="E120" s="131"/>
      <c r="F120" s="131"/>
      <c r="G120" s="131"/>
      <c r="H120" s="131"/>
      <c r="I120" s="62" t="s">
        <v>29</v>
      </c>
      <c r="J120" s="60">
        <f>SUM(J28+J68+J78+J106+J114+J119)</f>
        <v>3491.4704000000002</v>
      </c>
    </row>
    <row r="121" spans="2:10" ht="15.5" thickTop="1" thickBot="1" x14ac:dyDescent="0.4">
      <c r="B121" s="61" t="s">
        <v>3</v>
      </c>
      <c r="C121" s="132" t="s">
        <v>130</v>
      </c>
      <c r="D121" s="132"/>
      <c r="E121" s="132"/>
      <c r="F121" s="132"/>
      <c r="G121" s="132"/>
      <c r="H121" s="132"/>
      <c r="I121" s="82">
        <v>6.7900000000000002E-2</v>
      </c>
      <c r="J121" s="89">
        <f>ROUND(I121*J120,2)</f>
        <v>237.07</v>
      </c>
    </row>
    <row r="122" spans="2:10" ht="27.75" customHeight="1" thickTop="1" thickBot="1" x14ac:dyDescent="0.4">
      <c r="B122" s="131" t="s">
        <v>131</v>
      </c>
      <c r="C122" s="131"/>
      <c r="D122" s="131"/>
      <c r="E122" s="131"/>
      <c r="F122" s="131"/>
      <c r="G122" s="131"/>
      <c r="H122" s="131"/>
      <c r="I122" s="62" t="s">
        <v>29</v>
      </c>
      <c r="J122" s="60">
        <f>SUM(J28+J68+J78+J106+J114+J119+J121)</f>
        <v>3728.5404000000003</v>
      </c>
    </row>
    <row r="123" spans="2:10" ht="15.5" thickTop="1" thickBot="1" x14ac:dyDescent="0.4">
      <c r="B123" s="90" t="s">
        <v>5</v>
      </c>
      <c r="C123" s="128" t="s">
        <v>40</v>
      </c>
      <c r="D123" s="128"/>
      <c r="E123" s="128"/>
      <c r="F123" s="128"/>
      <c r="G123" s="128"/>
      <c r="H123" s="128"/>
      <c r="I123" s="63" t="s">
        <v>29</v>
      </c>
      <c r="J123" s="29" t="s">
        <v>29</v>
      </c>
    </row>
    <row r="124" spans="2:10" ht="15.5" thickTop="1" thickBot="1" x14ac:dyDescent="0.4">
      <c r="B124" s="90"/>
      <c r="C124" s="128" t="s">
        <v>41</v>
      </c>
      <c r="D124" s="128"/>
      <c r="E124" s="128"/>
      <c r="F124" s="128"/>
      <c r="G124" s="128"/>
      <c r="H124" s="128"/>
      <c r="I124" s="63" t="s">
        <v>29</v>
      </c>
      <c r="J124" s="29" t="s">
        <v>29</v>
      </c>
    </row>
    <row r="125" spans="2:10" ht="15.5" thickTop="1" thickBot="1" x14ac:dyDescent="0.4">
      <c r="B125" s="90"/>
      <c r="C125" s="120" t="s">
        <v>132</v>
      </c>
      <c r="D125" s="120"/>
      <c r="E125" s="120"/>
      <c r="F125" s="120"/>
      <c r="G125" s="120"/>
      <c r="H125" s="120"/>
      <c r="I125" s="64">
        <v>0.03</v>
      </c>
      <c r="J125" s="89">
        <f>ROUND(($J$122/(1-$I$134))*$I$125,2)</f>
        <v>122.45</v>
      </c>
    </row>
    <row r="126" spans="2:10" ht="15.5" thickTop="1" thickBot="1" x14ac:dyDescent="0.4">
      <c r="B126" s="90"/>
      <c r="C126" s="120" t="s">
        <v>133</v>
      </c>
      <c r="D126" s="120"/>
      <c r="E126" s="120"/>
      <c r="F126" s="120"/>
      <c r="G126" s="120"/>
      <c r="H126" s="120"/>
      <c r="I126" s="64">
        <v>6.4999999999999997E-3</v>
      </c>
      <c r="J126" s="89">
        <f>ROUND(($J$122/(1-$I$134))*$I$126,2)</f>
        <v>26.53</v>
      </c>
    </row>
    <row r="127" spans="2:10" ht="37.5" customHeight="1" thickTop="1" thickBot="1" x14ac:dyDescent="0.4">
      <c r="B127" s="90"/>
      <c r="C127" s="129" t="s">
        <v>134</v>
      </c>
      <c r="D127" s="129"/>
      <c r="E127" s="129"/>
      <c r="F127" s="129"/>
      <c r="G127" s="129"/>
      <c r="H127" s="129"/>
      <c r="I127" s="64">
        <v>0</v>
      </c>
      <c r="J127" s="89">
        <f>ROUND(($J$122/(1-$I$134))*$I$127,2)</f>
        <v>0</v>
      </c>
    </row>
    <row r="128" spans="2:10" ht="37.5" customHeight="1" thickTop="1" thickBot="1" x14ac:dyDescent="0.4">
      <c r="B128" s="90"/>
      <c r="C128" s="129" t="s">
        <v>135</v>
      </c>
      <c r="D128" s="129"/>
      <c r="E128" s="129"/>
      <c r="F128" s="129"/>
      <c r="G128" s="129"/>
      <c r="H128" s="129"/>
      <c r="I128" s="64">
        <v>0</v>
      </c>
      <c r="J128" s="89">
        <f>ROUND(($J$122/(1-$I$134))*$I$128,2)</f>
        <v>0</v>
      </c>
    </row>
    <row r="129" spans="2:10" ht="15.5" thickTop="1" thickBot="1" x14ac:dyDescent="0.4">
      <c r="B129" s="90"/>
      <c r="C129" s="120" t="s">
        <v>42</v>
      </c>
      <c r="D129" s="120"/>
      <c r="E129" s="120"/>
      <c r="F129" s="120"/>
      <c r="G129" s="120"/>
      <c r="H129" s="120"/>
      <c r="I129" s="65" t="s">
        <v>29</v>
      </c>
      <c r="J129" s="29" t="s">
        <v>29</v>
      </c>
    </row>
    <row r="130" spans="2:10" ht="15.5" thickTop="1" thickBot="1" x14ac:dyDescent="0.4">
      <c r="B130" s="90"/>
      <c r="C130" s="120" t="s">
        <v>136</v>
      </c>
      <c r="D130" s="120"/>
      <c r="E130" s="120"/>
      <c r="F130" s="120"/>
      <c r="G130" s="120"/>
      <c r="H130" s="120"/>
      <c r="I130" s="65" t="s">
        <v>29</v>
      </c>
      <c r="J130" s="29" t="s">
        <v>29</v>
      </c>
    </row>
    <row r="131" spans="2:10" ht="15.5" thickTop="1" thickBot="1" x14ac:dyDescent="0.4">
      <c r="B131" s="90"/>
      <c r="C131" s="120" t="s">
        <v>137</v>
      </c>
      <c r="D131" s="120"/>
      <c r="E131" s="120"/>
      <c r="F131" s="120"/>
      <c r="G131" s="120"/>
      <c r="H131" s="120"/>
      <c r="I131" s="64">
        <v>0.05</v>
      </c>
      <c r="J131" s="89">
        <f>ROUND(($J$122/(1-$I$134))*$I$131,2)</f>
        <v>204.08</v>
      </c>
    </row>
    <row r="132" spans="2:10" ht="15.5" thickTop="1" thickBot="1" x14ac:dyDescent="0.4">
      <c r="B132" s="125" t="s">
        <v>97</v>
      </c>
      <c r="C132" s="125"/>
      <c r="D132" s="125"/>
      <c r="E132" s="125"/>
      <c r="F132" s="125"/>
      <c r="G132" s="125"/>
      <c r="H132" s="125"/>
      <c r="I132" s="125"/>
      <c r="J132" s="14">
        <f>SUM(J119+J121+J125+J126+J131)</f>
        <v>691.82</v>
      </c>
    </row>
    <row r="133" spans="2:10" ht="15.5" thickTop="1" thickBot="1" x14ac:dyDescent="0.4">
      <c r="B133" s="126"/>
      <c r="C133" s="126"/>
      <c r="D133" s="126"/>
      <c r="E133" s="126"/>
      <c r="F133" s="126"/>
      <c r="G133" s="126"/>
      <c r="H133" s="126"/>
      <c r="I133" s="126"/>
      <c r="J133" s="126"/>
    </row>
    <row r="134" spans="2:10" ht="15.5" thickTop="1" thickBot="1" x14ac:dyDescent="0.4">
      <c r="B134" s="127" t="s">
        <v>138</v>
      </c>
      <c r="C134" s="127"/>
      <c r="D134" s="127"/>
      <c r="E134" s="127"/>
      <c r="F134" s="127"/>
      <c r="G134" s="127"/>
      <c r="H134" s="127"/>
      <c r="I134" s="66">
        <f>SUM(I125:I131)</f>
        <v>8.6499999999999994E-2</v>
      </c>
      <c r="J134" s="60">
        <f>SUM(J125:J131)</f>
        <v>353.06000000000006</v>
      </c>
    </row>
    <row r="135" spans="2:10" ht="15.5" thickTop="1" thickBot="1" x14ac:dyDescent="0.4">
      <c r="B135" s="122"/>
      <c r="C135" s="122"/>
      <c r="D135" s="122"/>
      <c r="E135" s="122"/>
      <c r="F135" s="122"/>
      <c r="G135" s="122"/>
      <c r="H135" s="122"/>
      <c r="I135" s="122"/>
      <c r="J135" s="122"/>
    </row>
    <row r="136" spans="2:10" ht="25.5" customHeight="1" thickTop="1" thickBot="1" x14ac:dyDescent="0.4">
      <c r="B136" s="123" t="s">
        <v>139</v>
      </c>
      <c r="C136" s="123"/>
      <c r="D136" s="123"/>
      <c r="E136" s="123"/>
      <c r="F136" s="123"/>
      <c r="G136" s="123"/>
      <c r="H136" s="123"/>
      <c r="I136" s="123"/>
      <c r="J136" s="123"/>
    </row>
    <row r="137" spans="2:10" ht="15.5" thickTop="1" thickBot="1" x14ac:dyDescent="0.4">
      <c r="B137" s="124" t="s">
        <v>140</v>
      </c>
      <c r="C137" s="124"/>
      <c r="D137" s="124"/>
      <c r="E137" s="124"/>
      <c r="F137" s="124"/>
      <c r="G137" s="124"/>
      <c r="H137" s="124"/>
      <c r="I137" s="124"/>
      <c r="J137" s="16" t="s">
        <v>16</v>
      </c>
    </row>
    <row r="138" spans="2:10" ht="15.5" thickTop="1" thickBot="1" x14ac:dyDescent="0.4">
      <c r="B138" s="86" t="s">
        <v>1</v>
      </c>
      <c r="C138" s="120" t="s">
        <v>141</v>
      </c>
      <c r="D138" s="120"/>
      <c r="E138" s="120"/>
      <c r="F138" s="120"/>
      <c r="G138" s="120"/>
      <c r="H138" s="120"/>
      <c r="I138" s="120"/>
      <c r="J138" s="67">
        <f>J28</f>
        <v>1476.16</v>
      </c>
    </row>
    <row r="139" spans="2:10" ht="15.5" thickTop="1" thickBot="1" x14ac:dyDescent="0.4">
      <c r="B139" s="86" t="s">
        <v>3</v>
      </c>
      <c r="C139" s="120" t="s">
        <v>95</v>
      </c>
      <c r="D139" s="120"/>
      <c r="E139" s="120"/>
      <c r="F139" s="120"/>
      <c r="G139" s="120"/>
      <c r="H139" s="120"/>
      <c r="I139" s="120"/>
      <c r="J139" s="67">
        <f>J68</f>
        <v>1385.7903999999999</v>
      </c>
    </row>
    <row r="140" spans="2:10" ht="15.5" thickTop="1" thickBot="1" x14ac:dyDescent="0.4">
      <c r="B140" s="86" t="s">
        <v>5</v>
      </c>
      <c r="C140" s="120" t="s">
        <v>31</v>
      </c>
      <c r="D140" s="120"/>
      <c r="E140" s="120"/>
      <c r="F140" s="120"/>
      <c r="G140" s="120"/>
      <c r="H140" s="120"/>
      <c r="I140" s="120"/>
      <c r="J140" s="67">
        <f>J78</f>
        <v>204.22000000000003</v>
      </c>
    </row>
    <row r="141" spans="2:10" ht="15.5" thickTop="1" thickBot="1" x14ac:dyDescent="0.4">
      <c r="B141" s="86" t="s">
        <v>6</v>
      </c>
      <c r="C141" s="120" t="s">
        <v>32</v>
      </c>
      <c r="D141" s="120"/>
      <c r="E141" s="120"/>
      <c r="F141" s="120"/>
      <c r="G141" s="120"/>
      <c r="H141" s="120"/>
      <c r="I141" s="120"/>
      <c r="J141" s="67">
        <f>J106</f>
        <v>241.61000000000004</v>
      </c>
    </row>
    <row r="142" spans="2:10" ht="15.5" thickTop="1" thickBot="1" x14ac:dyDescent="0.4">
      <c r="B142" s="86" t="s">
        <v>13</v>
      </c>
      <c r="C142" s="120" t="s">
        <v>142</v>
      </c>
      <c r="D142" s="120"/>
      <c r="E142" s="120"/>
      <c r="F142" s="120"/>
      <c r="G142" s="120"/>
      <c r="H142" s="120"/>
      <c r="I142" s="120"/>
      <c r="J142" s="67">
        <f>J114</f>
        <v>82</v>
      </c>
    </row>
    <row r="143" spans="2:10" ht="15.5" thickTop="1" thickBot="1" x14ac:dyDescent="0.4">
      <c r="B143" s="117" t="s">
        <v>43</v>
      </c>
      <c r="C143" s="117"/>
      <c r="D143" s="117"/>
      <c r="E143" s="117"/>
      <c r="F143" s="117"/>
      <c r="G143" s="117"/>
      <c r="H143" s="117"/>
      <c r="I143" s="117"/>
      <c r="J143" s="68">
        <f>SUM(J138:J142)</f>
        <v>3389.7804000000001</v>
      </c>
    </row>
    <row r="144" spans="2:10" ht="15.5" thickTop="1" thickBot="1" x14ac:dyDescent="0.4">
      <c r="B144" s="86" t="s">
        <v>14</v>
      </c>
      <c r="C144" s="120" t="s">
        <v>143</v>
      </c>
      <c r="D144" s="120"/>
      <c r="E144" s="120"/>
      <c r="F144" s="120"/>
      <c r="G144" s="120"/>
      <c r="H144" s="120"/>
      <c r="I144" s="120"/>
      <c r="J144" s="69">
        <f>J132</f>
        <v>691.82</v>
      </c>
    </row>
    <row r="145" spans="2:10" ht="15.5" thickTop="1" thickBot="1" x14ac:dyDescent="0.4">
      <c r="B145" s="121" t="s">
        <v>144</v>
      </c>
      <c r="C145" s="121"/>
      <c r="D145" s="121"/>
      <c r="E145" s="121"/>
      <c r="F145" s="121"/>
      <c r="G145" s="121"/>
      <c r="H145" s="121"/>
      <c r="I145" s="121"/>
      <c r="J145" s="70">
        <f>ROUND(J143+J144,2)</f>
        <v>4081.6</v>
      </c>
    </row>
    <row r="146" spans="2:10" ht="15.5" thickTop="1" thickBot="1" x14ac:dyDescent="0.4">
      <c r="B146" s="71"/>
      <c r="C146" s="92"/>
      <c r="D146" s="92"/>
      <c r="E146" s="92"/>
      <c r="F146" s="92"/>
      <c r="G146" s="116" t="s">
        <v>145</v>
      </c>
      <c r="H146" s="116"/>
      <c r="I146" s="116"/>
      <c r="J146" s="72">
        <v>1</v>
      </c>
    </row>
    <row r="147" spans="2:10" ht="15.5" thickTop="1" thickBot="1" x14ac:dyDescent="0.4">
      <c r="B147" s="71"/>
      <c r="C147" s="92"/>
      <c r="D147" s="92"/>
      <c r="E147" s="92"/>
      <c r="F147" s="92"/>
      <c r="G147" s="116" t="s">
        <v>146</v>
      </c>
      <c r="H147" s="116"/>
      <c r="I147" s="116"/>
      <c r="J147" s="68">
        <f>ROUND(J145*J146,2)</f>
        <v>4081.6</v>
      </c>
    </row>
    <row r="148" spans="2:10" ht="15.5" thickTop="1" thickBot="1" x14ac:dyDescent="0.4">
      <c r="B148" s="116" t="s">
        <v>147</v>
      </c>
      <c r="C148" s="116"/>
      <c r="D148" s="116"/>
      <c r="E148" s="116"/>
      <c r="F148" s="116"/>
      <c r="G148" s="116"/>
      <c r="H148" s="116"/>
      <c r="I148" s="116"/>
      <c r="J148" s="72">
        <v>4</v>
      </c>
    </row>
    <row r="149" spans="2:10" ht="15.5" thickTop="1" thickBot="1" x14ac:dyDescent="0.4">
      <c r="B149" s="117" t="s">
        <v>148</v>
      </c>
      <c r="C149" s="117"/>
      <c r="D149" s="117"/>
      <c r="E149" s="117"/>
      <c r="F149" s="117"/>
      <c r="G149" s="117"/>
      <c r="H149" s="117"/>
      <c r="I149" s="117"/>
      <c r="J149" s="68">
        <f>J147*J148</f>
        <v>16326.4</v>
      </c>
    </row>
    <row r="150" spans="2:10" ht="15.5" thickTop="1" thickBot="1" x14ac:dyDescent="0.4">
      <c r="B150" s="118" t="s">
        <v>159</v>
      </c>
      <c r="C150" s="118"/>
      <c r="D150" s="118"/>
      <c r="E150" s="118"/>
      <c r="F150" s="118"/>
      <c r="G150" s="118"/>
      <c r="H150" s="118"/>
      <c r="I150" s="118"/>
      <c r="J150" s="73">
        <f>ROUND(J149*12,2)</f>
        <v>195916.79999999999</v>
      </c>
    </row>
    <row r="151" spans="2:10" ht="15.5" thickTop="1" thickBot="1" x14ac:dyDescent="0.4">
      <c r="B151" s="119"/>
      <c r="C151" s="119"/>
      <c r="D151" s="119"/>
      <c r="E151" s="119"/>
      <c r="F151" s="119"/>
      <c r="G151" s="119"/>
      <c r="H151" s="119"/>
      <c r="I151" s="119"/>
      <c r="J151" s="119"/>
    </row>
    <row r="152" spans="2:10" ht="15" thickTop="1" x14ac:dyDescent="0.35"/>
    <row r="153" spans="2:10" x14ac:dyDescent="0.35">
      <c r="B153" s="2" t="s">
        <v>44</v>
      </c>
      <c r="C153" s="2"/>
      <c r="D153" s="2"/>
      <c r="E153" s="2"/>
      <c r="F153" s="2"/>
      <c r="G153" s="2"/>
      <c r="H153" s="2"/>
      <c r="I153" s="2"/>
      <c r="J153" s="84"/>
    </row>
    <row r="154" spans="2:10" x14ac:dyDescent="0.35">
      <c r="B154" s="2" t="s">
        <v>45</v>
      </c>
      <c r="C154" s="2"/>
      <c r="D154" s="2"/>
      <c r="E154" s="2"/>
      <c r="F154" s="2"/>
      <c r="G154" s="2"/>
      <c r="H154" s="2"/>
      <c r="I154" s="2"/>
    </row>
    <row r="155" spans="2:10" x14ac:dyDescent="0.35">
      <c r="B155" s="2" t="s">
        <v>46</v>
      </c>
      <c r="C155" s="2"/>
      <c r="D155" s="2"/>
      <c r="E155" s="2"/>
      <c r="F155" s="2"/>
      <c r="G155" s="1"/>
      <c r="H155" s="1"/>
      <c r="I155" s="1"/>
    </row>
  </sheetData>
  <mergeCells count="174">
    <mergeCell ref="B1:J1"/>
    <mergeCell ref="B2:J2"/>
    <mergeCell ref="B3:J3"/>
    <mergeCell ref="B4:J4"/>
    <mergeCell ref="B5:H5"/>
    <mergeCell ref="I5:J5"/>
    <mergeCell ref="C10:H10"/>
    <mergeCell ref="I10:J10"/>
    <mergeCell ref="C11:H11"/>
    <mergeCell ref="I11:J11"/>
    <mergeCell ref="B12:J12"/>
    <mergeCell ref="B13:F13"/>
    <mergeCell ref="G13:H13"/>
    <mergeCell ref="I13:J13"/>
    <mergeCell ref="B6:H6"/>
    <mergeCell ref="I6:J6"/>
    <mergeCell ref="B7:J7"/>
    <mergeCell ref="C8:H8"/>
    <mergeCell ref="I8:J8"/>
    <mergeCell ref="C9:H9"/>
    <mergeCell ref="I9:J9"/>
    <mergeCell ref="B17:J17"/>
    <mergeCell ref="C18:H18"/>
    <mergeCell ref="I18:J18"/>
    <mergeCell ref="C19:H19"/>
    <mergeCell ref="I19:J19"/>
    <mergeCell ref="C20:H20"/>
    <mergeCell ref="I20:J20"/>
    <mergeCell ref="B14:F14"/>
    <mergeCell ref="G14:H14"/>
    <mergeCell ref="I14:J14"/>
    <mergeCell ref="B15:H15"/>
    <mergeCell ref="I15:J15"/>
    <mergeCell ref="B16:J16"/>
    <mergeCell ref="C25:H25"/>
    <mergeCell ref="C26:I26"/>
    <mergeCell ref="C27:I27"/>
    <mergeCell ref="B28:I28"/>
    <mergeCell ref="B30:J30"/>
    <mergeCell ref="C31:I31"/>
    <mergeCell ref="C21:H21"/>
    <mergeCell ref="I21:J21"/>
    <mergeCell ref="C22:H22"/>
    <mergeCell ref="I22:J22"/>
    <mergeCell ref="B23:J23"/>
    <mergeCell ref="B24:J24"/>
    <mergeCell ref="C38:H38"/>
    <mergeCell ref="C39:H39"/>
    <mergeCell ref="C40:D40"/>
    <mergeCell ref="C41:H41"/>
    <mergeCell ref="C42:H42"/>
    <mergeCell ref="C43:H43"/>
    <mergeCell ref="C32:H32"/>
    <mergeCell ref="C33:H33"/>
    <mergeCell ref="B34:I34"/>
    <mergeCell ref="B35:J35"/>
    <mergeCell ref="B36:J36"/>
    <mergeCell ref="C37:H37"/>
    <mergeCell ref="C50:H50"/>
    <mergeCell ref="C51:H51"/>
    <mergeCell ref="C52:H52"/>
    <mergeCell ref="C53:H53"/>
    <mergeCell ref="C54:I54"/>
    <mergeCell ref="C55:H55"/>
    <mergeCell ref="C44:H44"/>
    <mergeCell ref="C45:H45"/>
    <mergeCell ref="B46:H46"/>
    <mergeCell ref="B47:J47"/>
    <mergeCell ref="C48:I48"/>
    <mergeCell ref="C49:I49"/>
    <mergeCell ref="C64:I64"/>
    <mergeCell ref="C65:I65"/>
    <mergeCell ref="C66:I66"/>
    <mergeCell ref="C67:I67"/>
    <mergeCell ref="B68:I68"/>
    <mergeCell ref="B70:J70"/>
    <mergeCell ref="C56:H56"/>
    <mergeCell ref="C57:H57"/>
    <mergeCell ref="C60:I60"/>
    <mergeCell ref="C61:I61"/>
    <mergeCell ref="B62:J62"/>
    <mergeCell ref="B63:J63"/>
    <mergeCell ref="C76:I76"/>
    <mergeCell ref="C77:I77"/>
    <mergeCell ref="B78:I78"/>
    <mergeCell ref="B80:J80"/>
    <mergeCell ref="B81:J81"/>
    <mergeCell ref="B82:J82"/>
    <mergeCell ref="B71:B72"/>
    <mergeCell ref="C71:I71"/>
    <mergeCell ref="J71:J72"/>
    <mergeCell ref="C72:H72"/>
    <mergeCell ref="C73:I73"/>
    <mergeCell ref="B74:B75"/>
    <mergeCell ref="C74:I74"/>
    <mergeCell ref="J74:J75"/>
    <mergeCell ref="C75:H75"/>
    <mergeCell ref="B89:B90"/>
    <mergeCell ref="C89:I89"/>
    <mergeCell ref="J89:J90"/>
    <mergeCell ref="C90:H90"/>
    <mergeCell ref="B91:B92"/>
    <mergeCell ref="C91:I91"/>
    <mergeCell ref="J91:J92"/>
    <mergeCell ref="C92:H92"/>
    <mergeCell ref="G84:H84"/>
    <mergeCell ref="C85:I85"/>
    <mergeCell ref="C86:I86"/>
    <mergeCell ref="B87:B88"/>
    <mergeCell ref="C87:I87"/>
    <mergeCell ref="J87:J88"/>
    <mergeCell ref="C88:H88"/>
    <mergeCell ref="B97:I97"/>
    <mergeCell ref="B98:I98"/>
    <mergeCell ref="C99:I99"/>
    <mergeCell ref="C100:I100"/>
    <mergeCell ref="B101:I101"/>
    <mergeCell ref="B102:J102"/>
    <mergeCell ref="B93:B94"/>
    <mergeCell ref="C93:I93"/>
    <mergeCell ref="J93:J94"/>
    <mergeCell ref="C94:H94"/>
    <mergeCell ref="C95:I95"/>
    <mergeCell ref="J95:J96"/>
    <mergeCell ref="C96:H96"/>
    <mergeCell ref="C110:I110"/>
    <mergeCell ref="C111:I111"/>
    <mergeCell ref="C112:I112"/>
    <mergeCell ref="C113:I113"/>
    <mergeCell ref="B114:I114"/>
    <mergeCell ref="B116:J116"/>
    <mergeCell ref="C103:I103"/>
    <mergeCell ref="C104:I104"/>
    <mergeCell ref="C105:I105"/>
    <mergeCell ref="B106:I106"/>
    <mergeCell ref="B108:J108"/>
    <mergeCell ref="C109:I109"/>
    <mergeCell ref="B134:H134"/>
    <mergeCell ref="C123:H123"/>
    <mergeCell ref="C124:H124"/>
    <mergeCell ref="C125:H125"/>
    <mergeCell ref="C126:H126"/>
    <mergeCell ref="C127:H127"/>
    <mergeCell ref="C128:H128"/>
    <mergeCell ref="C117:H117"/>
    <mergeCell ref="B118:H118"/>
    <mergeCell ref="C119:H119"/>
    <mergeCell ref="B120:H120"/>
    <mergeCell ref="C121:H121"/>
    <mergeCell ref="B122:H122"/>
    <mergeCell ref="G147:I147"/>
    <mergeCell ref="B148:I148"/>
    <mergeCell ref="B149:I149"/>
    <mergeCell ref="B150:I150"/>
    <mergeCell ref="B151:J151"/>
    <mergeCell ref="C58:I58"/>
    <mergeCell ref="C59:I59"/>
    <mergeCell ref="C141:I141"/>
    <mergeCell ref="C142:I142"/>
    <mergeCell ref="B143:I143"/>
    <mergeCell ref="C144:I144"/>
    <mergeCell ref="B145:I145"/>
    <mergeCell ref="G146:I146"/>
    <mergeCell ref="B135:J135"/>
    <mergeCell ref="B136:J136"/>
    <mergeCell ref="B137:I137"/>
    <mergeCell ref="C138:I138"/>
    <mergeCell ref="C139:I139"/>
    <mergeCell ref="C140:I140"/>
    <mergeCell ref="C129:H129"/>
    <mergeCell ref="C130:H130"/>
    <mergeCell ref="C131:H131"/>
    <mergeCell ref="B132:I132"/>
    <mergeCell ref="B133:J133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showGridLines="0" tabSelected="1" zoomScale="145" zoomScaleNormal="145" workbookViewId="0"/>
  </sheetViews>
  <sheetFormatPr defaultRowHeight="14.5" x14ac:dyDescent="0.35"/>
  <cols>
    <col min="1" max="1" width="8.7265625" style="99"/>
    <col min="2" max="2" width="27.7265625" style="99" customWidth="1"/>
    <col min="3" max="3" width="13.54296875" style="109" customWidth="1"/>
    <col min="4" max="4" width="17.81640625" style="109" customWidth="1"/>
    <col min="5" max="5" width="13.26953125" style="109" customWidth="1"/>
    <col min="6" max="6" width="18.54296875" style="99" customWidth="1"/>
    <col min="7" max="7" width="9.54296875" style="99" customWidth="1"/>
    <col min="8" max="9" width="8.7265625" style="99"/>
    <col min="10" max="10" width="13.54296875" style="99" customWidth="1"/>
    <col min="11" max="11" width="8.7265625" style="99"/>
    <col min="12" max="12" width="13.26953125" style="99" bestFit="1" customWidth="1"/>
    <col min="13" max="13" width="14.26953125" style="99" bestFit="1" customWidth="1"/>
    <col min="14" max="16384" width="8.7265625" style="99"/>
  </cols>
  <sheetData>
    <row r="2" spans="2:6" x14ac:dyDescent="0.35">
      <c r="B2" s="96" t="s">
        <v>163</v>
      </c>
      <c r="C2" s="97" t="s">
        <v>178</v>
      </c>
      <c r="D2" s="97" t="s">
        <v>175</v>
      </c>
      <c r="E2" s="97" t="s">
        <v>176</v>
      </c>
      <c r="F2" s="98" t="s">
        <v>159</v>
      </c>
    </row>
    <row r="3" spans="2:6" x14ac:dyDescent="0.35">
      <c r="B3" s="100" t="s">
        <v>174</v>
      </c>
      <c r="C3" s="101">
        <v>4</v>
      </c>
      <c r="D3" s="101" t="s">
        <v>161</v>
      </c>
      <c r="E3" s="110">
        <f>'MO6'!J150</f>
        <v>21510.16</v>
      </c>
      <c r="F3" s="102">
        <f>RESUMO!E3*12</f>
        <v>258121.91999999998</v>
      </c>
    </row>
    <row r="4" spans="2:6" x14ac:dyDescent="0.35">
      <c r="B4" s="103" t="s">
        <v>174</v>
      </c>
      <c r="C4" s="104">
        <v>1</v>
      </c>
      <c r="D4" s="104" t="s">
        <v>172</v>
      </c>
      <c r="E4" s="111">
        <f>MO6b!J150</f>
        <v>5352.59</v>
      </c>
      <c r="F4" s="105">
        <f t="shared" ref="F4:F9" si="0">E4*12</f>
        <v>64231.08</v>
      </c>
    </row>
    <row r="5" spans="2:6" x14ac:dyDescent="0.35">
      <c r="B5" s="106" t="s">
        <v>177</v>
      </c>
      <c r="C5" s="107">
        <v>1</v>
      </c>
      <c r="D5" s="107" t="s">
        <v>161</v>
      </c>
      <c r="E5" s="112">
        <f>'MO15'!J150</f>
        <v>7557.54</v>
      </c>
      <c r="F5" s="108">
        <f t="shared" si="0"/>
        <v>90690.48</v>
      </c>
    </row>
    <row r="6" spans="2:6" x14ac:dyDescent="0.35">
      <c r="B6" s="100" t="s">
        <v>11</v>
      </c>
      <c r="C6" s="101">
        <v>1</v>
      </c>
      <c r="D6" s="101" t="s">
        <v>161</v>
      </c>
      <c r="E6" s="110">
        <f>CO!J149</f>
        <v>4057.52</v>
      </c>
      <c r="F6" s="102">
        <f t="shared" si="0"/>
        <v>48690.239999999998</v>
      </c>
    </row>
    <row r="7" spans="2:6" x14ac:dyDescent="0.35">
      <c r="B7" s="103" t="s">
        <v>11</v>
      </c>
      <c r="C7" s="104">
        <v>1</v>
      </c>
      <c r="D7" s="104" t="s">
        <v>167</v>
      </c>
      <c r="E7" s="111">
        <f>COs!J149</f>
        <v>4057.52</v>
      </c>
      <c r="F7" s="105">
        <f t="shared" si="0"/>
        <v>48690.239999999998</v>
      </c>
    </row>
    <row r="8" spans="2:6" x14ac:dyDescent="0.35">
      <c r="B8" s="106" t="s">
        <v>11</v>
      </c>
      <c r="C8" s="107">
        <v>1</v>
      </c>
      <c r="D8" s="107" t="s">
        <v>171</v>
      </c>
      <c r="E8" s="112">
        <f>COm!J149</f>
        <v>4057.52</v>
      </c>
      <c r="F8" s="108">
        <f t="shared" si="0"/>
        <v>48690.239999999998</v>
      </c>
    </row>
    <row r="9" spans="2:6" x14ac:dyDescent="0.35">
      <c r="B9" s="103" t="s">
        <v>164</v>
      </c>
      <c r="C9" s="104">
        <v>4</v>
      </c>
      <c r="D9" s="104" t="s">
        <v>161</v>
      </c>
      <c r="E9" s="111">
        <f>CA!J149</f>
        <v>16326.4</v>
      </c>
      <c r="F9" s="105">
        <f t="shared" si="0"/>
        <v>195916.79999999999</v>
      </c>
    </row>
    <row r="10" spans="2:6" x14ac:dyDescent="0.35">
      <c r="B10" s="113" t="s">
        <v>97</v>
      </c>
      <c r="C10" s="97">
        <f>SUM(C3:C9)</f>
        <v>13</v>
      </c>
      <c r="D10" s="97"/>
      <c r="E10" s="114">
        <f>SUM(E3:E9)</f>
        <v>62919.249999999993</v>
      </c>
      <c r="F10" s="115">
        <f>SUM(F3:F9)</f>
        <v>755031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MO6</vt:lpstr>
      <vt:lpstr>MO15</vt:lpstr>
      <vt:lpstr>MO6b</vt:lpstr>
      <vt:lpstr>CO</vt:lpstr>
      <vt:lpstr>COs</vt:lpstr>
      <vt:lpstr>COm</vt:lpstr>
      <vt:lpstr>CA</vt:lpstr>
      <vt:lpstr>RESUMO</vt:lpstr>
    </vt:vector>
  </TitlesOfParts>
  <Company>Receita Federal do Brasil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Salema Maia Prado</dc:creator>
  <cp:lastModifiedBy>Gustavo Amorim Antunes</cp:lastModifiedBy>
  <cp:lastPrinted>2023-01-13T20:25:50Z</cp:lastPrinted>
  <dcterms:created xsi:type="dcterms:W3CDTF">2023-01-13T14:03:56Z</dcterms:created>
  <dcterms:modified xsi:type="dcterms:W3CDTF">2024-10-17T19:47:23Z</dcterms:modified>
</cp:coreProperties>
</file>