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585" windowWidth="12945" windowHeight="12045"/>
  </bookViews>
  <sheets>
    <sheet name="Planilha Orçamentária" sheetId="19" r:id="rId1"/>
    <sheet name="4" sheetId="78" r:id="rId2"/>
    <sheet name="Insumo-MO" sheetId="10" r:id="rId3"/>
    <sheet name="Insumo-Eqp" sheetId="9" r:id="rId4"/>
    <sheet name="Mapa Comparativo" sheetId="15" r:id="rId5"/>
    <sheet name="Calc CH" sheetId="5" r:id="rId6"/>
  </sheets>
  <definedNames>
    <definedName name="_xlnm.Print_Area" localSheetId="1">'4'!$A$1:$H$37</definedName>
    <definedName name="_xlnm.Print_Area" localSheetId="5">'Calc CH'!$A$1:$N$39</definedName>
    <definedName name="_xlnm.Print_Area" localSheetId="3">'Insumo-Eqp'!$A$1:$F$20</definedName>
    <definedName name="_xlnm.Print_Area" localSheetId="2">'Insumo-MO'!$A$1:$F$19</definedName>
    <definedName name="_xlnm.Print_Area" localSheetId="4">'Mapa Comparativo'!$A$1:$H$23</definedName>
    <definedName name="_xlnm.Print_Area" localSheetId="0">'Planilha Orçamentária'!$A$1:$G$19</definedName>
  </definedNames>
  <calcPr calcId="124519" iterate="1" iterateCount="1000" iterateDelta="1E-4"/>
</workbook>
</file>

<file path=xl/calcChain.xml><?xml version="1.0" encoding="utf-8"?>
<calcChain xmlns="http://schemas.openxmlformats.org/spreadsheetml/2006/main">
  <c r="H9" i="15"/>
  <c r="F14" i="19"/>
  <c r="G14" s="1"/>
  <c r="F16"/>
  <c r="G16" s="1"/>
  <c r="C14" i="78"/>
  <c r="C15"/>
  <c r="C16"/>
  <c r="C17"/>
  <c r="C13"/>
  <c r="D17" i="15"/>
  <c r="H17"/>
  <c r="D16" i="5"/>
  <c r="M16"/>
  <c r="D18" i="9" s="1"/>
  <c r="A17" i="78"/>
  <c r="A16"/>
  <c r="A15"/>
  <c r="A13"/>
  <c r="B15" i="5"/>
  <c r="B17" i="9" s="1"/>
  <c r="B14" i="5"/>
  <c r="B16" i="9" s="1"/>
  <c r="B16" i="5"/>
  <c r="B18" i="9" s="1"/>
  <c r="B13" i="5"/>
  <c r="B15" i="9" s="1"/>
  <c r="B17" i="78" s="1"/>
  <c r="B12" i="5"/>
  <c r="B14" i="9"/>
  <c r="B16" i="78" s="1"/>
  <c r="B9" i="5"/>
  <c r="B11" i="9" s="1"/>
  <c r="B13" i="78" s="1"/>
  <c r="B10" i="5"/>
  <c r="B12" i="9"/>
  <c r="B14" i="78" s="1"/>
  <c r="B11" i="5"/>
  <c r="B13" i="9" s="1"/>
  <c r="B15" i="78" s="1"/>
  <c r="B8" i="5"/>
  <c r="B10" i="9"/>
  <c r="B7" i="5"/>
  <c r="B9" i="9"/>
  <c r="H10" i="15"/>
  <c r="D7" i="5"/>
  <c r="M7" s="1"/>
  <c r="D9" i="9" s="1"/>
  <c r="H11" i="15"/>
  <c r="D8" i="5"/>
  <c r="M8" s="1"/>
  <c r="D10" i="9" s="1"/>
  <c r="H12" i="15"/>
  <c r="D9" i="5"/>
  <c r="M9" s="1"/>
  <c r="D11" i="9" s="1"/>
  <c r="F13" i="78" s="1"/>
  <c r="H13" s="1"/>
  <c r="H13" i="15"/>
  <c r="D10" i="5"/>
  <c r="M10" s="1"/>
  <c r="D12" i="9" s="1"/>
  <c r="F14" i="78" s="1"/>
  <c r="H14" s="1"/>
  <c r="H14" i="15"/>
  <c r="D11" i="5"/>
  <c r="M11" s="1"/>
  <c r="D13" i="9" s="1"/>
  <c r="F15" i="78" s="1"/>
  <c r="H15" s="1"/>
  <c r="H15" i="15"/>
  <c r="D12" i="5"/>
  <c r="M12" s="1"/>
  <c r="D14" i="9" s="1"/>
  <c r="F16" i="78" s="1"/>
  <c r="H16" s="1"/>
  <c r="H16" i="15"/>
  <c r="D13" i="5"/>
  <c r="M13"/>
  <c r="D15" i="9" s="1"/>
  <c r="F17" i="78" s="1"/>
  <c r="H17" s="1"/>
  <c r="H18" i="15"/>
  <c r="D14" i="5"/>
  <c r="M14"/>
  <c r="D16" i="9" s="1"/>
  <c r="H19" i="15"/>
  <c r="D15" i="5"/>
  <c r="M15"/>
  <c r="D17" i="9" s="1"/>
  <c r="A4" i="5"/>
  <c r="A4" i="9"/>
  <c r="A6" i="10"/>
  <c r="N27" i="5"/>
  <c r="A5" i="15"/>
  <c r="H6"/>
  <c r="A5" i="78"/>
  <c r="B9"/>
  <c r="E13"/>
  <c r="A14"/>
  <c r="F3" i="9"/>
  <c r="F4" i="10"/>
  <c r="F13" i="19"/>
  <c r="G13" s="1"/>
  <c r="F12"/>
  <c r="G12" s="1"/>
  <c r="H26" i="78"/>
  <c r="H18" l="1"/>
  <c r="H31" s="1"/>
  <c r="H32" s="1"/>
  <c r="F15" i="19" s="1"/>
  <c r="G15" s="1"/>
  <c r="G17" s="1"/>
  <c r="G18" s="1"/>
</calcChain>
</file>

<file path=xl/sharedStrings.xml><?xml version="1.0" encoding="utf-8"?>
<sst xmlns="http://schemas.openxmlformats.org/spreadsheetml/2006/main" count="254" uniqueCount="155">
  <si>
    <t>COMPOSIÇÃO DE PREÇO UNITÁRIO</t>
  </si>
  <si>
    <t>EQUIPAMENTO</t>
  </si>
  <si>
    <t>Código</t>
  </si>
  <si>
    <t>Descrição</t>
  </si>
  <si>
    <t>QUANT.</t>
  </si>
  <si>
    <t>UTILIZAÇÃO</t>
  </si>
  <si>
    <t>CUSTO OPERAC.</t>
  </si>
  <si>
    <t>PROD</t>
  </si>
  <si>
    <t>IMPROD</t>
  </si>
  <si>
    <t>TOTAL</t>
  </si>
  <si>
    <t>MÃO-DE-OBRA SUPLEMENTAR</t>
  </si>
  <si>
    <t>SALÁRIO BASE</t>
  </si>
  <si>
    <t>MATERIAIS / SERVIÇOS</t>
  </si>
  <si>
    <t>UNIDADE</t>
  </si>
  <si>
    <t>CUSTO</t>
  </si>
  <si>
    <t>CONSUMO</t>
  </si>
  <si>
    <t>C. UNITÁRIO</t>
  </si>
  <si>
    <t>h</t>
  </si>
  <si>
    <t>TRANSPORTE</t>
  </si>
  <si>
    <t>DMT (T)</t>
  </si>
  <si>
    <t>DMT (P)</t>
  </si>
  <si>
    <t>DMT(TOT)</t>
  </si>
  <si>
    <t>CONS.</t>
  </si>
  <si>
    <t xml:space="preserve">CUSTO UNITÁRIO TOTAL: </t>
  </si>
  <si>
    <t>SECRETARIA DE PORTOS / PRESIDÊNCIA DA REPÚBLICA</t>
  </si>
  <si>
    <t>Data base:</t>
  </si>
  <si>
    <t>Unid:     mês</t>
  </si>
  <si>
    <t>INSUMOS UTILIZADOS NAS COMPOSIÇÕES DE PREÇOS UNITÁRIOS</t>
  </si>
  <si>
    <t>Valor</t>
  </si>
  <si>
    <t>Item</t>
  </si>
  <si>
    <t>Referência</t>
  </si>
  <si>
    <t>TOPÓGRAFO</t>
  </si>
  <si>
    <t>Unid</t>
  </si>
  <si>
    <t>mês</t>
  </si>
  <si>
    <t>INSUMO :  MÃO-DE-OBRA</t>
  </si>
  <si>
    <t>MO-003</t>
  </si>
  <si>
    <t>INSUMO :  EQUIPAMENTOS</t>
  </si>
  <si>
    <t>EQ-001</t>
  </si>
  <si>
    <t>EQ-002</t>
  </si>
  <si>
    <t>EQ-003</t>
  </si>
  <si>
    <t>EQ-004</t>
  </si>
  <si>
    <t>EQ-005</t>
  </si>
  <si>
    <t>CÁLCULO DE CUSTO HORÁRIO - Fórmula  do SICRO2</t>
  </si>
  <si>
    <t>Código 
Sinapi</t>
  </si>
  <si>
    <t>Discriminação</t>
  </si>
  <si>
    <t>Un</t>
  </si>
  <si>
    <t>Valor de 
Aquisição (VA)</t>
  </si>
  <si>
    <t>Vida Útil
 (n)</t>
  </si>
  <si>
    <t xml:space="preserve">  HTA  </t>
  </si>
  <si>
    <t>Potência
 (P)</t>
  </si>
  <si>
    <t>Valor  
Residual (R)</t>
  </si>
  <si>
    <t>Coef  
Manut (K)</t>
  </si>
  <si>
    <t>Coef. Materiais (diesel)
(CM)</t>
  </si>
  <si>
    <t>Salário Hora  
Operador com Encargos Sociais</t>
  </si>
  <si>
    <t>S/C</t>
  </si>
  <si>
    <t>preço</t>
  </si>
  <si>
    <t>diesel</t>
  </si>
  <si>
    <t>en elet</t>
  </si>
  <si>
    <t>-</t>
  </si>
  <si>
    <t>Estação total</t>
  </si>
  <si>
    <t>C H  calc</t>
  </si>
  <si>
    <t>Denominação</t>
  </si>
  <si>
    <t>Adotado</t>
  </si>
  <si>
    <r>
      <t xml:space="preserve">CH </t>
    </r>
    <r>
      <rPr>
        <sz val="10"/>
        <rFont val="Calibri"/>
        <family val="2"/>
      </rPr>
      <t>=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custo horário</t>
    </r>
  </si>
  <si>
    <r>
      <t>VA</t>
    </r>
    <r>
      <rPr>
        <sz val="10"/>
        <rFont val="Calibri"/>
        <family val="2"/>
      </rPr>
      <t xml:space="preserve"> = valor aquisição </t>
    </r>
  </si>
  <si>
    <r>
      <t>R</t>
    </r>
    <r>
      <rPr>
        <sz val="10"/>
        <rFont val="Calibri"/>
        <family val="2"/>
      </rPr>
      <t xml:space="preserve"> = valor residual = coeficiente residual x VA</t>
    </r>
  </si>
  <si>
    <r>
      <t>n</t>
    </r>
    <r>
      <rPr>
        <sz val="10"/>
        <rFont val="Calibri"/>
        <family val="2"/>
      </rPr>
      <t xml:space="preserve"> = vida útil em anos</t>
    </r>
  </si>
  <si>
    <r>
      <t>HTA</t>
    </r>
    <r>
      <rPr>
        <sz val="10"/>
        <rFont val="Calibri"/>
        <family val="2"/>
      </rPr>
      <t>= horas trabalhadas por ano</t>
    </r>
  </si>
  <si>
    <r>
      <t>Q</t>
    </r>
    <r>
      <rPr>
        <sz val="10"/>
        <rFont val="Calibri"/>
        <family val="2"/>
      </rPr>
      <t xml:space="preserve"> = quantidade de operadores_</t>
    </r>
  </si>
  <si>
    <r>
      <t>K</t>
    </r>
    <r>
      <rPr>
        <sz val="10"/>
        <rFont val="Calibri"/>
        <family val="2"/>
      </rPr>
      <t xml:space="preserve"> = coeficiente de manutenção</t>
    </r>
  </si>
  <si>
    <r>
      <t>CM</t>
    </r>
    <r>
      <rPr>
        <sz val="10"/>
        <rFont val="Calibri"/>
        <family val="2"/>
      </rPr>
      <t xml:space="preserve"> = coeficiente de materiais</t>
    </r>
  </si>
  <si>
    <r>
      <t>P</t>
    </r>
    <r>
      <rPr>
        <sz val="10"/>
        <rFont val="Calibri"/>
        <family val="2"/>
      </rPr>
      <t xml:space="preserve"> = potência</t>
    </r>
  </si>
  <si>
    <t>unid.</t>
  </si>
  <si>
    <t>Quantidade</t>
  </si>
  <si>
    <t>Val.Unitário</t>
  </si>
  <si>
    <t>Val. Total</t>
  </si>
  <si>
    <t>PLANILHA ORÇAMENTÁRIA</t>
  </si>
  <si>
    <t>VEÍCULO SEDAN 71 A 115 CV</t>
  </si>
  <si>
    <t>Sinapi 4221</t>
  </si>
  <si>
    <t>Sinapi 14250</t>
  </si>
  <si>
    <t>Quant.
Operad. (Q)</t>
  </si>
  <si>
    <t xml:space="preserve"> CHI = [(VA – R)/n.HTA] + Q x Sal hora Op</t>
  </si>
  <si>
    <t>Custo 
Horário Prod (CHP)</t>
  </si>
  <si>
    <t>Custo 
Horário Improdutivo (CHI)</t>
  </si>
  <si>
    <t>NOTA:</t>
  </si>
  <si>
    <r>
      <t xml:space="preserve"> CHP = [(VA – R)/n.HTA] + [VA.K/</t>
    </r>
    <r>
      <rPr>
        <sz val="12"/>
        <rFont val="Calibri"/>
        <family val="2"/>
      </rPr>
      <t>n.HTA ]+ [CM.P.custo comb.] + Q x Sal hora Op</t>
    </r>
  </si>
  <si>
    <t xml:space="preserve">PREÇO TOTAL: </t>
  </si>
  <si>
    <t>Pesquisa 1</t>
  </si>
  <si>
    <t>Pesquisa 2</t>
  </si>
  <si>
    <t>Pesquisa 3</t>
  </si>
  <si>
    <t>Ecobatímetro monofeixe</t>
  </si>
  <si>
    <t>Receptor DGPS</t>
  </si>
  <si>
    <t>ENGENHEIRO PLENO</t>
  </si>
  <si>
    <t>CONJUNTO BATIMETRIA MULTIFEIXE (&gt;200KHZ)</t>
  </si>
  <si>
    <t>EMBARCAÇÃO DE APOIO - TRIPULADA E ABASTECIDA</t>
  </si>
  <si>
    <t>EQ-006</t>
  </si>
  <si>
    <t>EQ-007</t>
  </si>
  <si>
    <t>VEÍCULO SEDAN 101 A 115 CV</t>
  </si>
  <si>
    <t>EQ-009</t>
  </si>
  <si>
    <t>P1</t>
  </si>
  <si>
    <t>P2</t>
  </si>
  <si>
    <t>T2</t>
  </si>
  <si>
    <t>Microcomputador 2,8 GHz, 4GB RAM</t>
  </si>
  <si>
    <t>Impressora Multifuncional c/fax</t>
  </si>
  <si>
    <t>Data base</t>
  </si>
  <si>
    <t xml:space="preserve">Data base:  </t>
  </si>
  <si>
    <t>Nota 1 - IN SRF no 4/1985 - prazo de 5 anos para amortização de software</t>
  </si>
  <si>
    <t>Caris HIPS and SIPS Professional 7.1</t>
  </si>
  <si>
    <t>Nota 2 - Software Caris HIPS and SIPS Professional 7.1 - Proposta  PC02213SEP6HIPS de 12/08/2013 - IMS - Intelligent Marine Solutions</t>
  </si>
  <si>
    <t>Nota 3 - Software Hypack / Hysweep - Proposta 14112013_HPHS de 14/11/2013 - A2 Marine Solutions - Comércio, Representações e Serviços Ltda</t>
  </si>
  <si>
    <t>Nota 4 - Ecobatímetro monofeixe - Proposta 14112013_ECHO de 14/11/2013 - A2 Marine Solutions - Comércio, Representações e Serviços Ltda</t>
  </si>
  <si>
    <t>Nota 5 - Receptor DGPS - Proposta 14112013_DGPS de 14/11/2013 - A2 Marine Solutions - Comércio, Representações e Serviços Ltda</t>
  </si>
  <si>
    <t>Nota 6 - Ecobatímetro multifeixe - Proposta 14112013_2024 de 14/11/2013 - A2 Marine Solutions - Comércio, Representações e Serviços Ltda</t>
  </si>
  <si>
    <t>Prazo</t>
  </si>
  <si>
    <t>Marégrafo Digital + Link de Rádios</t>
  </si>
  <si>
    <t>PROFISSIONAL PLENO  (Assessor Hidrógrafo)</t>
  </si>
  <si>
    <t>Notas</t>
  </si>
  <si>
    <t>Tab. DNIT Mar/13</t>
  </si>
  <si>
    <t>MO-009</t>
  </si>
  <si>
    <t>Tab. DNIT Jan/14</t>
  </si>
  <si>
    <t>EQ. TÉC. ESPECIALIZADA EM MONTAGEM / MANUT. EQUIP. OCEANOGRÁFICOS</t>
  </si>
  <si>
    <t>EQ-010</t>
  </si>
  <si>
    <t>EQ-011</t>
  </si>
  <si>
    <t>EQ-021</t>
  </si>
  <si>
    <t>Nota 8 - Marégrafo Digital (R$ 13.500,00) + Link de Rádios (R$ 15.000,00) - Conforme Proposta 27022014 - da A2 Marine Solutions de 27/02/2014</t>
  </si>
  <si>
    <t>Nota 10 - Barco Modelo Jacaré 500 -  Conforme Proposta Metal Forte s/ nº</t>
  </si>
  <si>
    <t>Software Hypack / Hysweep</t>
  </si>
  <si>
    <t>Sensor de movimento (inclui GIRO) com DGPS</t>
  </si>
  <si>
    <t>Notas:</t>
  </si>
  <si>
    <t>Empresa</t>
  </si>
  <si>
    <t xml:space="preserve"> A2 MARINE SOLITIONS</t>
  </si>
  <si>
    <t xml:space="preserve"> IMS - INTELLIGENT MARINE SOLUTIONS</t>
  </si>
  <si>
    <t>A2 MARINE SOLUTIONS</t>
  </si>
  <si>
    <t>A2MARINE SOLUTIONS</t>
  </si>
  <si>
    <t xml:space="preserve"> A2 MARINE SOLUTIONS</t>
  </si>
  <si>
    <t xml:space="preserve">HIDRO MARES </t>
  </si>
  <si>
    <t>Tabela de Preços de Consultoria - DNIT - Instrução de Serviço DG nº 03, de 07 de março de 2012 - Última Atualização:  13/02/2014 - Preços Jan/2014</t>
  </si>
  <si>
    <t>Lancha  tripulada e abastecida</t>
  </si>
  <si>
    <t>ALEZI TEODOLINI</t>
  </si>
  <si>
    <t>Ecobatimetro multifeixe + Perfilador sonográfico</t>
  </si>
  <si>
    <t>Nota 1 - Em função das reduzidas dimensões dos equipamentos acima descritos, não estão previstos custos de Mobilização/Desmobilizaçãopara os mesmos. Os referidos equipamentos serão transportados por integrantes da equipe técnica.</t>
  </si>
  <si>
    <t>Nota 7 - Sensor de Movimento (inclui GIRO) - Proposta 14112013_GYRO_IMU de 14/11/2013 - A2 Marine Solutions - Comércio, Representações e Serviços Ltda.</t>
  </si>
  <si>
    <t>Nota 11 De Acordo com a Intrução Normativa SRF nº 162 da Receita Federal, que fixa prazo de vida útil e taxa de depreciação.</t>
  </si>
  <si>
    <t>Nota 9 - ADCPs de Margem, Bordo e Fundo - Conforme Proposta HM140310a - HIDRO MARES</t>
  </si>
  <si>
    <t>Nota 1 - 243,33 horas se referem à disponibilidade do equipamento durante 8 horas diárias para 30,42 dias = 30,42*8</t>
  </si>
  <si>
    <t>Salário do técnico em batimetria é equiparado ao do topógrafo da tabela do DNIT (T2)</t>
  </si>
  <si>
    <t>Tabela de Precos de Consultoria do DNIT atualizada em 13/02/2014</t>
  </si>
  <si>
    <t>1. Para o valor do Ecobatímetro Multifeixe, subtraiu-se R$ 42.000,00 do valor total da proposta (R$990.000,00), por esta incluir o Software Hypack/HySweep, que foi orçado separadamente através da proposta 14112013_HPHS de 14/11/2013 - A2 Marine Solutions - Comércio, Representações e Serviços LTDA.</t>
  </si>
  <si>
    <t>ANDRE PEITER ME</t>
  </si>
  <si>
    <t>PALANGANA</t>
  </si>
  <si>
    <t>MAE SUL</t>
  </si>
  <si>
    <t>TOTAL GERAL</t>
  </si>
  <si>
    <t>PORTO DE PARANAGUÁ-PR</t>
  </si>
  <si>
    <t>CONJUNTO BATIMETRIA MULTIFEIXE (c/ 200 KHZ)</t>
  </si>
  <si>
    <t>TOTAL GERAL COM BDI (32,18%)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</si>
</sst>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170" formatCode="_(&quot;R$ &quot;* #,##0.00_);_(&quot;R$ &quot;* \(#,##0.00\);_(&quot;R$ &quot;* &quot;-&quot;??_);_(@_)"/>
    <numFmt numFmtId="171" formatCode="_(* #,##0.00_);_(* \(#,##0.00\);_(* &quot;-&quot;??_);_(@_)"/>
    <numFmt numFmtId="172" formatCode="mm/yy"/>
    <numFmt numFmtId="174" formatCode="0000"/>
    <numFmt numFmtId="175" formatCode="#######0.00"/>
    <numFmt numFmtId="176" formatCode="#######0.0000"/>
    <numFmt numFmtId="177" formatCode="&quot;R$&quot;\ #,##0.00"/>
    <numFmt numFmtId="178" formatCode="[$-416]mmm\-yy;@"/>
    <numFmt numFmtId="179" formatCode="#,##0.0000"/>
  </numFmts>
  <fonts count="5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8"/>
      <color indexed="8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6"/>
      <name val="Calibri"/>
      <family val="2"/>
    </font>
    <font>
      <b/>
      <sz val="10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Arial"/>
      <family val="2"/>
    </font>
    <font>
      <sz val="8"/>
      <color indexed="8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9"/>
      <name val="Arial"/>
      <family val="2"/>
    </font>
    <font>
      <u/>
      <sz val="8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8"/>
      <name val="Calibri"/>
      <family val="2"/>
      <scheme val="minor"/>
    </font>
    <font>
      <u/>
      <sz val="8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5" fillId="0" borderId="0"/>
    <xf numFmtId="0" fontId="1" fillId="0" borderId="0"/>
    <xf numFmtId="0" fontId="43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4" fontId="42" fillId="0" borderId="0" applyFont="0" applyFill="0" applyBorder="0" applyAlignment="0" applyProtection="0"/>
    <xf numFmtId="0" fontId="4" fillId="0" borderId="0"/>
    <xf numFmtId="0" fontId="2" fillId="0" borderId="0"/>
    <xf numFmtId="0" fontId="42" fillId="0" borderId="0"/>
    <xf numFmtId="0" fontId="5" fillId="0" borderId="0"/>
    <xf numFmtId="0" fontId="1" fillId="0" borderId="0"/>
    <xf numFmtId="171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</cellStyleXfs>
  <cellXfs count="380">
    <xf numFmtId="0" fontId="0" fillId="0" borderId="0" xfId="0"/>
    <xf numFmtId="0" fontId="19" fillId="2" borderId="0" xfId="0" applyFont="1" applyFill="1" applyBorder="1"/>
    <xf numFmtId="0" fontId="19" fillId="2" borderId="1" xfId="0" applyFont="1" applyFill="1" applyBorder="1"/>
    <xf numFmtId="0" fontId="19" fillId="2" borderId="0" xfId="0" applyFont="1" applyFill="1"/>
    <xf numFmtId="2" fontId="19" fillId="2" borderId="0" xfId="0" applyNumberFormat="1" applyFont="1" applyFill="1" applyBorder="1"/>
    <xf numFmtId="0" fontId="19" fillId="2" borderId="2" xfId="0" applyFont="1" applyFill="1" applyBorder="1"/>
    <xf numFmtId="0" fontId="17" fillId="0" borderId="0" xfId="0" applyFont="1"/>
    <xf numFmtId="0" fontId="17" fillId="0" borderId="0" xfId="0" applyFont="1" applyBorder="1"/>
    <xf numFmtId="0" fontId="25" fillId="2" borderId="0" xfId="0" applyFont="1" applyFill="1"/>
    <xf numFmtId="2" fontId="19" fillId="2" borderId="0" xfId="0" applyNumberFormat="1" applyFont="1" applyFill="1" applyBorder="1" applyProtection="1">
      <protection locked="0"/>
    </xf>
    <xf numFmtId="0" fontId="19" fillId="2" borderId="3" xfId="0" applyFont="1" applyFill="1" applyBorder="1"/>
    <xf numFmtId="175" fontId="19" fillId="2" borderId="0" xfId="0" applyNumberFormat="1" applyFont="1" applyFill="1" applyBorder="1" applyAlignment="1">
      <alignment horizontal="left"/>
    </xf>
    <xf numFmtId="0" fontId="26" fillId="2" borderId="0" xfId="0" applyFont="1" applyFill="1" applyBorder="1" applyAlignment="1">
      <alignment horizontal="justify" wrapText="1"/>
    </xf>
    <xf numFmtId="176" fontId="19" fillId="2" borderId="0" xfId="0" applyNumberFormat="1" applyFont="1" applyFill="1" applyBorder="1" applyAlignment="1">
      <alignment horizontal="left"/>
    </xf>
    <xf numFmtId="0" fontId="19" fillId="2" borderId="4" xfId="0" applyFont="1" applyFill="1" applyBorder="1"/>
    <xf numFmtId="0" fontId="26" fillId="2" borderId="2" xfId="0" applyFont="1" applyFill="1" applyBorder="1" applyAlignment="1">
      <alignment horizontal="justify" wrapText="1"/>
    </xf>
    <xf numFmtId="0" fontId="19" fillId="0" borderId="2" xfId="0" applyFont="1" applyFill="1" applyBorder="1" applyAlignment="1">
      <alignment vertical="top" wrapText="1"/>
    </xf>
    <xf numFmtId="4" fontId="17" fillId="0" borderId="0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4" fontId="28" fillId="0" borderId="3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21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22" fillId="0" borderId="1" xfId="0" applyNumberFormat="1" applyFont="1" applyBorder="1" applyAlignment="1">
      <alignment vertical="center"/>
    </xf>
    <xf numFmtId="4" fontId="19" fillId="2" borderId="0" xfId="0" applyNumberFormat="1" applyFont="1" applyFill="1" applyBorder="1"/>
    <xf numFmtId="4" fontId="19" fillId="0" borderId="0" xfId="0" applyNumberFormat="1" applyFont="1" applyBorder="1" applyAlignment="1"/>
    <xf numFmtId="4" fontId="19" fillId="0" borderId="0" xfId="0" applyNumberFormat="1" applyFont="1"/>
    <xf numFmtId="4" fontId="24" fillId="0" borderId="0" xfId="0" applyNumberFormat="1" applyFont="1"/>
    <xf numFmtId="4" fontId="29" fillId="0" borderId="0" xfId="0" applyNumberFormat="1" applyFont="1" applyAlignment="1"/>
    <xf numFmtId="4" fontId="30" fillId="0" borderId="0" xfId="0" applyNumberFormat="1" applyFont="1" applyAlignment="1"/>
    <xf numFmtId="1" fontId="19" fillId="2" borderId="1" xfId="0" applyNumberFormat="1" applyFont="1" applyFill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4" fontId="9" fillId="0" borderId="0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10" fillId="0" borderId="3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vertical="center"/>
    </xf>
    <xf numFmtId="4" fontId="14" fillId="0" borderId="3" xfId="0" applyNumberFormat="1" applyFont="1" applyBorder="1" applyAlignment="1">
      <alignment vertical="top"/>
    </xf>
    <xf numFmtId="4" fontId="14" fillId="0" borderId="0" xfId="6" applyNumberFormat="1" applyFont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178" fontId="4" fillId="0" borderId="1" xfId="0" applyNumberFormat="1" applyFont="1" applyFill="1" applyBorder="1" applyAlignment="1">
      <alignment horizontal="center" vertical="top" wrapText="1"/>
    </xf>
    <xf numFmtId="4" fontId="15" fillId="0" borderId="0" xfId="6" applyNumberFormat="1" applyFont="1" applyFill="1" applyBorder="1" applyAlignment="1">
      <alignment horizontal="center" vertical="top" wrapText="1"/>
    </xf>
    <xf numFmtId="4" fontId="15" fillId="0" borderId="0" xfId="6" applyNumberFormat="1" applyFont="1" applyFill="1" applyBorder="1" applyAlignment="1">
      <alignment vertical="top" wrapText="1"/>
    </xf>
    <xf numFmtId="3" fontId="15" fillId="0" borderId="1" xfId="6" applyNumberFormat="1" applyFont="1" applyFill="1" applyBorder="1" applyAlignment="1">
      <alignment horizontal="center" vertical="top" wrapText="1"/>
    </xf>
    <xf numFmtId="179" fontId="5" fillId="0" borderId="0" xfId="0" applyNumberFormat="1" applyFont="1" applyAlignment="1">
      <alignment vertical="center"/>
    </xf>
    <xf numFmtId="4" fontId="12" fillId="0" borderId="1" xfId="0" applyNumberFormat="1" applyFont="1" applyBorder="1" applyAlignment="1">
      <alignment vertical="center"/>
    </xf>
    <xf numFmtId="4" fontId="16" fillId="0" borderId="0" xfId="0" applyNumberFormat="1" applyFont="1" applyFill="1"/>
    <xf numFmtId="4" fontId="18" fillId="0" borderId="0" xfId="0" applyNumberFormat="1" applyFont="1" applyFill="1"/>
    <xf numFmtId="4" fontId="18" fillId="0" borderId="3" xfId="0" applyNumberFormat="1" applyFont="1" applyFill="1" applyBorder="1"/>
    <xf numFmtId="4" fontId="18" fillId="0" borderId="0" xfId="0" applyNumberFormat="1" applyFont="1" applyFill="1" applyBorder="1"/>
    <xf numFmtId="3" fontId="18" fillId="0" borderId="1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4" fontId="24" fillId="0" borderId="0" xfId="0" applyNumberFormat="1" applyFont="1" applyFill="1"/>
    <xf numFmtId="4" fontId="19" fillId="0" borderId="0" xfId="0" applyNumberFormat="1" applyFont="1" applyFill="1" applyBorder="1"/>
    <xf numFmtId="4" fontId="19" fillId="0" borderId="0" xfId="0" applyNumberFormat="1" applyFont="1" applyFill="1"/>
    <xf numFmtId="3" fontId="19" fillId="0" borderId="0" xfId="0" applyNumberFormat="1" applyFont="1" applyFill="1" applyAlignment="1">
      <alignment horizontal="center"/>
    </xf>
    <xf numFmtId="2" fontId="19" fillId="2" borderId="5" xfId="0" applyNumberFormat="1" applyFont="1" applyFill="1" applyBorder="1" applyProtection="1">
      <protection locked="0"/>
    </xf>
    <xf numFmtId="0" fontId="19" fillId="2" borderId="5" xfId="0" applyFont="1" applyFill="1" applyBorder="1"/>
    <xf numFmtId="175" fontId="19" fillId="2" borderId="5" xfId="0" applyNumberFormat="1" applyFont="1" applyFill="1" applyBorder="1" applyAlignment="1">
      <alignment horizontal="left"/>
    </xf>
    <xf numFmtId="2" fontId="19" fillId="2" borderId="5" xfId="0" applyNumberFormat="1" applyFont="1" applyFill="1" applyBorder="1"/>
    <xf numFmtId="0" fontId="19" fillId="2" borderId="6" xfId="0" applyFont="1" applyFill="1" applyBorder="1"/>
    <xf numFmtId="0" fontId="12" fillId="0" borderId="0" xfId="0" applyFont="1" applyAlignment="1">
      <alignment vertical="center" wrapText="1"/>
    </xf>
    <xf numFmtId="4" fontId="9" fillId="0" borderId="0" xfId="0" applyNumberFormat="1" applyFont="1" applyBorder="1" applyAlignment="1">
      <alignment horizontal="right" vertical="center"/>
    </xf>
    <xf numFmtId="0" fontId="6" fillId="2" borderId="0" xfId="0" applyFont="1" applyFill="1" applyBorder="1"/>
    <xf numFmtId="1" fontId="6" fillId="2" borderId="5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justify"/>
    </xf>
    <xf numFmtId="4" fontId="9" fillId="0" borderId="0" xfId="0" applyNumberFormat="1" applyFont="1" applyBorder="1" applyAlignment="1">
      <alignment horizontal="center" vertical="center"/>
    </xf>
    <xf numFmtId="4" fontId="35" fillId="0" borderId="3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174" fontId="6" fillId="2" borderId="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75" fontId="6" fillId="2" borderId="5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174" fontId="6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7" xfId="0" applyFont="1" applyFill="1" applyBorder="1"/>
    <xf numFmtId="2" fontId="36" fillId="2" borderId="0" xfId="0" applyNumberFormat="1" applyFont="1" applyFill="1" applyBorder="1" applyProtection="1">
      <protection locked="0"/>
    </xf>
    <xf numFmtId="0" fontId="36" fillId="2" borderId="0" xfId="0" applyFont="1" applyFill="1" applyBorder="1"/>
    <xf numFmtId="175" fontId="36" fillId="2" borderId="0" xfId="0" applyNumberFormat="1" applyFont="1" applyFill="1" applyBorder="1" applyAlignment="1">
      <alignment horizontal="left"/>
    </xf>
    <xf numFmtId="2" fontId="36" fillId="2" borderId="0" xfId="0" applyNumberFormat="1" applyFont="1" applyFill="1" applyBorder="1"/>
    <xf numFmtId="0" fontId="36" fillId="2" borderId="1" xfId="0" applyFont="1" applyFill="1" applyBorder="1"/>
    <xf numFmtId="0" fontId="36" fillId="2" borderId="3" xfId="0" applyFont="1" applyFill="1" applyBorder="1"/>
    <xf numFmtId="0" fontId="37" fillId="2" borderId="0" xfId="0" applyFont="1" applyFill="1" applyBorder="1" applyAlignment="1">
      <alignment horizontal="justify" wrapText="1"/>
    </xf>
    <xf numFmtId="0" fontId="7" fillId="2" borderId="0" xfId="0" applyFont="1" applyFill="1" applyBorder="1" applyAlignment="1">
      <alignment horizontal="justify" wrapText="1"/>
    </xf>
    <xf numFmtId="2" fontId="6" fillId="2" borderId="0" xfId="0" applyNumberFormat="1" applyFont="1" applyFill="1" applyBorder="1" applyProtection="1">
      <protection locked="0"/>
    </xf>
    <xf numFmtId="175" fontId="6" fillId="2" borderId="0" xfId="0" applyNumberFormat="1" applyFont="1" applyFill="1" applyBorder="1" applyAlignment="1">
      <alignment horizontal="left"/>
    </xf>
    <xf numFmtId="176" fontId="6" fillId="2" borderId="0" xfId="0" applyNumberFormat="1" applyFont="1" applyFill="1" applyBorder="1" applyAlignment="1">
      <alignment horizontal="left"/>
    </xf>
    <xf numFmtId="2" fontId="6" fillId="2" borderId="0" xfId="0" applyNumberFormat="1" applyFont="1" applyFill="1" applyBorder="1"/>
    <xf numFmtId="0" fontId="6" fillId="2" borderId="3" xfId="0" applyFont="1" applyFill="1" applyBorder="1"/>
    <xf numFmtId="0" fontId="38" fillId="0" borderId="0" xfId="0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6" fillId="2" borderId="0" xfId="0" applyFont="1" applyFill="1" applyBorder="1" applyAlignment="1">
      <alignment horizontal="center"/>
    </xf>
    <xf numFmtId="0" fontId="9" fillId="0" borderId="0" xfId="0" applyFont="1" applyBorder="1" applyAlignment="1">
      <alignment vertical="center"/>
    </xf>
    <xf numFmtId="4" fontId="34" fillId="0" borderId="1" xfId="0" applyNumberFormat="1" applyFont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22" fillId="0" borderId="0" xfId="0" applyNumberFormat="1" applyFont="1" applyFill="1" applyAlignment="1">
      <alignment vertical="center"/>
    </xf>
    <xf numFmtId="4" fontId="9" fillId="0" borderId="3" xfId="0" applyNumberFormat="1" applyFont="1" applyFill="1" applyBorder="1"/>
    <xf numFmtId="4" fontId="44" fillId="0" borderId="0" xfId="0" applyNumberFormat="1" applyFont="1" applyAlignment="1">
      <alignment vertical="center"/>
    </xf>
    <xf numFmtId="4" fontId="23" fillId="0" borderId="0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4" fontId="14" fillId="0" borderId="3" xfId="0" applyNumberFormat="1" applyFont="1" applyFill="1" applyBorder="1" applyAlignment="1">
      <alignment vertical="top"/>
    </xf>
    <xf numFmtId="4" fontId="14" fillId="0" borderId="0" xfId="6" applyNumberFormat="1" applyFont="1" applyFill="1" applyBorder="1" applyAlignment="1">
      <alignment vertical="top" wrapText="1"/>
    </xf>
    <xf numFmtId="4" fontId="14" fillId="0" borderId="0" xfId="6" applyNumberFormat="1" applyFont="1" applyFill="1" applyBorder="1" applyAlignment="1">
      <alignment horizontal="left" vertical="top" wrapText="1"/>
    </xf>
    <xf numFmtId="4" fontId="18" fillId="0" borderId="3" xfId="0" applyNumberFormat="1" applyFont="1" applyFill="1" applyBorder="1" applyAlignment="1"/>
    <xf numFmtId="4" fontId="19" fillId="0" borderId="0" xfId="0" applyNumberFormat="1" applyFont="1" applyFill="1" applyBorder="1" applyAlignment="1"/>
    <xf numFmtId="3" fontId="19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78" fontId="39" fillId="0" borderId="1" xfId="0" applyNumberFormat="1" applyFont="1" applyFill="1" applyBorder="1" applyAlignment="1">
      <alignment horizontal="center" vertical="top" wrapText="1"/>
    </xf>
    <xf numFmtId="4" fontId="39" fillId="0" borderId="0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/>
    <xf numFmtId="4" fontId="19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4" fontId="18" fillId="0" borderId="0" xfId="0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center"/>
    </xf>
    <xf numFmtId="178" fontId="22" fillId="0" borderId="0" xfId="0" applyNumberFormat="1" applyFont="1" applyFill="1" applyBorder="1" applyAlignment="1">
      <alignment vertical="center"/>
    </xf>
    <xf numFmtId="4" fontId="28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top" wrapText="1"/>
    </xf>
    <xf numFmtId="178" fontId="19" fillId="0" borderId="8" xfId="0" applyNumberFormat="1" applyFont="1" applyFill="1" applyBorder="1" applyAlignment="1">
      <alignment horizontal="right" vertical="top" wrapText="1"/>
    </xf>
    <xf numFmtId="178" fontId="28" fillId="0" borderId="0" xfId="0" applyNumberFormat="1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center"/>
    </xf>
    <xf numFmtId="4" fontId="23" fillId="0" borderId="0" xfId="0" applyNumberFormat="1" applyFont="1" applyFill="1" applyBorder="1" applyAlignment="1">
      <alignment horizontal="left"/>
    </xf>
    <xf numFmtId="10" fontId="9" fillId="0" borderId="0" xfId="0" applyNumberFormat="1" applyFont="1" applyFill="1" applyBorder="1" applyAlignment="1">
      <alignment horizontal="center"/>
    </xf>
    <xf numFmtId="4" fontId="23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vertical="center"/>
    </xf>
    <xf numFmtId="0" fontId="19" fillId="0" borderId="0" xfId="0" applyFont="1" applyFill="1"/>
    <xf numFmtId="4" fontId="6" fillId="0" borderId="0" xfId="0" applyNumberFormat="1" applyFont="1" applyFill="1" applyBorder="1" applyAlignment="1">
      <alignment horizontal="center"/>
    </xf>
    <xf numFmtId="0" fontId="19" fillId="0" borderId="5" xfId="0" applyFont="1" applyFill="1" applyBorder="1"/>
    <xf numFmtId="0" fontId="19" fillId="0" borderId="5" xfId="0" applyFont="1" applyFill="1" applyBorder="1" applyAlignment="1">
      <alignment vertical="top" wrapText="1"/>
    </xf>
    <xf numFmtId="0" fontId="6" fillId="0" borderId="5" xfId="0" applyFont="1" applyFill="1" applyBorder="1"/>
    <xf numFmtId="0" fontId="26" fillId="0" borderId="5" xfId="0" applyFont="1" applyFill="1" applyBorder="1" applyAlignment="1">
      <alignment horizontal="justify" wrapText="1"/>
    </xf>
    <xf numFmtId="172" fontId="19" fillId="0" borderId="6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 applyProtection="1">
      <alignment horizontal="left"/>
    </xf>
    <xf numFmtId="0" fontId="19" fillId="0" borderId="7" xfId="0" applyFont="1" applyFill="1" applyBorder="1"/>
    <xf numFmtId="0" fontId="6" fillId="2" borderId="0" xfId="0" applyFont="1" applyFill="1"/>
    <xf numFmtId="0" fontId="6" fillId="0" borderId="3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6" fillId="0" borderId="0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17" fillId="0" borderId="0" xfId="0" applyNumberFormat="1" applyFont="1" applyFill="1" applyBorder="1" applyAlignment="1">
      <alignment horizontal="right" vertical="center"/>
    </xf>
    <xf numFmtId="174" fontId="6" fillId="0" borderId="3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/>
    </xf>
    <xf numFmtId="175" fontId="6" fillId="0" borderId="0" xfId="0" applyNumberFormat="1" applyFont="1" applyFill="1" applyBorder="1" applyAlignment="1">
      <alignment horizontal="right"/>
    </xf>
    <xf numFmtId="10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justify"/>
    </xf>
    <xf numFmtId="4" fontId="1" fillId="0" borderId="0" xfId="0" applyNumberFormat="1" applyFont="1" applyBorder="1" applyAlignment="1">
      <alignment vertical="center"/>
    </xf>
    <xf numFmtId="0" fontId="19" fillId="0" borderId="0" xfId="0" applyFont="1" applyFill="1" applyBorder="1"/>
    <xf numFmtId="4" fontId="23" fillId="0" borderId="0" xfId="0" applyNumberFormat="1" applyFont="1" applyFill="1" applyAlignment="1">
      <alignment horizontal="center" vertical="center"/>
    </xf>
    <xf numFmtId="4" fontId="45" fillId="0" borderId="0" xfId="3" quotePrefix="1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0" fontId="43" fillId="0" borderId="0" xfId="3" applyFill="1" applyBorder="1"/>
    <xf numFmtId="2" fontId="6" fillId="0" borderId="1" xfId="0" applyNumberFormat="1" applyFont="1" applyFill="1" applyBorder="1" applyAlignment="1">
      <alignment horizontal="center"/>
    </xf>
    <xf numFmtId="4" fontId="8" fillId="0" borderId="9" xfId="0" applyNumberFormat="1" applyFont="1" applyFill="1" applyBorder="1" applyAlignment="1"/>
    <xf numFmtId="4" fontId="17" fillId="2" borderId="9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4" fontId="24" fillId="3" borderId="9" xfId="0" applyNumberFormat="1" applyFont="1" applyFill="1" applyBorder="1" applyAlignment="1">
      <alignment horizontal="center" vertical="center"/>
    </xf>
    <xf numFmtId="4" fontId="8" fillId="0" borderId="10" xfId="0" applyNumberFormat="1" applyFont="1" applyFill="1" applyBorder="1" applyAlignment="1"/>
    <xf numFmtId="4" fontId="17" fillId="2" borderId="10" xfId="0" applyNumberFormat="1" applyFont="1" applyFill="1" applyBorder="1" applyAlignment="1">
      <alignment horizontal="center"/>
    </xf>
    <xf numFmtId="4" fontId="24" fillId="3" borderId="10" xfId="0" applyNumberFormat="1" applyFont="1" applyFill="1" applyBorder="1" applyAlignment="1">
      <alignment horizontal="center" vertical="center"/>
    </xf>
    <xf numFmtId="4" fontId="9" fillId="0" borderId="9" xfId="0" applyNumberFormat="1" applyFont="1" applyFill="1" applyBorder="1"/>
    <xf numFmtId="1" fontId="9" fillId="2" borderId="11" xfId="0" applyNumberFormat="1" applyFont="1" applyFill="1" applyBorder="1" applyAlignment="1">
      <alignment horizontal="center"/>
    </xf>
    <xf numFmtId="4" fontId="24" fillId="0" borderId="9" xfId="0" applyNumberFormat="1" applyFont="1" applyFill="1" applyBorder="1" applyAlignment="1">
      <alignment horizontal="center" vertical="center"/>
    </xf>
    <xf numFmtId="1" fontId="24" fillId="2" borderId="12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 applyProtection="1">
      <alignment horizontal="left"/>
    </xf>
    <xf numFmtId="4" fontId="47" fillId="2" borderId="10" xfId="3" applyNumberFormat="1" applyFont="1" applyFill="1" applyBorder="1" applyAlignment="1">
      <alignment horizontal="center"/>
    </xf>
    <xf numFmtId="4" fontId="47" fillId="2" borderId="9" xfId="3" applyNumberFormat="1" applyFont="1" applyFill="1" applyBorder="1" applyAlignment="1">
      <alignment horizontal="center"/>
    </xf>
    <xf numFmtId="4" fontId="48" fillId="0" borderId="0" xfId="3" quotePrefix="1" applyNumberFormat="1" applyFont="1" applyFill="1" applyBorder="1" applyAlignment="1">
      <alignment vertical="center"/>
    </xf>
    <xf numFmtId="4" fontId="40" fillId="0" borderId="0" xfId="3" quotePrefix="1" applyNumberFormat="1" applyFont="1" applyFill="1" applyBorder="1" applyAlignment="1">
      <alignment vertical="center"/>
    </xf>
    <xf numFmtId="0" fontId="8" fillId="0" borderId="0" xfId="0" applyFont="1"/>
    <xf numFmtId="4" fontId="18" fillId="0" borderId="1" xfId="0" applyNumberFormat="1" applyFont="1" applyFill="1" applyBorder="1"/>
    <xf numFmtId="4" fontId="43" fillId="0" borderId="0" xfId="3" quotePrefix="1" applyNumberFormat="1" applyAlignment="1">
      <alignment vertical="center"/>
    </xf>
    <xf numFmtId="4" fontId="43" fillId="0" borderId="0" xfId="3" applyNumberFormat="1" applyAlignment="1">
      <alignment vertical="center"/>
    </xf>
    <xf numFmtId="3" fontId="49" fillId="0" borderId="9" xfId="3" applyNumberFormat="1" applyFont="1" applyFill="1" applyBorder="1" applyAlignment="1">
      <alignment horizontal="center"/>
    </xf>
    <xf numFmtId="4" fontId="48" fillId="0" borderId="3" xfId="3" quotePrefix="1" applyNumberFormat="1" applyFont="1" applyFill="1" applyBorder="1" applyAlignment="1">
      <alignment vertical="center"/>
    </xf>
    <xf numFmtId="4" fontId="9" fillId="4" borderId="4" xfId="0" applyNumberFormat="1" applyFont="1" applyFill="1" applyBorder="1"/>
    <xf numFmtId="4" fontId="9" fillId="4" borderId="2" xfId="0" applyNumberFormat="1" applyFont="1" applyFill="1" applyBorder="1"/>
    <xf numFmtId="3" fontId="9" fillId="4" borderId="8" xfId="0" applyNumberFormat="1" applyFont="1" applyFill="1" applyBorder="1" applyAlignment="1">
      <alignment horizontal="center"/>
    </xf>
    <xf numFmtId="4" fontId="7" fillId="5" borderId="13" xfId="0" applyNumberFormat="1" applyFont="1" applyFill="1" applyBorder="1"/>
    <xf numFmtId="4" fontId="21" fillId="5" borderId="13" xfId="0" applyNumberFormat="1" applyFont="1" applyFill="1" applyBorder="1" applyAlignment="1">
      <alignment horizontal="left"/>
    </xf>
    <xf numFmtId="4" fontId="18" fillId="4" borderId="4" xfId="0" applyNumberFormat="1" applyFont="1" applyFill="1" applyBorder="1"/>
    <xf numFmtId="4" fontId="18" fillId="4" borderId="2" xfId="0" applyNumberFormat="1" applyFont="1" applyFill="1" applyBorder="1"/>
    <xf numFmtId="4" fontId="18" fillId="4" borderId="2" xfId="0" applyNumberFormat="1" applyFont="1" applyFill="1" applyBorder="1" applyAlignment="1">
      <alignment horizontal="center"/>
    </xf>
    <xf numFmtId="1" fontId="18" fillId="4" borderId="8" xfId="0" applyNumberFormat="1" applyFont="1" applyFill="1" applyBorder="1"/>
    <xf numFmtId="4" fontId="23" fillId="5" borderId="0" xfId="0" applyNumberFormat="1" applyFont="1" applyFill="1" applyBorder="1" applyAlignment="1">
      <alignment horizontal="center" vertical="center"/>
    </xf>
    <xf numFmtId="4" fontId="23" fillId="5" borderId="3" xfId="0" applyNumberFormat="1" applyFont="1" applyFill="1" applyBorder="1" applyAlignment="1">
      <alignment horizontal="center" vertical="center"/>
    </xf>
    <xf numFmtId="4" fontId="23" fillId="5" borderId="1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10" fillId="0" borderId="0" xfId="0" applyNumberFormat="1" applyFont="1" applyAlignment="1"/>
    <xf numFmtId="4" fontId="43" fillId="0" borderId="0" xfId="3" applyNumberFormat="1" applyFont="1" applyAlignment="1">
      <alignment vertical="center"/>
    </xf>
    <xf numFmtId="4" fontId="8" fillId="0" borderId="0" xfId="0" applyNumberFormat="1" applyFont="1" applyAlignment="1"/>
    <xf numFmtId="0" fontId="1" fillId="0" borderId="3" xfId="0" applyFont="1" applyBorder="1"/>
    <xf numFmtId="0" fontId="1" fillId="0" borderId="0" xfId="0" applyFont="1" applyBorder="1"/>
    <xf numFmtId="0" fontId="34" fillId="0" borderId="0" xfId="0" applyFont="1" applyFill="1" applyBorder="1" applyAlignment="1">
      <alignment horizontal="center" vertical="top"/>
    </xf>
    <xf numFmtId="178" fontId="33" fillId="0" borderId="1" xfId="0" applyNumberFormat="1" applyFont="1" applyFill="1" applyBorder="1" applyAlignment="1">
      <alignment horizontal="right" vertical="top" wrapText="1"/>
    </xf>
    <xf numFmtId="177" fontId="34" fillId="5" borderId="13" xfId="6" applyNumberFormat="1" applyFont="1" applyFill="1" applyBorder="1" applyAlignment="1">
      <alignment horizontal="center"/>
    </xf>
    <xf numFmtId="177" fontId="34" fillId="5" borderId="14" xfId="6" applyNumberFormat="1" applyFont="1" applyFill="1" applyBorder="1" applyAlignment="1">
      <alignment horizontal="center"/>
    </xf>
    <xf numFmtId="49" fontId="33" fillId="0" borderId="15" xfId="0" applyNumberFormat="1" applyFont="1" applyFill="1" applyBorder="1" applyAlignment="1"/>
    <xf numFmtId="171" fontId="33" fillId="0" borderId="10" xfId="13" applyFont="1" applyFill="1" applyBorder="1" applyAlignment="1">
      <alignment horizontal="center"/>
    </xf>
    <xf numFmtId="2" fontId="50" fillId="0" borderId="10" xfId="3" applyNumberFormat="1" applyFont="1" applyFill="1" applyBorder="1" applyAlignment="1">
      <alignment horizontal="center"/>
    </xf>
    <xf numFmtId="171" fontId="33" fillId="0" borderId="10" xfId="13" applyFont="1" applyFill="1" applyBorder="1" applyAlignment="1">
      <alignment horizontal="center" vertical="center"/>
    </xf>
    <xf numFmtId="171" fontId="1" fillId="0" borderId="9" xfId="13" applyFont="1" applyFill="1" applyBorder="1" applyAlignment="1">
      <alignment horizontal="center" vertical="center"/>
    </xf>
    <xf numFmtId="2" fontId="33" fillId="0" borderId="10" xfId="6" applyNumberFormat="1" applyFont="1" applyFill="1" applyBorder="1" applyAlignment="1">
      <alignment horizontal="center"/>
    </xf>
    <xf numFmtId="171" fontId="34" fillId="0" borderId="16" xfId="13" applyFont="1" applyFill="1" applyBorder="1" applyAlignment="1">
      <alignment horizontal="center" vertical="center"/>
    </xf>
    <xf numFmtId="2" fontId="50" fillId="0" borderId="9" xfId="3" applyNumberFormat="1" applyFont="1" applyFill="1" applyBorder="1" applyAlignment="1">
      <alignment horizontal="center"/>
    </xf>
    <xf numFmtId="2" fontId="33" fillId="0" borderId="9" xfId="6" applyNumberFormat="1" applyFont="1" applyFill="1" applyBorder="1" applyAlignment="1">
      <alignment horizontal="center"/>
    </xf>
    <xf numFmtId="4" fontId="33" fillId="0" borderId="17" xfId="0" applyNumberFormat="1" applyFont="1" applyBorder="1" applyAlignment="1"/>
    <xf numFmtId="171" fontId="1" fillId="0" borderId="9" xfId="13" applyFont="1" applyBorder="1" applyAlignment="1">
      <alignment horizontal="center" vertical="center"/>
    </xf>
    <xf numFmtId="171" fontId="33" fillId="0" borderId="9" xfId="13" applyFont="1" applyBorder="1" applyAlignment="1">
      <alignment horizontal="center" vertical="center"/>
    </xf>
    <xf numFmtId="2" fontId="46" fillId="0" borderId="9" xfId="6" applyNumberFormat="1" applyFont="1" applyBorder="1" applyAlignment="1">
      <alignment horizontal="center"/>
    </xf>
    <xf numFmtId="2" fontId="33" fillId="0" borderId="9" xfId="6" applyNumberFormat="1" applyFont="1" applyBorder="1" applyAlignment="1">
      <alignment horizontal="center"/>
    </xf>
    <xf numFmtId="171" fontId="33" fillId="0" borderId="9" xfId="13" applyFont="1" applyFill="1" applyBorder="1" applyAlignment="1">
      <alignment horizontal="center"/>
    </xf>
    <xf numFmtId="2" fontId="46" fillId="0" borderId="9" xfId="6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19" fillId="0" borderId="1" xfId="0" applyFont="1" applyFill="1" applyBorder="1"/>
    <xf numFmtId="0" fontId="50" fillId="0" borderId="0" xfId="3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4" fontId="9" fillId="0" borderId="15" xfId="0" applyNumberFormat="1" applyFont="1" applyBorder="1"/>
    <xf numFmtId="4" fontId="9" fillId="0" borderId="17" xfId="0" applyNumberFormat="1" applyFont="1" applyBorder="1"/>
    <xf numFmtId="171" fontId="1" fillId="0" borderId="0" xfId="13" applyFont="1" applyBorder="1" applyAlignment="1">
      <alignment horizontal="center" vertical="center"/>
    </xf>
    <xf numFmtId="0" fontId="1" fillId="4" borderId="4" xfId="0" applyFont="1" applyFill="1" applyBorder="1"/>
    <xf numFmtId="0" fontId="1" fillId="4" borderId="2" xfId="0" applyFont="1" applyFill="1" applyBorder="1"/>
    <xf numFmtId="0" fontId="1" fillId="4" borderId="8" xfId="0" applyFont="1" applyFill="1" applyBorder="1"/>
    <xf numFmtId="4" fontId="8" fillId="4" borderId="4" xfId="0" applyNumberFormat="1" applyFont="1" applyFill="1" applyBorder="1" applyAlignment="1">
      <alignment vertical="center" wrapText="1"/>
    </xf>
    <xf numFmtId="4" fontId="8" fillId="4" borderId="2" xfId="0" applyNumberFormat="1" applyFont="1" applyFill="1" applyBorder="1" applyAlignment="1">
      <alignment vertical="center" wrapText="1"/>
    </xf>
    <xf numFmtId="4" fontId="8" fillId="4" borderId="8" xfId="0" applyNumberFormat="1" applyFont="1" applyFill="1" applyBorder="1" applyAlignment="1">
      <alignment vertical="center" wrapText="1"/>
    </xf>
    <xf numFmtId="4" fontId="19" fillId="0" borderId="7" xfId="0" applyNumberFormat="1" applyFont="1" applyFill="1" applyBorder="1"/>
    <xf numFmtId="4" fontId="19" fillId="0" borderId="5" xfId="0" applyNumberFormat="1" applyFont="1" applyFill="1" applyBorder="1"/>
    <xf numFmtId="3" fontId="19" fillId="0" borderId="6" xfId="0" applyNumberFormat="1" applyFont="1" applyFill="1" applyBorder="1" applyAlignment="1">
      <alignment horizontal="center"/>
    </xf>
    <xf numFmtId="4" fontId="19" fillId="0" borderId="7" xfId="0" applyNumberFormat="1" applyFont="1" applyBorder="1"/>
    <xf numFmtId="4" fontId="19" fillId="0" borderId="5" xfId="0" applyNumberFormat="1" applyFont="1" applyBorder="1"/>
    <xf numFmtId="1" fontId="19" fillId="0" borderId="6" xfId="0" applyNumberFormat="1" applyFont="1" applyBorder="1" applyAlignment="1">
      <alignment horizontal="center"/>
    </xf>
    <xf numFmtId="0" fontId="17" fillId="0" borderId="18" xfId="0" applyFont="1" applyBorder="1"/>
    <xf numFmtId="0" fontId="17" fillId="0" borderId="19" xfId="0" applyFont="1" applyBorder="1"/>
    <xf numFmtId="0" fontId="17" fillId="0" borderId="20" xfId="0" applyFont="1" applyBorder="1"/>
    <xf numFmtId="0" fontId="19" fillId="2" borderId="18" xfId="0" applyFont="1" applyFill="1" applyBorder="1"/>
    <xf numFmtId="0" fontId="19" fillId="2" borderId="19" xfId="0" applyFont="1" applyFill="1" applyBorder="1"/>
    <xf numFmtId="0" fontId="19" fillId="2" borderId="20" xfId="0" applyFont="1" applyFill="1" applyBorder="1"/>
    <xf numFmtId="4" fontId="22" fillId="0" borderId="18" xfId="0" applyNumberFormat="1" applyFont="1" applyBorder="1" applyAlignment="1">
      <alignment vertical="center"/>
    </xf>
    <xf numFmtId="4" fontId="22" fillId="0" borderId="19" xfId="0" applyNumberFormat="1" applyFont="1" applyBorder="1" applyAlignment="1">
      <alignment vertical="center"/>
    </xf>
    <xf numFmtId="4" fontId="22" fillId="0" borderId="20" xfId="0" applyNumberFormat="1" applyFont="1" applyBorder="1" applyAlignment="1">
      <alignment vertical="center"/>
    </xf>
    <xf numFmtId="4" fontId="6" fillId="5" borderId="9" xfId="0" applyNumberFormat="1" applyFont="1" applyFill="1" applyBorder="1"/>
    <xf numFmtId="4" fontId="6" fillId="5" borderId="9" xfId="0" applyNumberFormat="1" applyFont="1" applyFill="1" applyBorder="1" applyAlignment="1">
      <alignment horizontal="left"/>
    </xf>
    <xf numFmtId="4" fontId="24" fillId="0" borderId="9" xfId="0" applyNumberFormat="1" applyFont="1" applyFill="1" applyBorder="1"/>
    <xf numFmtId="4" fontId="9" fillId="0" borderId="9" xfId="0" applyNumberFormat="1" applyFont="1" applyFill="1" applyBorder="1" applyAlignment="1"/>
    <xf numFmtId="4" fontId="9" fillId="0" borderId="9" xfId="0" applyNumberFormat="1" applyFont="1" applyFill="1" applyBorder="1" applyAlignment="1">
      <alignment horizontal="center"/>
    </xf>
    <xf numFmtId="4" fontId="49" fillId="0" borderId="9" xfId="3" applyNumberFormat="1" applyFont="1" applyFill="1" applyBorder="1" applyAlignment="1">
      <alignment horizontal="center"/>
    </xf>
    <xf numFmtId="3" fontId="9" fillId="0" borderId="9" xfId="0" applyNumberFormat="1" applyFont="1" applyFill="1" applyBorder="1" applyAlignment="1">
      <alignment horizontal="center"/>
    </xf>
    <xf numFmtId="4" fontId="41" fillId="0" borderId="0" xfId="0" applyNumberFormat="1" applyFont="1" applyBorder="1" applyAlignment="1">
      <alignment vertical="center"/>
    </xf>
    <xf numFmtId="4" fontId="41" fillId="0" borderId="0" xfId="0" applyNumberFormat="1" applyFont="1" applyBorder="1" applyAlignment="1">
      <alignment horizontal="center" vertical="center"/>
    </xf>
    <xf numFmtId="4" fontId="41" fillId="0" borderId="0" xfId="0" applyNumberFormat="1" applyFont="1" applyBorder="1" applyAlignment="1">
      <alignment horizontal="right" vertical="center"/>
    </xf>
    <xf numFmtId="170" fontId="41" fillId="0" borderId="0" xfId="4" applyFont="1" applyFill="1" applyBorder="1" applyAlignment="1">
      <alignment vertical="center"/>
    </xf>
    <xf numFmtId="4" fontId="41" fillId="0" borderId="0" xfId="0" applyNumberFormat="1" applyFont="1" applyFill="1" applyBorder="1" applyAlignment="1">
      <alignment vertical="center" wrapText="1"/>
    </xf>
    <xf numFmtId="4" fontId="41" fillId="0" borderId="0" xfId="0" applyNumberFormat="1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right" vertical="center"/>
    </xf>
    <xf numFmtId="171" fontId="41" fillId="0" borderId="0" xfId="13" applyFont="1" applyFill="1" applyBorder="1" applyAlignment="1">
      <alignment vertical="center"/>
    </xf>
    <xf numFmtId="3" fontId="48" fillId="0" borderId="3" xfId="3" quotePrefix="1" applyNumberFormat="1" applyFont="1" applyFill="1" applyBorder="1" applyAlignment="1">
      <alignment horizontal="center" vertical="center"/>
    </xf>
    <xf numFmtId="4" fontId="23" fillId="5" borderId="0" xfId="0" applyNumberFormat="1" applyFont="1" applyFill="1" applyBorder="1" applyAlignment="1">
      <alignment horizontal="center" vertical="center"/>
    </xf>
    <xf numFmtId="4" fontId="11" fillId="6" borderId="3" xfId="0" applyNumberFormat="1" applyFont="1" applyFill="1" applyBorder="1" applyAlignment="1">
      <alignment horizontal="center" vertical="center" wrapText="1"/>
    </xf>
    <xf numFmtId="4" fontId="11" fillId="6" borderId="0" xfId="0" applyNumberFormat="1" applyFont="1" applyFill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>
      <alignment horizontal="center" vertical="center" wrapText="1"/>
    </xf>
    <xf numFmtId="4" fontId="13" fillId="6" borderId="7" xfId="0" applyNumberFormat="1" applyFont="1" applyFill="1" applyBorder="1" applyAlignment="1">
      <alignment horizontal="center" vertical="center" wrapText="1"/>
    </xf>
    <xf numFmtId="4" fontId="13" fillId="6" borderId="5" xfId="0" applyNumberFormat="1" applyFont="1" applyFill="1" applyBorder="1" applyAlignment="1">
      <alignment horizontal="center" vertical="center" wrapText="1"/>
    </xf>
    <xf numFmtId="4" fontId="31" fillId="4" borderId="4" xfId="0" applyNumberFormat="1" applyFont="1" applyFill="1" applyBorder="1" applyAlignment="1">
      <alignment horizontal="center" vertical="center" wrapText="1"/>
    </xf>
    <xf numFmtId="4" fontId="31" fillId="4" borderId="2" xfId="0" applyNumberFormat="1" applyFont="1" applyFill="1" applyBorder="1" applyAlignment="1">
      <alignment horizontal="center" vertical="center" wrapText="1"/>
    </xf>
    <xf numFmtId="4" fontId="23" fillId="5" borderId="3" xfId="0" applyNumberFormat="1" applyFont="1" applyFill="1" applyBorder="1" applyAlignment="1">
      <alignment horizontal="center" vertical="center"/>
    </xf>
    <xf numFmtId="4" fontId="11" fillId="4" borderId="6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3" fillId="6" borderId="3" xfId="0" applyNumberFormat="1" applyFont="1" applyFill="1" applyBorder="1" applyAlignment="1">
      <alignment horizontal="center" vertical="center" wrapText="1"/>
    </xf>
    <xf numFmtId="4" fontId="13" fillId="6" borderId="0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/>
    </xf>
    <xf numFmtId="4" fontId="34" fillId="5" borderId="3" xfId="0" applyNumberFormat="1" applyFont="1" applyFill="1" applyBorder="1" applyAlignment="1">
      <alignment horizontal="center" vertical="center"/>
    </xf>
    <xf numFmtId="4" fontId="34" fillId="5" borderId="0" xfId="0" applyNumberFormat="1" applyFont="1" applyFill="1" applyBorder="1" applyAlignment="1">
      <alignment horizontal="center" vertical="center"/>
    </xf>
    <xf numFmtId="4" fontId="34" fillId="5" borderId="1" xfId="0" applyNumberFormat="1" applyFont="1" applyFill="1" applyBorder="1" applyAlignment="1">
      <alignment horizontal="center" vertical="center"/>
    </xf>
    <xf numFmtId="4" fontId="31" fillId="6" borderId="3" xfId="0" applyNumberFormat="1" applyFont="1" applyFill="1" applyBorder="1" applyAlignment="1">
      <alignment horizontal="center" vertical="center" wrapText="1"/>
    </xf>
    <xf numFmtId="4" fontId="31" fillId="6" borderId="0" xfId="0" applyNumberFormat="1" applyFont="1" applyFill="1" applyBorder="1" applyAlignment="1">
      <alignment horizontal="center" vertical="center" wrapText="1"/>
    </xf>
    <xf numFmtId="4" fontId="31" fillId="6" borderId="1" xfId="0" applyNumberFormat="1" applyFont="1" applyFill="1" applyBorder="1" applyAlignment="1">
      <alignment horizontal="center" vertical="center" wrapText="1"/>
    </xf>
    <xf numFmtId="4" fontId="9" fillId="5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4" fontId="34" fillId="0" borderId="3" xfId="0" applyNumberFormat="1" applyFont="1" applyFill="1" applyBorder="1" applyAlignment="1">
      <alignment horizontal="center" vertical="center" wrapText="1"/>
    </xf>
    <xf numFmtId="4" fontId="34" fillId="0" borderId="0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left" vertical="center"/>
    </xf>
    <xf numFmtId="4" fontId="27" fillId="0" borderId="0" xfId="0" applyNumberFormat="1" applyFont="1" applyBorder="1" applyAlignment="1">
      <alignment horizontal="left" vertical="center"/>
    </xf>
    <xf numFmtId="4" fontId="34" fillId="0" borderId="3" xfId="0" applyNumberFormat="1" applyFont="1" applyBorder="1" applyAlignment="1">
      <alignment horizontal="left" vertical="center"/>
    </xf>
    <xf numFmtId="4" fontId="34" fillId="0" borderId="0" xfId="0" applyNumberFormat="1" applyFont="1" applyBorder="1" applyAlignment="1">
      <alignment horizontal="left" vertical="center"/>
    </xf>
    <xf numFmtId="4" fontId="7" fillId="5" borderId="9" xfId="4" applyNumberFormat="1" applyFont="1" applyFill="1" applyBorder="1" applyAlignment="1">
      <alignment horizontal="center" vertical="center"/>
    </xf>
    <xf numFmtId="4" fontId="7" fillId="5" borderId="9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horizontal="center"/>
    </xf>
    <xf numFmtId="4" fontId="18" fillId="0" borderId="3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4" fontId="7" fillId="5" borderId="7" xfId="4" applyNumberFormat="1" applyFont="1" applyFill="1" applyBorder="1" applyAlignment="1">
      <alignment horizontal="center" vertical="center"/>
    </xf>
    <xf numFmtId="4" fontId="7" fillId="5" borderId="6" xfId="4" applyNumberFormat="1" applyFont="1" applyFill="1" applyBorder="1" applyAlignment="1">
      <alignment horizontal="center" vertical="center"/>
    </xf>
    <xf numFmtId="4" fontId="7" fillId="5" borderId="4" xfId="4" applyNumberFormat="1" applyFont="1" applyFill="1" applyBorder="1" applyAlignment="1">
      <alignment horizontal="center" vertical="center"/>
    </xf>
    <xf numFmtId="4" fontId="7" fillId="5" borderId="8" xfId="4" applyNumberFormat="1" applyFont="1" applyFill="1" applyBorder="1" applyAlignment="1">
      <alignment horizontal="center" vertical="center"/>
    </xf>
    <xf numFmtId="1" fontId="21" fillId="5" borderId="14" xfId="0" applyNumberFormat="1" applyFont="1" applyFill="1" applyBorder="1" applyAlignment="1">
      <alignment horizontal="center" vertical="center"/>
    </xf>
    <xf numFmtId="1" fontId="21" fillId="5" borderId="21" xfId="0" applyNumberFormat="1" applyFont="1" applyFill="1" applyBorder="1" applyAlignment="1">
      <alignment horizontal="center" vertical="center"/>
    </xf>
    <xf numFmtId="1" fontId="21" fillId="5" borderId="22" xfId="0" applyNumberFormat="1" applyFont="1" applyFill="1" applyBorder="1" applyAlignment="1">
      <alignment horizontal="center" vertical="center"/>
    </xf>
    <xf numFmtId="4" fontId="7" fillId="5" borderId="14" xfId="0" applyNumberFormat="1" applyFont="1" applyFill="1" applyBorder="1" applyAlignment="1">
      <alignment horizontal="center" vertical="center"/>
    </xf>
    <xf numFmtId="4" fontId="7" fillId="5" borderId="21" xfId="0" applyNumberFormat="1" applyFont="1" applyFill="1" applyBorder="1" applyAlignment="1">
      <alignment horizontal="center" vertical="center"/>
    </xf>
    <xf numFmtId="4" fontId="7" fillId="5" borderId="22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4" fontId="7" fillId="5" borderId="3" xfId="0" applyNumberFormat="1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/>
    </xf>
    <xf numFmtId="49" fontId="11" fillId="4" borderId="7" xfId="0" applyNumberFormat="1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49" fontId="11" fillId="4" borderId="6" xfId="0" applyNumberFormat="1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4" fillId="5" borderId="13" xfId="0" applyFont="1" applyFill="1" applyBorder="1" applyAlignment="1">
      <alignment horizontal="center"/>
    </xf>
    <xf numFmtId="0" fontId="34" fillId="5" borderId="13" xfId="6" applyFont="1" applyFill="1" applyBorder="1" applyAlignment="1">
      <alignment horizontal="center" vertical="center"/>
    </xf>
    <xf numFmtId="177" fontId="34" fillId="5" borderId="13" xfId="6" applyNumberFormat="1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/>
    </xf>
    <xf numFmtId="170" fontId="11" fillId="4" borderId="7" xfId="4" applyFont="1" applyFill="1" applyBorder="1" applyAlignment="1">
      <alignment horizontal="center" vertical="center" wrapText="1"/>
    </xf>
    <xf numFmtId="170" fontId="11" fillId="4" borderId="5" xfId="4" applyFont="1" applyFill="1" applyBorder="1" applyAlignment="1">
      <alignment horizontal="center" vertical="center" wrapText="1"/>
    </xf>
    <xf numFmtId="170" fontId="11" fillId="4" borderId="6" xfId="4" applyFont="1" applyFill="1" applyBorder="1" applyAlignment="1">
      <alignment horizontal="center" vertical="center" wrapText="1"/>
    </xf>
    <xf numFmtId="170" fontId="11" fillId="4" borderId="4" xfId="4" applyFont="1" applyFill="1" applyBorder="1" applyAlignment="1">
      <alignment horizontal="center" vertical="center" wrapText="1"/>
    </xf>
    <xf numFmtId="170" fontId="11" fillId="4" borderId="2" xfId="4" applyFont="1" applyFill="1" applyBorder="1" applyAlignment="1">
      <alignment horizontal="center" vertical="center" wrapText="1"/>
    </xf>
    <xf numFmtId="170" fontId="11" fillId="4" borderId="8" xfId="4" applyFont="1" applyFill="1" applyBorder="1" applyAlignment="1">
      <alignment horizontal="center" vertical="center" wrapText="1"/>
    </xf>
  </cellXfs>
  <cellStyles count="14">
    <cellStyle name="Excel Built-in Normal" xfId="1"/>
    <cellStyle name="Excel Built-in Normal 2" xfId="2"/>
    <cellStyle name="Hyperlink" xfId="3" builtinId="8"/>
    <cellStyle name="Moeda" xfId="4" builtinId="4"/>
    <cellStyle name="Moeda 2" xfId="5"/>
    <cellStyle name="Normal" xfId="0" builtinId="0"/>
    <cellStyle name="Normal 2" xfId="6"/>
    <cellStyle name="Normal 2 2" xfId="7"/>
    <cellStyle name="Normal 3" xfId="8"/>
    <cellStyle name="Normal 4" xfId="9"/>
    <cellStyle name="Normal 4 2" xfId="10"/>
    <cellStyle name="Separador de milhares" xfId="13" builtinId="3"/>
    <cellStyle name="Separador de milhares 2" xfId="11"/>
    <cellStyle name="Separador de milhares 2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590550</xdr:colOff>
      <xdr:row>0</xdr:row>
      <xdr:rowOff>847725</xdr:rowOff>
    </xdr:to>
    <xdr:pic>
      <xdr:nvPicPr>
        <xdr:cNvPr id="8217" name="Imagem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533400</xdr:colOff>
      <xdr:row>0</xdr:row>
      <xdr:rowOff>847725</xdr:rowOff>
    </xdr:to>
    <xdr:pic>
      <xdr:nvPicPr>
        <xdr:cNvPr id="2070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571500</xdr:colOff>
      <xdr:row>0</xdr:row>
      <xdr:rowOff>847725</xdr:rowOff>
    </xdr:to>
    <xdr:pic>
      <xdr:nvPicPr>
        <xdr:cNvPr id="12312" name="Imagem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600075</xdr:colOff>
      <xdr:row>0</xdr:row>
      <xdr:rowOff>847725</xdr:rowOff>
    </xdr:to>
    <xdr:pic>
      <xdr:nvPicPr>
        <xdr:cNvPr id="11287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0</xdr:col>
      <xdr:colOff>1076325</xdr:colOff>
      <xdr:row>0</xdr:row>
      <xdr:rowOff>838200</xdr:rowOff>
    </xdr:to>
    <xdr:pic>
      <xdr:nvPicPr>
        <xdr:cNvPr id="1049" name="Imagem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571500</xdr:colOff>
      <xdr:row>0</xdr:row>
      <xdr:rowOff>847725</xdr:rowOff>
    </xdr:to>
    <xdr:pic>
      <xdr:nvPicPr>
        <xdr:cNvPr id="32264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10477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D:\Downloads\Tabela%20de%20Consultoria%20(JANEIRO%20-%202014)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file:///D:\Downloads\PROPOSTAS\BARCO\Proposta%20-%20Cesar%20Magalhaes.pdf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file:///D:\Downloads\PROPOSTAS\ECOBAT&#205;METRO%20MULTIFEIXE\COPPE_14112013_2024.pdf" TargetMode="External"/><Relationship Id="rId7" Type="http://schemas.openxmlformats.org/officeDocument/2006/relationships/hyperlink" Target="file:///D:\Downloads\PROPOSTAS\RECEPTOR%20DGPS\COPPE_14112013_DGPS.PDF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file:///D:\Downloads\PROPOSTAS\ECOBAT&#205;METRO%20MONOFEIXE\COPPE_14112013_ECHO.PDF" TargetMode="External"/><Relationship Id="rId1" Type="http://schemas.openxmlformats.org/officeDocument/2006/relationships/hyperlink" Target="file:///D:\Downloads\PROPOSTAS\MAR&#201;GRAFOS\UFF_27022014_TIDE_GAUGE.pdf" TargetMode="External"/><Relationship Id="rId6" Type="http://schemas.openxmlformats.org/officeDocument/2006/relationships/hyperlink" Target="file:///D:\Downloads\PROPOSTAS\SOFTWARE%20HYPACK%20HYSWEEP\COPPE_14112013_HPHS.PDF" TargetMode="External"/><Relationship Id="rId11" Type="http://schemas.openxmlformats.org/officeDocument/2006/relationships/hyperlink" Target="file:///D:\Downloads\PROPOSTAS\MAR&#201;GRAFOS\HM140325a.pdf" TargetMode="External"/><Relationship Id="rId5" Type="http://schemas.openxmlformats.org/officeDocument/2006/relationships/hyperlink" Target="file:///D:\Downloads\PROPOSTAS\CARIS%20HIPS%20&amp;%20SIPS\PC02213SEP6HIPS.pdf" TargetMode="External"/><Relationship Id="rId10" Type="http://schemas.openxmlformats.org/officeDocument/2006/relationships/hyperlink" Target="file:///D:\Downloads\PROPOSTAS\ESTA&#199;&#195;O%20TOTAL\2075_14%5b1%5d.pdf" TargetMode="External"/><Relationship Id="rId4" Type="http://schemas.openxmlformats.org/officeDocument/2006/relationships/hyperlink" Target="file:///D:\Downloads\PROPOSTAS\SENSOR%20DE%20MOVIMENTO\COPPE_14112013_GYRO_IMU.PDF" TargetMode="External"/><Relationship Id="rId9" Type="http://schemas.openxmlformats.org/officeDocument/2006/relationships/hyperlink" Target="file:///D:\Downloads\PROPOSTAS\BARCO\Proposta%20comercial%20-%20Overseas%203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tabSelected="1" view="pageBreakPreview" topLeftCell="A2" zoomScaleNormal="85" zoomScaleSheetLayoutView="100" workbookViewId="0">
      <selection activeCell="G18" sqref="G18"/>
    </sheetView>
  </sheetViews>
  <sheetFormatPr defaultRowHeight="15"/>
  <cols>
    <col min="1" max="1" width="7.28515625" style="19" customWidth="1"/>
    <col min="2" max="2" width="50.28515625" style="19" customWidth="1"/>
    <col min="3" max="3" width="10.85546875" style="19" customWidth="1"/>
    <col min="4" max="4" width="13.42578125" style="19" customWidth="1"/>
    <col min="5" max="5" width="11.7109375" style="19" customWidth="1"/>
    <col min="6" max="6" width="14.140625" style="19" customWidth="1"/>
    <col min="7" max="7" width="17.85546875" style="111" customWidth="1"/>
    <col min="8" max="8" width="10.5703125" style="19" customWidth="1"/>
    <col min="9" max="9" width="9.140625" style="19"/>
    <col min="10" max="10" width="22.7109375" style="19" bestFit="1" customWidth="1"/>
    <col min="11" max="11" width="11.140625" style="19" bestFit="1" customWidth="1"/>
    <col min="12" max="12" width="33.28515625" style="19" customWidth="1"/>
    <col min="13" max="13" width="11.140625" style="19" customWidth="1"/>
    <col min="14" max="16384" width="9.140625" style="19"/>
  </cols>
  <sheetData>
    <row r="1" spans="1:15" ht="67.5" customHeight="1" thickBot="1">
      <c r="A1" s="276"/>
      <c r="B1" s="277"/>
      <c r="C1" s="277"/>
      <c r="D1" s="277"/>
      <c r="E1" s="277"/>
      <c r="F1" s="277"/>
      <c r="G1" s="277"/>
    </row>
    <row r="2" spans="1:15" s="37" customFormat="1">
      <c r="A2" s="300" t="s">
        <v>24</v>
      </c>
      <c r="B2" s="301"/>
      <c r="C2" s="301"/>
      <c r="D2" s="301"/>
      <c r="E2" s="301"/>
      <c r="F2" s="301"/>
      <c r="G2" s="301"/>
      <c r="H2" s="109"/>
    </row>
    <row r="3" spans="1:15" s="37" customFormat="1" ht="8.25" customHeight="1">
      <c r="A3" s="38"/>
      <c r="B3" s="39"/>
      <c r="C3" s="39"/>
      <c r="D3" s="39"/>
      <c r="E3" s="39"/>
      <c r="F3" s="39"/>
      <c r="G3" s="148"/>
      <c r="H3" s="110"/>
    </row>
    <row r="4" spans="1:15" s="37" customFormat="1" ht="9" customHeight="1" thickBot="1">
      <c r="A4" s="38"/>
      <c r="B4" s="39"/>
      <c r="C4" s="39"/>
      <c r="D4" s="39"/>
      <c r="E4" s="39"/>
      <c r="F4" s="39"/>
      <c r="G4" s="148"/>
      <c r="H4" s="110"/>
    </row>
    <row r="5" spans="1:15" s="37" customFormat="1" ht="51" customHeight="1">
      <c r="A5" s="302" t="s">
        <v>152</v>
      </c>
      <c r="B5" s="303"/>
      <c r="C5" s="303"/>
      <c r="D5" s="303"/>
      <c r="E5" s="303"/>
      <c r="F5" s="303"/>
      <c r="G5" s="303"/>
      <c r="H5" s="109"/>
    </row>
    <row r="6" spans="1:15" s="37" customFormat="1" ht="23.25" customHeight="1">
      <c r="A6" s="38"/>
      <c r="B6" s="39"/>
      <c r="C6" s="39"/>
      <c r="D6" s="39"/>
      <c r="E6" s="39"/>
      <c r="F6" s="39"/>
      <c r="G6" s="149"/>
      <c r="H6" s="109"/>
    </row>
    <row r="7" spans="1:15" s="37" customFormat="1" ht="24.75" customHeight="1">
      <c r="A7" s="296" t="s">
        <v>76</v>
      </c>
      <c r="B7" s="297"/>
      <c r="C7" s="297"/>
      <c r="D7" s="297"/>
      <c r="E7" s="297"/>
      <c r="F7" s="297"/>
      <c r="G7" s="297"/>
      <c r="H7" s="109"/>
    </row>
    <row r="8" spans="1:15" ht="11.25" customHeight="1">
      <c r="A8" s="298"/>
      <c r="B8" s="299"/>
      <c r="C8" s="299"/>
      <c r="D8" s="299"/>
      <c r="E8" s="299"/>
      <c r="F8" s="299"/>
      <c r="G8" s="299"/>
      <c r="H8" s="107"/>
    </row>
    <row r="9" spans="1:15">
      <c r="A9" s="20" t="s">
        <v>104</v>
      </c>
      <c r="B9" s="138">
        <v>41725</v>
      </c>
      <c r="C9" s="21"/>
      <c r="D9" s="21"/>
      <c r="E9" s="21"/>
      <c r="F9" s="21"/>
      <c r="G9" s="150"/>
      <c r="H9" s="107"/>
    </row>
    <row r="10" spans="1:15" ht="12.75" customHeight="1">
      <c r="A10" s="306" t="s">
        <v>29</v>
      </c>
      <c r="B10" s="295" t="s">
        <v>3</v>
      </c>
      <c r="C10" s="295" t="s">
        <v>72</v>
      </c>
      <c r="D10" s="295" t="s">
        <v>73</v>
      </c>
      <c r="E10" s="295" t="s">
        <v>113</v>
      </c>
      <c r="F10" s="295" t="s">
        <v>74</v>
      </c>
      <c r="G10" s="295" t="s">
        <v>75</v>
      </c>
      <c r="H10" s="107"/>
    </row>
    <row r="11" spans="1:15" ht="12.75" customHeight="1">
      <c r="A11" s="306"/>
      <c r="B11" s="295"/>
      <c r="C11" s="295"/>
      <c r="D11" s="295"/>
      <c r="E11" s="295"/>
      <c r="F11" s="295"/>
      <c r="G11" s="295"/>
      <c r="J11" s="203"/>
      <c r="K11" s="199"/>
      <c r="L11" s="199"/>
      <c r="M11" s="199"/>
      <c r="N11" s="199"/>
      <c r="O11" s="199"/>
    </row>
    <row r="12" spans="1:15" s="113" customFormat="1" ht="15" customHeight="1">
      <c r="A12" s="294">
        <v>1</v>
      </c>
      <c r="B12" s="168" t="s">
        <v>115</v>
      </c>
      <c r="C12" s="106" t="s">
        <v>33</v>
      </c>
      <c r="D12" s="106">
        <v>2</v>
      </c>
      <c r="E12" s="106">
        <v>1</v>
      </c>
      <c r="F12" s="152">
        <f>'Insumo-MO'!D13</f>
        <v>11579.36</v>
      </c>
      <c r="G12" s="118">
        <f>D12*F12*E12</f>
        <v>23158.720000000001</v>
      </c>
      <c r="H12" s="181"/>
    </row>
    <row r="13" spans="1:15" ht="15" customHeight="1">
      <c r="A13" s="294">
        <v>2</v>
      </c>
      <c r="B13" s="118" t="s">
        <v>120</v>
      </c>
      <c r="C13" s="74" t="s">
        <v>33</v>
      </c>
      <c r="D13" s="106">
        <v>3</v>
      </c>
      <c r="E13" s="106">
        <v>1</v>
      </c>
      <c r="F13" s="70">
        <f>'Insumo-MO'!D14</f>
        <v>3028.05</v>
      </c>
      <c r="G13" s="118">
        <f>D13*F13*E13</f>
        <v>9084.1500000000015</v>
      </c>
      <c r="H13" s="181"/>
    </row>
    <row r="14" spans="1:15" s="113" customFormat="1" ht="15" customHeight="1">
      <c r="A14" s="294">
        <v>3</v>
      </c>
      <c r="B14" s="118" t="s">
        <v>94</v>
      </c>
      <c r="C14" s="106" t="s">
        <v>33</v>
      </c>
      <c r="D14" s="106">
        <v>1</v>
      </c>
      <c r="E14" s="106">
        <v>1</v>
      </c>
      <c r="F14" s="152">
        <f>'Mapa Comparativo'!H9</f>
        <v>48000</v>
      </c>
      <c r="G14" s="118">
        <f>D14*F14*E14</f>
        <v>48000</v>
      </c>
      <c r="H14" s="181"/>
    </row>
    <row r="15" spans="1:15" ht="15" customHeight="1">
      <c r="A15" s="294">
        <v>4</v>
      </c>
      <c r="B15" s="141" t="s">
        <v>93</v>
      </c>
      <c r="C15" s="108" t="s">
        <v>33</v>
      </c>
      <c r="D15" s="108">
        <v>1</v>
      </c>
      <c r="E15" s="108">
        <v>1</v>
      </c>
      <c r="F15" s="170">
        <f>'4'!H32</f>
        <v>43652.296666666662</v>
      </c>
      <c r="G15" s="118">
        <f>D15*F15*E15</f>
        <v>43652.296666666662</v>
      </c>
      <c r="H15" s="181"/>
    </row>
    <row r="16" spans="1:15" ht="15" customHeight="1">
      <c r="A16" s="294">
        <v>5</v>
      </c>
      <c r="B16" s="168" t="s">
        <v>97</v>
      </c>
      <c r="C16" s="106" t="s">
        <v>33</v>
      </c>
      <c r="D16" s="106">
        <v>1</v>
      </c>
      <c r="E16" s="106">
        <v>1</v>
      </c>
      <c r="F16" s="152">
        <f>'Insumo-Eqp'!D19</f>
        <v>2687.27</v>
      </c>
      <c r="G16" s="118">
        <f>D16*F16*E16</f>
        <v>2687.27</v>
      </c>
      <c r="H16" s="181"/>
    </row>
    <row r="17" spans="1:8" ht="15.75">
      <c r="A17" s="75"/>
      <c r="B17" s="286" t="s">
        <v>151</v>
      </c>
      <c r="C17" s="287"/>
      <c r="D17" s="288"/>
      <c r="E17" s="288"/>
      <c r="F17" s="288"/>
      <c r="G17" s="293">
        <f>SUM(G12:G16)</f>
        <v>126582.43666666666</v>
      </c>
      <c r="H17" s="182"/>
    </row>
    <row r="18" spans="1:8" ht="15" customHeight="1">
      <c r="A18" s="206"/>
      <c r="B18" s="290" t="s">
        <v>154</v>
      </c>
      <c r="C18" s="291"/>
      <c r="D18" s="291"/>
      <c r="E18" s="291"/>
      <c r="F18" s="292"/>
      <c r="G18" s="289">
        <f>G17*1.3218</f>
        <v>167316.66478600001</v>
      </c>
      <c r="H18" s="181"/>
    </row>
    <row r="19" spans="1:8" ht="15.75" thickBot="1">
      <c r="A19" s="304"/>
      <c r="B19" s="305"/>
      <c r="C19" s="305"/>
      <c r="D19" s="305"/>
      <c r="E19" s="305"/>
      <c r="F19" s="305"/>
      <c r="G19" s="305"/>
      <c r="H19" s="182"/>
    </row>
    <row r="20" spans="1:8">
      <c r="A20" s="18"/>
      <c r="B20" s="18"/>
      <c r="C20" s="18"/>
      <c r="D20" s="18"/>
      <c r="E20" s="18"/>
      <c r="F20" s="18"/>
      <c r="G20" s="107"/>
      <c r="H20" s="107"/>
    </row>
    <row r="21" spans="1:8" ht="15" customHeight="1">
      <c r="H21" s="111"/>
    </row>
  </sheetData>
  <mergeCells count="12">
    <mergeCell ref="A19:G19"/>
    <mergeCell ref="D10:D11"/>
    <mergeCell ref="F10:F11"/>
    <mergeCell ref="G10:G11"/>
    <mergeCell ref="A10:A11"/>
    <mergeCell ref="B10:B11"/>
    <mergeCell ref="E10:E11"/>
    <mergeCell ref="C10:C11"/>
    <mergeCell ref="A7:G7"/>
    <mergeCell ref="A8:G8"/>
    <mergeCell ref="A2:G2"/>
    <mergeCell ref="A5:G5"/>
  </mergeCells>
  <phoneticPr fontId="32" type="noConversion"/>
  <hyperlinks>
    <hyperlink ref="A12" location="'1.2.1.2 a 1.2.1.8'!A1" display="1.2.2.1"/>
    <hyperlink ref="A13" location="'1.3.2.3'!A1" display="1.3.2.3"/>
    <hyperlink ref="A14" location="'1.4.1'!A1" display="1.4.1"/>
    <hyperlink ref="A15" location="'1.4.3'!A1" display="1.4.3"/>
    <hyperlink ref="A16" location="'1.4.5_1.4.6'!A1" display="1.4.5"/>
  </hyperlinks>
  <printOptions horizontalCentered="1" verticalCentered="1"/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view="pageBreakPreview" topLeftCell="A4" zoomScaleSheetLayoutView="100" workbookViewId="0">
      <selection activeCell="A7" sqref="A7:H37"/>
    </sheetView>
  </sheetViews>
  <sheetFormatPr defaultRowHeight="15"/>
  <cols>
    <col min="1" max="1" width="8.140625" style="19" customWidth="1"/>
    <col min="2" max="2" width="37.140625" style="19" customWidth="1"/>
    <col min="3" max="3" width="6.42578125" style="19" customWidth="1"/>
    <col min="4" max="4" width="6.140625" style="19" customWidth="1"/>
    <col min="5" max="5" width="8.7109375" style="19" customWidth="1"/>
    <col min="6" max="6" width="11.28515625" style="19" customWidth="1"/>
    <col min="7" max="7" width="6.42578125" style="19" customWidth="1"/>
    <col min="8" max="8" width="13.140625" style="19" customWidth="1"/>
    <col min="9" max="10" width="9.140625" style="19"/>
    <col min="11" max="11" width="16" style="19" customWidth="1"/>
    <col min="12" max="12" width="9.140625" style="19"/>
    <col min="13" max="13" width="19.5703125" style="19" bestFit="1" customWidth="1"/>
    <col min="14" max="16384" width="9.140625" style="19"/>
  </cols>
  <sheetData>
    <row r="1" spans="1:18" ht="67.5" customHeight="1" thickBot="1">
      <c r="A1" s="276"/>
      <c r="B1" s="277"/>
      <c r="C1" s="277"/>
      <c r="D1" s="277"/>
      <c r="E1" s="277"/>
      <c r="F1" s="277"/>
      <c r="G1" s="277"/>
      <c r="H1" s="278"/>
    </row>
    <row r="2" spans="1:18" s="37" customFormat="1" ht="17.25" customHeight="1">
      <c r="A2" s="300" t="s">
        <v>24</v>
      </c>
      <c r="B2" s="301"/>
      <c r="C2" s="301"/>
      <c r="D2" s="301"/>
      <c r="E2" s="301"/>
      <c r="F2" s="301"/>
      <c r="G2" s="301"/>
      <c r="H2" s="307"/>
      <c r="I2" s="36"/>
    </row>
    <row r="3" spans="1:18" s="37" customFormat="1" ht="6.75" customHeight="1">
      <c r="A3" s="38"/>
      <c r="B3" s="39"/>
      <c r="C3" s="39"/>
      <c r="D3" s="39"/>
      <c r="E3" s="39"/>
      <c r="F3" s="39"/>
      <c r="G3" s="308"/>
      <c r="H3" s="309"/>
      <c r="I3" s="36"/>
    </row>
    <row r="4" spans="1:18" s="37" customFormat="1" ht="9" customHeight="1">
      <c r="A4" s="38"/>
      <c r="B4" s="39"/>
      <c r="C4" s="39"/>
      <c r="D4" s="39"/>
      <c r="E4" s="39"/>
      <c r="F4" s="39"/>
      <c r="G4" s="40"/>
      <c r="H4" s="41"/>
      <c r="I4" s="36"/>
    </row>
    <row r="5" spans="1:18" ht="77.25" customHeight="1">
      <c r="A5" s="310" t="str">
        <f>'Planilha Orçamentária'!A5:G5</f>
        <v>PORTO DE PARANAGUÁ-PR</v>
      </c>
      <c r="B5" s="311"/>
      <c r="C5" s="311"/>
      <c r="D5" s="311"/>
      <c r="E5" s="311"/>
      <c r="F5" s="311"/>
      <c r="G5" s="311"/>
      <c r="H5" s="312"/>
      <c r="I5" s="18"/>
      <c r="K5" s="23"/>
    </row>
    <row r="6" spans="1:18">
      <c r="A6" s="38"/>
      <c r="B6" s="39"/>
      <c r="C6" s="39"/>
      <c r="D6" s="39"/>
      <c r="E6" s="39"/>
      <c r="F6" s="39"/>
      <c r="G6" s="40"/>
      <c r="H6" s="41"/>
      <c r="I6" s="18"/>
    </row>
    <row r="7" spans="1:18" ht="21" customHeight="1">
      <c r="A7" s="296" t="s">
        <v>153</v>
      </c>
      <c r="B7" s="297"/>
      <c r="C7" s="297"/>
      <c r="D7" s="297"/>
      <c r="E7" s="297"/>
      <c r="F7" s="297"/>
      <c r="G7" s="297"/>
      <c r="H7" s="313"/>
      <c r="I7" s="18"/>
      <c r="K7" s="52"/>
      <c r="L7" s="52"/>
    </row>
    <row r="8" spans="1:18">
      <c r="A8" s="298" t="s">
        <v>0</v>
      </c>
      <c r="B8" s="299"/>
      <c r="C8" s="299"/>
      <c r="D8" s="299"/>
      <c r="E8" s="299"/>
      <c r="F8" s="299"/>
      <c r="G8" s="299"/>
      <c r="H8" s="314"/>
      <c r="I8" s="18"/>
    </row>
    <row r="9" spans="1:18">
      <c r="A9" s="135" t="s">
        <v>105</v>
      </c>
      <c r="B9" s="134">
        <f>'Planilha Orçamentária'!B9</f>
        <v>41725</v>
      </c>
      <c r="C9" s="21"/>
      <c r="D9" s="21"/>
      <c r="E9" s="21"/>
      <c r="F9" s="21"/>
      <c r="G9" s="21"/>
      <c r="H9" s="22" t="s">
        <v>26</v>
      </c>
      <c r="I9" s="18"/>
    </row>
    <row r="10" spans="1:18">
      <c r="A10" s="315" t="s">
        <v>1</v>
      </c>
      <c r="B10" s="316"/>
      <c r="C10" s="316"/>
      <c r="D10" s="316"/>
      <c r="E10" s="316"/>
      <c r="F10" s="316"/>
      <c r="G10" s="316"/>
      <c r="H10" s="317"/>
      <c r="I10" s="18"/>
    </row>
    <row r="11" spans="1:18">
      <c r="A11" s="328" t="s">
        <v>2</v>
      </c>
      <c r="B11" s="321" t="s">
        <v>3</v>
      </c>
      <c r="C11" s="321" t="s">
        <v>4</v>
      </c>
      <c r="D11" s="321" t="s">
        <v>5</v>
      </c>
      <c r="E11" s="321"/>
      <c r="F11" s="321" t="s">
        <v>6</v>
      </c>
      <c r="G11" s="321"/>
      <c r="H11" s="327" t="s">
        <v>16</v>
      </c>
      <c r="I11" s="18"/>
    </row>
    <row r="12" spans="1:18">
      <c r="A12" s="328"/>
      <c r="B12" s="321"/>
      <c r="C12" s="321"/>
      <c r="D12" s="220" t="s">
        <v>7</v>
      </c>
      <c r="E12" s="220" t="s">
        <v>8</v>
      </c>
      <c r="F12" s="220" t="s">
        <v>7</v>
      </c>
      <c r="G12" s="220" t="s">
        <v>8</v>
      </c>
      <c r="H12" s="327"/>
      <c r="I12" s="18"/>
    </row>
    <row r="13" spans="1:18">
      <c r="A13" s="35" t="str">
        <f>'Insumo-Eqp'!$A11</f>
        <v>EQ-003</v>
      </c>
      <c r="B13" s="118" t="str">
        <f>'Insumo-Eqp'!$B11</f>
        <v>Receptor DGPS</v>
      </c>
      <c r="C13" s="74">
        <f>(365/12)*8</f>
        <v>243.33333333333334</v>
      </c>
      <c r="D13" s="74">
        <v>1</v>
      </c>
      <c r="E13" s="74">
        <f>1-D13</f>
        <v>0</v>
      </c>
      <c r="F13" s="74">
        <f>'Insumo-Eqp'!D11</f>
        <v>3.3250000000000002</v>
      </c>
      <c r="G13" s="34">
        <v>0</v>
      </c>
      <c r="H13" s="76">
        <f>C13*(D13*F13+E13*G13)</f>
        <v>809.08333333333337</v>
      </c>
      <c r="I13" s="18"/>
      <c r="J13" s="169"/>
      <c r="M13" s="203"/>
      <c r="N13" s="199"/>
      <c r="O13" s="199"/>
      <c r="P13" s="199"/>
      <c r="Q13" s="199"/>
      <c r="R13" s="199"/>
    </row>
    <row r="14" spans="1:18">
      <c r="A14" s="35" t="str">
        <f>'Insumo-Eqp'!A12</f>
        <v>EQ-004</v>
      </c>
      <c r="B14" s="118" t="str">
        <f>'Insumo-Eqp'!$B12</f>
        <v>Ecobatimetro multifeixe + Perfilador sonográfico</v>
      </c>
      <c r="C14" s="74">
        <f>(365/12)*8</f>
        <v>243.33333333333334</v>
      </c>
      <c r="D14" s="74">
        <v>1</v>
      </c>
      <c r="E14" s="74">
        <v>0</v>
      </c>
      <c r="F14" s="74">
        <f>'Insumo-Eqp'!D12</f>
        <v>90.06</v>
      </c>
      <c r="G14" s="34">
        <v>0</v>
      </c>
      <c r="H14" s="76">
        <f>C14*(D14*F14+E14*G14)</f>
        <v>21914.600000000002</v>
      </c>
      <c r="I14" s="18"/>
      <c r="J14" s="169"/>
      <c r="M14" s="203"/>
      <c r="N14" s="199"/>
      <c r="O14" s="199"/>
      <c r="P14" s="199"/>
      <c r="Q14" s="199"/>
      <c r="R14" s="199"/>
    </row>
    <row r="15" spans="1:18">
      <c r="A15" s="35" t="str">
        <f>'Insumo-Eqp'!A13</f>
        <v>EQ-005</v>
      </c>
      <c r="B15" s="118" t="str">
        <f>'Insumo-Eqp'!$B13</f>
        <v>Sensor de movimento (inclui GIRO) com DGPS</v>
      </c>
      <c r="C15" s="74">
        <f>(365/12)*8</f>
        <v>243.33333333333334</v>
      </c>
      <c r="D15" s="106">
        <v>1</v>
      </c>
      <c r="E15" s="106">
        <v>0</v>
      </c>
      <c r="F15" s="74">
        <f>'Insumo-Eqp'!D13</f>
        <v>32.299999999999997</v>
      </c>
      <c r="G15" s="118">
        <v>0</v>
      </c>
      <c r="H15" s="153">
        <f>C15*(D15*F15+E15*G15)</f>
        <v>7859.6666666666661</v>
      </c>
      <c r="I15" s="18"/>
      <c r="M15" s="203"/>
      <c r="N15" s="199"/>
      <c r="O15" s="199"/>
      <c r="P15" s="199"/>
      <c r="Q15" s="199"/>
      <c r="R15" s="199"/>
    </row>
    <row r="16" spans="1:18">
      <c r="A16" s="35" t="str">
        <f>'Insumo-Eqp'!A14</f>
        <v>EQ-006</v>
      </c>
      <c r="B16" s="118" t="str">
        <f>'Insumo-Eqp'!$B14</f>
        <v>Caris HIPS and SIPS Professional 7.1</v>
      </c>
      <c r="C16" s="74">
        <f>(365/12)*8</f>
        <v>243.33333333333334</v>
      </c>
      <c r="D16" s="106">
        <v>2</v>
      </c>
      <c r="E16" s="106">
        <v>0</v>
      </c>
      <c r="F16" s="74">
        <f>'Insumo-Eqp'!D14</f>
        <v>18.454000000000001</v>
      </c>
      <c r="G16" s="118">
        <v>0</v>
      </c>
      <c r="H16" s="153">
        <f>C16*(D16*F16+E16*G16)</f>
        <v>8980.9466666666667</v>
      </c>
      <c r="I16" s="18"/>
      <c r="M16" s="203"/>
      <c r="N16" s="199"/>
      <c r="O16" s="199"/>
      <c r="P16" s="199"/>
      <c r="Q16" s="199"/>
      <c r="R16" s="113"/>
    </row>
    <row r="17" spans="1:18">
      <c r="A17" s="35" t="str">
        <f>'Insumo-Eqp'!A15</f>
        <v>EQ-007</v>
      </c>
      <c r="B17" s="118" t="str">
        <f>'Insumo-Eqp'!$B15</f>
        <v>Software Hypack / Hysweep</v>
      </c>
      <c r="C17" s="74">
        <f>(365/12)*8</f>
        <v>243.33333333333334</v>
      </c>
      <c r="D17" s="106">
        <v>2</v>
      </c>
      <c r="E17" s="106">
        <v>0</v>
      </c>
      <c r="F17" s="74">
        <f>'Insumo-Eqp'!D15</f>
        <v>8.4</v>
      </c>
      <c r="G17" s="118">
        <v>0</v>
      </c>
      <c r="H17" s="153">
        <f>C17*(D17*F17+E17*G17)</f>
        <v>4088.0000000000005</v>
      </c>
      <c r="I17" s="18"/>
      <c r="M17" s="203"/>
      <c r="N17" s="199"/>
      <c r="O17" s="199"/>
      <c r="P17" s="199"/>
      <c r="Q17" s="199"/>
      <c r="R17" s="113"/>
    </row>
    <row r="18" spans="1:18" ht="15.75" customHeight="1">
      <c r="A18" s="35"/>
      <c r="B18" s="322" t="s">
        <v>9</v>
      </c>
      <c r="C18" s="322"/>
      <c r="D18" s="322"/>
      <c r="E18" s="322"/>
      <c r="F18" s="322"/>
      <c r="G18" s="322"/>
      <c r="H18" s="76">
        <f>SUM(H13:H17)</f>
        <v>43652.296666666662</v>
      </c>
      <c r="I18" s="18"/>
      <c r="M18" s="203"/>
      <c r="N18" s="199"/>
      <c r="O18" s="199"/>
      <c r="P18" s="199"/>
      <c r="Q18" s="199"/>
      <c r="R18" s="113"/>
    </row>
    <row r="19" spans="1:18" ht="15.75" customHeight="1">
      <c r="A19" s="315" t="s">
        <v>10</v>
      </c>
      <c r="B19" s="316"/>
      <c r="C19" s="316"/>
      <c r="D19" s="316"/>
      <c r="E19" s="316"/>
      <c r="F19" s="316"/>
      <c r="G19" s="316"/>
      <c r="H19" s="317"/>
      <c r="I19" s="18"/>
      <c r="M19" s="203"/>
      <c r="N19" s="199"/>
      <c r="O19" s="199"/>
      <c r="P19" s="199"/>
      <c r="Q19" s="199"/>
      <c r="R19" s="113"/>
    </row>
    <row r="20" spans="1:18" s="169" customFormat="1">
      <c r="A20" s="219" t="s">
        <v>2</v>
      </c>
      <c r="B20" s="321" t="s">
        <v>3</v>
      </c>
      <c r="C20" s="321"/>
      <c r="D20" s="220"/>
      <c r="E20" s="220" t="s">
        <v>4</v>
      </c>
      <c r="F20" s="220" t="s">
        <v>11</v>
      </c>
      <c r="G20" s="221"/>
      <c r="H20" s="222" t="s">
        <v>16</v>
      </c>
      <c r="I20" s="178"/>
      <c r="M20" s="225"/>
      <c r="N20" s="199"/>
      <c r="O20" s="200"/>
      <c r="P20" s="199"/>
      <c r="Q20" s="199"/>
      <c r="R20" s="113"/>
    </row>
    <row r="21" spans="1:18">
      <c r="A21" s="35"/>
      <c r="B21" s="322" t="s">
        <v>9</v>
      </c>
      <c r="C21" s="322"/>
      <c r="D21" s="322"/>
      <c r="E21" s="322"/>
      <c r="F21" s="322"/>
      <c r="G21" s="322"/>
      <c r="H21" s="76">
        <v>0</v>
      </c>
      <c r="I21" s="18"/>
      <c r="K21" s="29"/>
      <c r="L21" s="29"/>
      <c r="M21" s="203"/>
      <c r="N21" s="199"/>
      <c r="O21" s="200"/>
      <c r="P21" s="199"/>
      <c r="Q21" s="199"/>
      <c r="R21" s="113"/>
    </row>
    <row r="22" spans="1:18">
      <c r="A22" s="315" t="s">
        <v>12</v>
      </c>
      <c r="B22" s="316"/>
      <c r="C22" s="316"/>
      <c r="D22" s="316"/>
      <c r="E22" s="316"/>
      <c r="F22" s="316"/>
      <c r="G22" s="316"/>
      <c r="H22" s="317"/>
      <c r="I22" s="18"/>
      <c r="K22" s="29"/>
      <c r="L22" s="29"/>
      <c r="M22" s="113"/>
      <c r="N22" s="113"/>
      <c r="O22" s="113"/>
      <c r="P22" s="113"/>
      <c r="Q22" s="113"/>
      <c r="R22" s="113"/>
    </row>
    <row r="23" spans="1:18">
      <c r="A23" s="217" t="s">
        <v>2</v>
      </c>
      <c r="B23" s="295" t="s">
        <v>3</v>
      </c>
      <c r="C23" s="295"/>
      <c r="D23" s="216" t="s">
        <v>13</v>
      </c>
      <c r="E23" s="216" t="s">
        <v>14</v>
      </c>
      <c r="F23" s="295" t="s">
        <v>15</v>
      </c>
      <c r="G23" s="295"/>
      <c r="H23" s="218" t="s">
        <v>16</v>
      </c>
      <c r="I23" s="18"/>
      <c r="K23" s="29"/>
      <c r="L23" s="29"/>
      <c r="M23" s="30"/>
    </row>
    <row r="24" spans="1:18">
      <c r="A24" s="115"/>
      <c r="B24" s="116"/>
      <c r="C24" s="114"/>
      <c r="D24" s="74"/>
      <c r="E24" s="34"/>
      <c r="F24" s="326"/>
      <c r="G24" s="326"/>
      <c r="H24" s="76"/>
      <c r="I24" s="18"/>
      <c r="K24" s="29"/>
      <c r="L24" s="29"/>
      <c r="M24" s="30"/>
    </row>
    <row r="25" spans="1:18" ht="15" customHeight="1">
      <c r="A25" s="115"/>
      <c r="B25" s="116"/>
      <c r="C25" s="114"/>
      <c r="D25" s="74"/>
      <c r="E25" s="34"/>
      <c r="F25" s="326"/>
      <c r="G25" s="326"/>
      <c r="H25" s="76"/>
      <c r="I25" s="18"/>
      <c r="K25" s="29"/>
      <c r="L25" s="29"/>
      <c r="M25" s="30"/>
    </row>
    <row r="26" spans="1:18" ht="15" customHeight="1">
      <c r="A26" s="35"/>
      <c r="B26" s="322" t="s">
        <v>9</v>
      </c>
      <c r="C26" s="322"/>
      <c r="D26" s="322"/>
      <c r="E26" s="322"/>
      <c r="F26" s="322"/>
      <c r="G26" s="322"/>
      <c r="H26" s="76">
        <f>H25+H24</f>
        <v>0</v>
      </c>
      <c r="I26" s="18"/>
      <c r="K26" s="29"/>
      <c r="L26" s="29"/>
      <c r="M26" s="30"/>
    </row>
    <row r="27" spans="1:18" ht="15" customHeight="1">
      <c r="A27" s="315" t="s">
        <v>18</v>
      </c>
      <c r="B27" s="316"/>
      <c r="C27" s="316"/>
      <c r="D27" s="316"/>
      <c r="E27" s="316"/>
      <c r="F27" s="316"/>
      <c r="G27" s="316"/>
      <c r="H27" s="317"/>
      <c r="I27" s="18"/>
    </row>
    <row r="28" spans="1:18" s="169" customFormat="1">
      <c r="A28" s="219" t="s">
        <v>2</v>
      </c>
      <c r="B28" s="220" t="s">
        <v>3</v>
      </c>
      <c r="C28" s="221" t="s">
        <v>19</v>
      </c>
      <c r="D28" s="221" t="s">
        <v>20</v>
      </c>
      <c r="E28" s="221" t="s">
        <v>21</v>
      </c>
      <c r="F28" s="220" t="s">
        <v>14</v>
      </c>
      <c r="G28" s="220" t="s">
        <v>22</v>
      </c>
      <c r="H28" s="222" t="s">
        <v>16</v>
      </c>
      <c r="I28" s="178"/>
      <c r="K28" s="224"/>
      <c r="L28" s="224"/>
      <c r="M28" s="226"/>
    </row>
    <row r="29" spans="1:18">
      <c r="A29" s="35"/>
      <c r="B29" s="322" t="s">
        <v>9</v>
      </c>
      <c r="C29" s="322"/>
      <c r="D29" s="322"/>
      <c r="E29" s="322"/>
      <c r="F29" s="322"/>
      <c r="G29" s="322"/>
      <c r="H29" s="223">
        <v>0</v>
      </c>
      <c r="I29" s="18"/>
      <c r="K29" s="29"/>
      <c r="L29" s="29"/>
      <c r="M29" s="30"/>
    </row>
    <row r="30" spans="1:18">
      <c r="A30" s="318"/>
      <c r="B30" s="319"/>
      <c r="C30" s="319"/>
      <c r="D30" s="319"/>
      <c r="E30" s="319"/>
      <c r="F30" s="319"/>
      <c r="G30" s="319"/>
      <c r="H30" s="320"/>
      <c r="I30" s="18"/>
      <c r="K30" s="29"/>
      <c r="L30" s="29"/>
      <c r="M30" s="30"/>
    </row>
    <row r="31" spans="1:18">
      <c r="A31" s="332" t="s">
        <v>23</v>
      </c>
      <c r="B31" s="333"/>
      <c r="C31" s="333"/>
      <c r="D31" s="333"/>
      <c r="E31" s="333"/>
      <c r="F31" s="333"/>
      <c r="G31" s="333"/>
      <c r="H31" s="24">
        <f>H18+H26</f>
        <v>43652.296666666662</v>
      </c>
      <c r="I31" s="18"/>
      <c r="K31" s="29"/>
      <c r="L31" s="29"/>
      <c r="M31" s="30"/>
    </row>
    <row r="32" spans="1:18">
      <c r="A32" s="334" t="s">
        <v>86</v>
      </c>
      <c r="B32" s="335"/>
      <c r="C32" s="335"/>
      <c r="D32" s="335"/>
      <c r="E32" s="335"/>
      <c r="F32" s="335"/>
      <c r="G32" s="335"/>
      <c r="H32" s="105">
        <f>SUM(H31:H31)</f>
        <v>43652.296666666662</v>
      </c>
      <c r="I32" s="18"/>
    </row>
    <row r="33" spans="1:9">
      <c r="A33" s="318"/>
      <c r="B33" s="319"/>
      <c r="C33" s="319"/>
      <c r="D33" s="319"/>
      <c r="E33" s="319"/>
      <c r="F33" s="319"/>
      <c r="G33" s="319"/>
      <c r="H33" s="320"/>
      <c r="I33" s="18"/>
    </row>
    <row r="34" spans="1:9" ht="14.25" customHeight="1">
      <c r="A34" s="329" t="s">
        <v>116</v>
      </c>
      <c r="B34" s="330"/>
      <c r="C34" s="330"/>
      <c r="D34" s="330"/>
      <c r="E34" s="330"/>
      <c r="F34" s="330"/>
      <c r="G34" s="330"/>
      <c r="H34" s="331"/>
      <c r="I34" s="18"/>
    </row>
    <row r="35" spans="1:9" ht="18" customHeight="1">
      <c r="A35" s="323" t="s">
        <v>144</v>
      </c>
      <c r="B35" s="324"/>
      <c r="C35" s="324"/>
      <c r="D35" s="324"/>
      <c r="E35" s="324"/>
      <c r="F35" s="324"/>
      <c r="G35" s="324"/>
      <c r="H35" s="325"/>
      <c r="I35" s="18"/>
    </row>
    <row r="36" spans="1:9" ht="30.75" customHeight="1">
      <c r="A36" s="323" t="s">
        <v>140</v>
      </c>
      <c r="B36" s="324"/>
      <c r="C36" s="324"/>
      <c r="D36" s="324"/>
      <c r="E36" s="324"/>
      <c r="F36" s="324"/>
      <c r="G36" s="324"/>
      <c r="H36" s="325"/>
      <c r="I36" s="18"/>
    </row>
    <row r="37" spans="1:9" ht="15" customHeight="1" thickBot="1">
      <c r="A37" s="261"/>
      <c r="B37" s="262"/>
      <c r="C37" s="262"/>
      <c r="D37" s="262"/>
      <c r="E37" s="262"/>
      <c r="F37" s="262"/>
      <c r="G37" s="262"/>
      <c r="H37" s="263"/>
      <c r="I37" s="18"/>
    </row>
    <row r="38" spans="1:9" ht="12" customHeight="1">
      <c r="I38" s="18"/>
    </row>
    <row r="39" spans="1:9" ht="8.25" customHeight="1">
      <c r="I39" s="18"/>
    </row>
    <row r="40" spans="1:9">
      <c r="I40" s="18"/>
    </row>
    <row r="41" spans="1:9">
      <c r="I41" s="18"/>
    </row>
    <row r="42" spans="1:9">
      <c r="I42" s="18"/>
    </row>
    <row r="43" spans="1:9">
      <c r="I43" s="18"/>
    </row>
    <row r="44" spans="1:9">
      <c r="A44" s="17"/>
      <c r="B44" s="17"/>
      <c r="C44" s="17"/>
      <c r="D44" s="17"/>
      <c r="E44" s="17"/>
      <c r="F44" s="17"/>
      <c r="G44" s="17"/>
      <c r="H44" s="17"/>
      <c r="I44" s="18"/>
    </row>
    <row r="45" spans="1:9">
      <c r="A45" s="17"/>
      <c r="B45" s="17"/>
      <c r="C45" s="17"/>
      <c r="D45" s="17"/>
      <c r="E45" s="17"/>
      <c r="F45" s="17"/>
      <c r="G45" s="17"/>
      <c r="H45" s="17"/>
      <c r="I45" s="18"/>
    </row>
    <row r="46" spans="1:9">
      <c r="A46" s="18"/>
      <c r="B46" s="18"/>
      <c r="C46" s="18"/>
      <c r="D46" s="18"/>
      <c r="E46" s="18"/>
      <c r="F46" s="18"/>
      <c r="G46" s="18"/>
      <c r="H46" s="18"/>
      <c r="I46" s="18"/>
    </row>
    <row r="47" spans="1:9">
      <c r="A47" s="18"/>
      <c r="B47" s="18"/>
      <c r="C47" s="18"/>
      <c r="D47" s="18"/>
      <c r="E47" s="18"/>
      <c r="F47" s="18"/>
      <c r="G47" s="18"/>
      <c r="H47" s="18"/>
      <c r="I47" s="18"/>
    </row>
    <row r="48" spans="1:9">
      <c r="A48" s="18"/>
      <c r="B48" s="18"/>
      <c r="C48" s="18"/>
      <c r="D48" s="18"/>
      <c r="E48" s="18"/>
      <c r="F48" s="18"/>
      <c r="G48" s="18"/>
      <c r="H48" s="18"/>
      <c r="I48" s="18"/>
    </row>
  </sheetData>
  <mergeCells count="31">
    <mergeCell ref="A19:H19"/>
    <mergeCell ref="C11:C12"/>
    <mergeCell ref="B29:G29"/>
    <mergeCell ref="F23:G23"/>
    <mergeCell ref="A34:H34"/>
    <mergeCell ref="A36:H36"/>
    <mergeCell ref="A31:G31"/>
    <mergeCell ref="A32:G32"/>
    <mergeCell ref="A33:H33"/>
    <mergeCell ref="F24:G24"/>
    <mergeCell ref="D11:E11"/>
    <mergeCell ref="F11:G11"/>
    <mergeCell ref="H11:H12"/>
    <mergeCell ref="A11:A12"/>
    <mergeCell ref="B11:B12"/>
    <mergeCell ref="B18:G18"/>
    <mergeCell ref="A30:H30"/>
    <mergeCell ref="B20:C20"/>
    <mergeCell ref="B21:G21"/>
    <mergeCell ref="A22:H22"/>
    <mergeCell ref="B23:C23"/>
    <mergeCell ref="A35:H35"/>
    <mergeCell ref="A27:H27"/>
    <mergeCell ref="F25:G25"/>
    <mergeCell ref="B26:G26"/>
    <mergeCell ref="A2:H2"/>
    <mergeCell ref="G3:H3"/>
    <mergeCell ref="A5:H5"/>
    <mergeCell ref="A7:H7"/>
    <mergeCell ref="A8:H8"/>
    <mergeCell ref="A10:H10"/>
  </mergeCells>
  <pageMargins left="0.7" right="0.7" top="0.75" bottom="0.7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view="pageBreakPreview" zoomScaleSheetLayoutView="100" workbookViewId="0">
      <selection activeCell="F19" sqref="A4:F19"/>
    </sheetView>
  </sheetViews>
  <sheetFormatPr defaultRowHeight="12.75"/>
  <cols>
    <col min="1" max="1" width="7.5703125" style="62" customWidth="1"/>
    <col min="2" max="2" width="50.28515625" style="62" customWidth="1"/>
    <col min="3" max="3" width="9.140625" style="62"/>
    <col min="4" max="4" width="11" style="62" customWidth="1"/>
    <col min="5" max="5" width="19.85546875" style="62" bestFit="1" customWidth="1"/>
    <col min="6" max="6" width="12.5703125" style="63" customWidth="1"/>
    <col min="7" max="7" width="9.140625" style="62" customWidth="1"/>
    <col min="8" max="8" width="16.85546875" style="62" customWidth="1"/>
    <col min="9" max="9" width="17.7109375" style="62" customWidth="1"/>
    <col min="10" max="10" width="11" style="62" customWidth="1"/>
    <col min="11" max="11" width="11.140625" style="62" customWidth="1"/>
    <col min="12" max="12" width="9.140625" style="62"/>
    <col min="13" max="13" width="5.85546875" style="62" customWidth="1"/>
    <col min="14" max="16384" width="9.140625" style="62"/>
  </cols>
  <sheetData>
    <row r="1" spans="1:14" ht="67.5" customHeight="1" thickBot="1">
      <c r="A1" s="264"/>
      <c r="B1" s="265"/>
      <c r="C1" s="265"/>
      <c r="D1" s="265"/>
      <c r="E1" s="265"/>
      <c r="F1" s="266"/>
    </row>
    <row r="2" spans="1:14" s="54" customFormat="1" ht="26.25" customHeight="1">
      <c r="A2" s="300" t="s">
        <v>24</v>
      </c>
      <c r="B2" s="301"/>
      <c r="C2" s="301"/>
      <c r="D2" s="301"/>
      <c r="E2" s="301"/>
      <c r="F2" s="307"/>
    </row>
    <row r="3" spans="1:14" s="54" customFormat="1" ht="7.5" customHeight="1">
      <c r="A3" s="56"/>
      <c r="B3" s="57"/>
      <c r="C3" s="57"/>
      <c r="D3" s="57"/>
      <c r="E3" s="57"/>
      <c r="F3" s="58"/>
    </row>
    <row r="4" spans="1:14" s="54" customFormat="1" ht="15.75" customHeight="1">
      <c r="A4" s="120"/>
      <c r="B4" s="121"/>
      <c r="C4" s="46"/>
      <c r="D4" s="47"/>
      <c r="E4" s="128" t="s">
        <v>25</v>
      </c>
      <c r="F4" s="127">
        <f>'Planilha Orçamentária'!B9</f>
        <v>41725</v>
      </c>
    </row>
    <row r="5" spans="1:14" s="54" customFormat="1" ht="7.5" customHeight="1">
      <c r="A5" s="120"/>
      <c r="B5" s="122"/>
      <c r="C5" s="49"/>
      <c r="D5" s="50"/>
      <c r="E5" s="49"/>
      <c r="F5" s="51"/>
    </row>
    <row r="6" spans="1:14" s="55" customFormat="1" ht="15.75">
      <c r="A6" s="310" t="str">
        <f>'Planilha Orçamentária'!$A$5:$G$5</f>
        <v>PORTO DE PARANAGUÁ-PR</v>
      </c>
      <c r="B6" s="311"/>
      <c r="C6" s="311"/>
      <c r="D6" s="311"/>
      <c r="E6" s="311"/>
      <c r="F6" s="312"/>
    </row>
    <row r="7" spans="1:14" s="55" customFormat="1">
      <c r="A7" s="56"/>
      <c r="B7" s="57"/>
      <c r="C7" s="57"/>
      <c r="D7" s="57"/>
      <c r="E7" s="57"/>
      <c r="F7" s="58"/>
    </row>
    <row r="8" spans="1:14" ht="16.5" customHeight="1">
      <c r="A8" s="123" t="s">
        <v>27</v>
      </c>
      <c r="B8" s="61"/>
      <c r="C8" s="124"/>
      <c r="D8" s="61"/>
      <c r="E8" s="61"/>
      <c r="F8" s="125"/>
      <c r="G8" s="129"/>
    </row>
    <row r="9" spans="1:14" ht="16.5" customHeight="1">
      <c r="A9" s="339"/>
      <c r="B9" s="340"/>
      <c r="C9" s="124"/>
      <c r="D9" s="61"/>
      <c r="E9" s="61"/>
      <c r="F9" s="125"/>
    </row>
    <row r="10" spans="1:14" ht="16.5" customHeight="1">
      <c r="A10" s="336" t="s">
        <v>34</v>
      </c>
      <c r="B10" s="336"/>
      <c r="C10" s="337" t="s">
        <v>32</v>
      </c>
      <c r="D10" s="337" t="s">
        <v>28</v>
      </c>
      <c r="E10" s="337" t="s">
        <v>30</v>
      </c>
      <c r="F10" s="338" t="s">
        <v>2</v>
      </c>
      <c r="G10" s="132"/>
      <c r="H10" s="140"/>
      <c r="I10" s="139"/>
      <c r="J10" s="139"/>
      <c r="K10" s="139"/>
      <c r="L10" s="147"/>
    </row>
    <row r="11" spans="1:14" ht="16.5" customHeight="1">
      <c r="A11" s="336"/>
      <c r="B11" s="336"/>
      <c r="C11" s="337"/>
      <c r="D11" s="337"/>
      <c r="E11" s="337"/>
      <c r="F11" s="338"/>
      <c r="G11" s="143" t="s">
        <v>136</v>
      </c>
      <c r="H11" s="133"/>
      <c r="I11" s="133"/>
      <c r="J11" s="145"/>
      <c r="K11" s="139"/>
      <c r="L11" s="147"/>
      <c r="M11" s="130"/>
    </row>
    <row r="12" spans="1:14" ht="16.5" customHeight="1">
      <c r="A12" s="279" t="s">
        <v>29</v>
      </c>
      <c r="B12" s="280" t="s">
        <v>3</v>
      </c>
      <c r="C12" s="337"/>
      <c r="D12" s="337"/>
      <c r="E12" s="337"/>
      <c r="F12" s="338"/>
      <c r="I12" s="145"/>
      <c r="J12" s="143"/>
      <c r="K12" s="143"/>
      <c r="L12" s="147"/>
      <c r="N12" s="144"/>
    </row>
    <row r="13" spans="1:14" ht="16.5" customHeight="1">
      <c r="A13" s="281" t="s">
        <v>35</v>
      </c>
      <c r="B13" s="282" t="s">
        <v>92</v>
      </c>
      <c r="C13" s="283" t="s">
        <v>33</v>
      </c>
      <c r="D13" s="192">
        <v>11579.36</v>
      </c>
      <c r="E13" s="284" t="s">
        <v>119</v>
      </c>
      <c r="F13" s="285" t="s">
        <v>100</v>
      </c>
      <c r="G13" s="145" t="s">
        <v>99</v>
      </c>
      <c r="H13" s="142">
        <v>11579.36</v>
      </c>
      <c r="I13" s="203"/>
      <c r="J13" s="199"/>
      <c r="K13" s="199"/>
      <c r="L13" s="199"/>
      <c r="M13" s="199"/>
      <c r="N13" s="199"/>
    </row>
    <row r="14" spans="1:14" ht="16.5" customHeight="1">
      <c r="A14" s="281" t="s">
        <v>118</v>
      </c>
      <c r="B14" s="192" t="s">
        <v>31</v>
      </c>
      <c r="C14" s="283" t="s">
        <v>33</v>
      </c>
      <c r="D14" s="192">
        <v>3028.05</v>
      </c>
      <c r="E14" s="284" t="s">
        <v>119</v>
      </c>
      <c r="F14" s="285" t="s">
        <v>101</v>
      </c>
      <c r="G14" s="146" t="s">
        <v>101</v>
      </c>
      <c r="H14" s="142">
        <v>3028.05</v>
      </c>
      <c r="I14" s="203"/>
      <c r="J14" s="199"/>
      <c r="K14" s="199"/>
      <c r="L14" s="199"/>
      <c r="M14" s="199"/>
      <c r="N14" s="113"/>
    </row>
    <row r="15" spans="1:14" s="55" customFormat="1">
      <c r="A15" s="112" t="s">
        <v>84</v>
      </c>
      <c r="B15" s="59"/>
      <c r="C15" s="59"/>
      <c r="D15" s="59"/>
      <c r="E15" s="59"/>
      <c r="F15" s="126"/>
      <c r="G15" s="145"/>
      <c r="H15" s="142"/>
    </row>
    <row r="16" spans="1:14" s="55" customFormat="1">
      <c r="A16" s="112"/>
      <c r="B16" s="59" t="s">
        <v>145</v>
      </c>
      <c r="C16" s="59"/>
      <c r="D16" s="59"/>
      <c r="E16" s="59"/>
      <c r="F16" s="126"/>
      <c r="G16" s="180"/>
      <c r="H16" s="142"/>
    </row>
    <row r="17" spans="1:8" s="55" customFormat="1">
      <c r="A17" s="112"/>
      <c r="B17" s="59" t="s">
        <v>146</v>
      </c>
      <c r="C17" s="59"/>
      <c r="D17" s="59"/>
      <c r="E17" s="59"/>
      <c r="F17" s="126"/>
      <c r="G17" s="145"/>
      <c r="H17" s="142"/>
    </row>
    <row r="18" spans="1:8" s="55" customFormat="1">
      <c r="A18" s="56"/>
      <c r="B18" s="254"/>
      <c r="C18" s="57"/>
      <c r="D18" s="57"/>
      <c r="E18" s="57"/>
      <c r="F18" s="202"/>
    </row>
    <row r="19" spans="1:8" s="151" customFormat="1" ht="13.5" customHeight="1" thickBot="1">
      <c r="A19" s="207"/>
      <c r="B19" s="208"/>
      <c r="C19" s="208"/>
      <c r="D19" s="208"/>
      <c r="E19" s="208"/>
      <c r="F19" s="209"/>
    </row>
    <row r="20" spans="1:8">
      <c r="A20" s="129"/>
      <c r="B20" s="129"/>
      <c r="C20" s="129"/>
      <c r="D20" s="129"/>
      <c r="E20" s="129"/>
      <c r="F20" s="131"/>
      <c r="G20" s="129"/>
      <c r="H20" s="129"/>
    </row>
    <row r="21" spans="1:8">
      <c r="A21" s="129"/>
      <c r="B21" s="129"/>
      <c r="C21" s="129"/>
      <c r="D21" s="129"/>
      <c r="E21" s="129"/>
      <c r="F21" s="131"/>
      <c r="G21" s="129"/>
      <c r="H21" s="129"/>
    </row>
    <row r="22" spans="1:8">
      <c r="F22" s="130"/>
      <c r="H22" s="129"/>
    </row>
    <row r="23" spans="1:8">
      <c r="H23" s="129"/>
    </row>
    <row r="24" spans="1:8">
      <c r="H24" s="129"/>
    </row>
    <row r="25" spans="1:8">
      <c r="H25" s="129"/>
    </row>
    <row r="29" spans="1:8">
      <c r="D29" s="129"/>
    </row>
  </sheetData>
  <mergeCells count="8">
    <mergeCell ref="A10:B11"/>
    <mergeCell ref="C10:C12"/>
    <mergeCell ref="D10:D12"/>
    <mergeCell ref="A2:F2"/>
    <mergeCell ref="A6:F6"/>
    <mergeCell ref="E10:E12"/>
    <mergeCell ref="F10:F12"/>
    <mergeCell ref="A9:B9"/>
  </mergeCells>
  <phoneticPr fontId="3" type="noConversion"/>
  <pageMargins left="0.7" right="0.7" top="0.75" bottom="0.75" header="0.3" footer="0.3"/>
  <pageSetup paperSize="9" scale="7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25"/>
  <sheetViews>
    <sheetView view="pageBreakPreview" zoomScale="115" zoomScaleSheetLayoutView="115" workbookViewId="0">
      <selection activeCell="F20" sqref="A4:F20"/>
    </sheetView>
  </sheetViews>
  <sheetFormatPr defaultRowHeight="12.75"/>
  <cols>
    <col min="1" max="1" width="7" style="27" customWidth="1"/>
    <col min="2" max="2" width="45.140625" style="27" customWidth="1"/>
    <col min="3" max="3" width="5.42578125" style="27" customWidth="1"/>
    <col min="4" max="4" width="10.42578125" style="27" customWidth="1"/>
    <col min="5" max="5" width="16.28515625" style="27" customWidth="1"/>
    <col min="6" max="6" width="11.85546875" style="33" customWidth="1"/>
    <col min="7" max="8" width="9.140625" style="62"/>
    <col min="9" max="9" width="19.5703125" style="62" bestFit="1" customWidth="1"/>
    <col min="10" max="16384" width="9.140625" style="62"/>
  </cols>
  <sheetData>
    <row r="1" spans="1:147" ht="67.5" customHeight="1" thickBot="1">
      <c r="A1" s="267"/>
      <c r="B1" s="268"/>
      <c r="C1" s="268"/>
      <c r="D1" s="268"/>
      <c r="E1" s="268"/>
      <c r="F1" s="269"/>
    </row>
    <row r="2" spans="1:147" s="54" customFormat="1" ht="25.5" customHeight="1">
      <c r="A2" s="300" t="s">
        <v>24</v>
      </c>
      <c r="B2" s="301"/>
      <c r="C2" s="301"/>
      <c r="D2" s="301"/>
      <c r="E2" s="301"/>
      <c r="F2" s="307"/>
    </row>
    <row r="3" spans="1:147" s="54" customFormat="1" ht="15.75">
      <c r="A3" s="44"/>
      <c r="B3" s="45"/>
      <c r="C3" s="46"/>
      <c r="D3" s="47"/>
      <c r="E3" s="46" t="s">
        <v>25</v>
      </c>
      <c r="F3" s="48">
        <f>'Planilha Orçamentária'!B9</f>
        <v>41725</v>
      </c>
    </row>
    <row r="4" spans="1:147" s="55" customFormat="1" ht="15.75">
      <c r="A4" s="310" t="str">
        <f>'Planilha Orçamentária'!$A$5:$G$5</f>
        <v>PORTO DE PARANAGUÁ-PR</v>
      </c>
      <c r="B4" s="311"/>
      <c r="C4" s="311"/>
      <c r="D4" s="311"/>
      <c r="E4" s="311"/>
      <c r="F4" s="312"/>
    </row>
    <row r="5" spans="1:147" ht="15.75" customHeight="1" thickBot="1">
      <c r="A5" s="341" t="s">
        <v>27</v>
      </c>
      <c r="B5" s="342"/>
      <c r="C5" s="26"/>
      <c r="D5" s="25"/>
      <c r="E5" s="25"/>
      <c r="F5" s="31"/>
    </row>
    <row r="6" spans="1:147" ht="16.5" customHeight="1">
      <c r="A6" s="343" t="s">
        <v>36</v>
      </c>
      <c r="B6" s="344"/>
      <c r="C6" s="350" t="s">
        <v>32</v>
      </c>
      <c r="D6" s="353" t="s">
        <v>28</v>
      </c>
      <c r="E6" s="350" t="s">
        <v>30</v>
      </c>
      <c r="F6" s="347" t="s">
        <v>2</v>
      </c>
      <c r="I6" s="203"/>
      <c r="J6" s="199"/>
      <c r="K6" s="199"/>
      <c r="L6" s="199"/>
      <c r="M6" s="199"/>
      <c r="N6" s="199"/>
    </row>
    <row r="7" spans="1:147" ht="16.5" customHeight="1" thickBot="1">
      <c r="A7" s="345"/>
      <c r="B7" s="346"/>
      <c r="C7" s="351"/>
      <c r="D7" s="354"/>
      <c r="E7" s="351"/>
      <c r="F7" s="348"/>
      <c r="I7" s="203"/>
      <c r="J7" s="199"/>
      <c r="K7" s="199"/>
      <c r="L7" s="199"/>
      <c r="M7" s="199"/>
      <c r="N7" s="199"/>
    </row>
    <row r="8" spans="1:147" ht="16.5" customHeight="1" thickBot="1">
      <c r="A8" s="210" t="s">
        <v>29</v>
      </c>
      <c r="B8" s="211" t="s">
        <v>3</v>
      </c>
      <c r="C8" s="352"/>
      <c r="D8" s="355"/>
      <c r="E8" s="352"/>
      <c r="F8" s="349"/>
      <c r="I8" s="203"/>
      <c r="J8" s="199"/>
      <c r="K8" s="199"/>
      <c r="L8" s="199"/>
      <c r="M8" s="199"/>
      <c r="N8" s="199"/>
    </row>
    <row r="9" spans="1:147" ht="15.75" customHeight="1">
      <c r="A9" s="255" t="s">
        <v>37</v>
      </c>
      <c r="B9" s="189" t="str">
        <f>'Calc CH'!$B7</f>
        <v>Estação total</v>
      </c>
      <c r="C9" s="190" t="s">
        <v>17</v>
      </c>
      <c r="D9" s="191">
        <f>'Calc CH'!$M7</f>
        <v>1.2065000000000001</v>
      </c>
      <c r="E9" s="197" t="s">
        <v>60</v>
      </c>
      <c r="F9" s="195" t="s">
        <v>58</v>
      </c>
      <c r="G9" s="60"/>
      <c r="I9" s="203"/>
      <c r="J9" s="199"/>
      <c r="K9" s="199"/>
      <c r="L9" s="199"/>
      <c r="M9" s="199"/>
      <c r="N9" s="113"/>
    </row>
    <row r="10" spans="1:147" ht="15.75" customHeight="1">
      <c r="A10" s="256" t="s">
        <v>38</v>
      </c>
      <c r="B10" s="185" t="str">
        <f>'Calc CH'!$B8</f>
        <v>Ecobatímetro monofeixe</v>
      </c>
      <c r="C10" s="186" t="s">
        <v>17</v>
      </c>
      <c r="D10" s="188">
        <f>'Calc CH'!$M8</f>
        <v>13.965</v>
      </c>
      <c r="E10" s="198" t="s">
        <v>60</v>
      </c>
      <c r="F10" s="193" t="s">
        <v>58</v>
      </c>
      <c r="G10" s="161"/>
      <c r="I10" s="203"/>
      <c r="J10" s="199"/>
      <c r="K10" s="199"/>
      <c r="L10" s="199"/>
      <c r="M10" s="199"/>
      <c r="N10" s="113"/>
    </row>
    <row r="11" spans="1:147" ht="15.75" customHeight="1">
      <c r="A11" s="256" t="s">
        <v>39</v>
      </c>
      <c r="B11" s="185" t="str">
        <f>'Calc CH'!$B9</f>
        <v>Receptor DGPS</v>
      </c>
      <c r="C11" s="186" t="s">
        <v>17</v>
      </c>
      <c r="D11" s="188">
        <f>'Calc CH'!$M9</f>
        <v>3.3250000000000002</v>
      </c>
      <c r="E11" s="198" t="s">
        <v>60</v>
      </c>
      <c r="F11" s="193" t="s">
        <v>58</v>
      </c>
      <c r="G11" s="161"/>
      <c r="I11" s="203"/>
      <c r="J11" s="199"/>
      <c r="K11" s="199"/>
      <c r="L11" s="199"/>
      <c r="M11" s="199"/>
      <c r="N11" s="113"/>
    </row>
    <row r="12" spans="1:147" ht="15.75" customHeight="1">
      <c r="A12" s="256" t="s">
        <v>40</v>
      </c>
      <c r="B12" s="185" t="str">
        <f>'Calc CH'!$B10</f>
        <v>Ecobatimetro multifeixe + Perfilador sonográfico</v>
      </c>
      <c r="C12" s="187" t="s">
        <v>17</v>
      </c>
      <c r="D12" s="188">
        <f>'Calc CH'!$M10</f>
        <v>90.06</v>
      </c>
      <c r="E12" s="198" t="s">
        <v>60</v>
      </c>
      <c r="F12" s="193" t="s">
        <v>58</v>
      </c>
      <c r="G12" s="161"/>
      <c r="I12" s="203"/>
      <c r="J12" s="199"/>
      <c r="K12" s="199"/>
      <c r="L12" s="199"/>
      <c r="M12" s="199"/>
      <c r="N12" s="113"/>
    </row>
    <row r="13" spans="1:147" ht="15.75" customHeight="1">
      <c r="A13" s="256" t="s">
        <v>41</v>
      </c>
      <c r="B13" s="185" t="str">
        <f>'Calc CH'!$B11</f>
        <v>Sensor de movimento (inclui GIRO) com DGPS</v>
      </c>
      <c r="C13" s="187" t="s">
        <v>17</v>
      </c>
      <c r="D13" s="188">
        <f>'Calc CH'!$M11</f>
        <v>32.299999999999997</v>
      </c>
      <c r="E13" s="198" t="s">
        <v>60</v>
      </c>
      <c r="F13" s="193" t="s">
        <v>58</v>
      </c>
      <c r="G13" s="161"/>
      <c r="I13" s="204"/>
      <c r="J13" s="199"/>
      <c r="K13" s="200"/>
      <c r="L13" s="199"/>
      <c r="M13" s="199"/>
      <c r="N13" s="113"/>
    </row>
    <row r="14" spans="1:147" ht="15.75" customHeight="1">
      <c r="A14" s="256" t="s">
        <v>95</v>
      </c>
      <c r="B14" s="185" t="str">
        <f>'Calc CH'!$B12</f>
        <v>Caris HIPS and SIPS Professional 7.1</v>
      </c>
      <c r="C14" s="187" t="s">
        <v>17</v>
      </c>
      <c r="D14" s="188">
        <f>'Calc CH'!$M12</f>
        <v>18.454000000000001</v>
      </c>
      <c r="E14" s="198" t="s">
        <v>60</v>
      </c>
      <c r="F14" s="193" t="s">
        <v>58</v>
      </c>
      <c r="G14" s="161"/>
      <c r="I14" s="203"/>
      <c r="J14" s="199"/>
      <c r="K14" s="200"/>
      <c r="L14" s="199"/>
      <c r="M14" s="199"/>
      <c r="N14" s="113"/>
    </row>
    <row r="15" spans="1:147" ht="15.75" customHeight="1">
      <c r="A15" s="256" t="s">
        <v>96</v>
      </c>
      <c r="B15" s="185" t="str">
        <f>'Calc CH'!$B13</f>
        <v>Software Hypack / Hysweep</v>
      </c>
      <c r="C15" s="187" t="s">
        <v>17</v>
      </c>
      <c r="D15" s="188">
        <f>'Calc CH'!$M13</f>
        <v>8.4</v>
      </c>
      <c r="E15" s="198" t="s">
        <v>60</v>
      </c>
      <c r="F15" s="193" t="s">
        <v>58</v>
      </c>
      <c r="G15" s="161"/>
      <c r="I15" s="113"/>
      <c r="J15" s="113"/>
      <c r="K15" s="113"/>
      <c r="L15" s="113"/>
      <c r="M15" s="113"/>
      <c r="N15" s="113"/>
    </row>
    <row r="16" spans="1:147" s="55" customFormat="1">
      <c r="A16" s="256" t="s">
        <v>98</v>
      </c>
      <c r="B16" s="185" t="str">
        <f>'Calc CH'!$B14</f>
        <v>Impressora Multifuncional c/fax</v>
      </c>
      <c r="C16" s="187" t="s">
        <v>17</v>
      </c>
      <c r="D16" s="188">
        <f>'Calc CH'!$M14</f>
        <v>5.3199999999999997E-2</v>
      </c>
      <c r="E16" s="198" t="s">
        <v>60</v>
      </c>
      <c r="F16" s="193" t="s">
        <v>58</v>
      </c>
      <c r="G16" s="161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</row>
    <row r="17" spans="1:147" s="55" customFormat="1">
      <c r="A17" s="256" t="s">
        <v>121</v>
      </c>
      <c r="B17" s="185" t="str">
        <f>'Calc CH'!$B15</f>
        <v>Microcomputador 2,8 GHz, 4GB RAM</v>
      </c>
      <c r="C17" s="187" t="s">
        <v>17</v>
      </c>
      <c r="D17" s="188">
        <f>'Calc CH'!$M15</f>
        <v>0.32300000000000001</v>
      </c>
      <c r="E17" s="198" t="s">
        <v>60</v>
      </c>
      <c r="F17" s="193" t="s">
        <v>58</v>
      </c>
      <c r="G17" s="161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</row>
    <row r="18" spans="1:147" s="55" customFormat="1">
      <c r="A18" s="256" t="s">
        <v>122</v>
      </c>
      <c r="B18" s="185" t="str">
        <f>'Calc CH'!$B16</f>
        <v>Marégrafo Digital + Link de Rádios</v>
      </c>
      <c r="C18" s="187" t="s">
        <v>17</v>
      </c>
      <c r="D18" s="188">
        <f>'Calc CH'!$M16</f>
        <v>2.7075</v>
      </c>
      <c r="E18" s="198" t="s">
        <v>60</v>
      </c>
      <c r="F18" s="193" t="s">
        <v>58</v>
      </c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</row>
    <row r="19" spans="1:147" s="55" customFormat="1">
      <c r="A19" s="256" t="s">
        <v>123</v>
      </c>
      <c r="B19" s="192" t="s">
        <v>77</v>
      </c>
      <c r="C19" s="187" t="s">
        <v>33</v>
      </c>
      <c r="D19" s="194">
        <v>2687.27</v>
      </c>
      <c r="E19" s="205" t="s">
        <v>117</v>
      </c>
      <c r="F19" s="193" t="s">
        <v>58</v>
      </c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</row>
    <row r="20" spans="1:147" s="55" customFormat="1" ht="13.5" thickBot="1">
      <c r="A20" s="212"/>
      <c r="B20" s="213"/>
      <c r="C20" s="213"/>
      <c r="D20" s="213"/>
      <c r="E20" s="214"/>
      <c r="F20" s="215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</row>
    <row r="21" spans="1:147" s="55" customFormat="1">
      <c r="A21" s="28"/>
      <c r="B21" s="28"/>
      <c r="C21" s="28"/>
      <c r="D21" s="28"/>
      <c r="E21" s="28"/>
      <c r="F21" s="32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</row>
    <row r="22" spans="1:147" s="55" customFormat="1">
      <c r="A22" s="28"/>
      <c r="B22" s="28"/>
      <c r="C22" s="28"/>
      <c r="D22" s="28"/>
      <c r="E22" s="28"/>
      <c r="F22" s="32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</row>
    <row r="23" spans="1:147">
      <c r="A23" s="28"/>
      <c r="B23" s="28"/>
      <c r="C23" s="28"/>
      <c r="D23" s="28"/>
      <c r="E23" s="28"/>
      <c r="F23" s="32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</row>
    <row r="24" spans="1:147">
      <c r="A24" s="28"/>
      <c r="B24" s="28"/>
      <c r="C24" s="28"/>
      <c r="D24" s="28"/>
      <c r="E24" s="28"/>
      <c r="F24" s="32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</row>
    <row r="25" spans="1:147"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</row>
  </sheetData>
  <mergeCells count="8">
    <mergeCell ref="A2:F2"/>
    <mergeCell ref="A4:F4"/>
    <mergeCell ref="A5:B5"/>
    <mergeCell ref="A6:B7"/>
    <mergeCell ref="F6:F8"/>
    <mergeCell ref="C6:C8"/>
    <mergeCell ref="D6:D8"/>
    <mergeCell ref="E6:E8"/>
  </mergeCells>
  <phoneticPr fontId="3" type="noConversion"/>
  <hyperlinks>
    <hyperlink ref="E19" r:id="rId1"/>
    <hyperlink ref="E9" location="'Calc CH'!A1" display="C H  calc"/>
    <hyperlink ref="E10" location="'Calc CH'!A1" display="C H  calc"/>
    <hyperlink ref="E11:E18" location="'Calc CH'!A1" display="C H  calc"/>
  </hyperlinks>
  <pageMargins left="0.7" right="0.7" top="0.75" bottom="0.75" header="0.3" footer="0.3"/>
  <pageSetup paperSize="9" scale="91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view="pageBreakPreview" zoomScaleSheetLayoutView="100" workbookViewId="0">
      <selection activeCell="H23" sqref="A5:H23"/>
    </sheetView>
  </sheetViews>
  <sheetFormatPr defaultRowHeight="11.25"/>
  <cols>
    <col min="1" max="1" width="45.140625" style="6" bestFit="1" customWidth="1"/>
    <col min="2" max="2" width="11.5703125" style="6" bestFit="1" customWidth="1"/>
    <col min="3" max="3" width="36.140625" style="6" bestFit="1" customWidth="1"/>
    <col min="4" max="4" width="10.5703125" style="6" bestFit="1" customWidth="1"/>
    <col min="5" max="5" width="13.85546875" style="6" bestFit="1" customWidth="1"/>
    <col min="6" max="6" width="10.42578125" style="6" customWidth="1"/>
    <col min="7" max="7" width="11.5703125" style="6" customWidth="1"/>
    <col min="8" max="8" width="11.5703125" style="6" bestFit="1" customWidth="1"/>
    <col min="9" max="10" width="9.140625" style="6"/>
    <col min="11" max="11" width="19.5703125" style="6" bestFit="1" customWidth="1"/>
    <col min="12" max="16384" width="9.140625" style="6"/>
  </cols>
  <sheetData>
    <row r="1" spans="1:16" ht="67.5" customHeight="1" thickBot="1">
      <c r="A1" s="270"/>
      <c r="B1" s="271"/>
      <c r="C1" s="271"/>
      <c r="D1" s="271"/>
      <c r="E1" s="271"/>
      <c r="F1" s="271"/>
      <c r="G1" s="271"/>
      <c r="H1" s="272"/>
    </row>
    <row r="2" spans="1:16" s="42" customFormat="1" ht="18.75" customHeight="1">
      <c r="A2" s="356" t="s">
        <v>24</v>
      </c>
      <c r="B2" s="357"/>
      <c r="C2" s="357"/>
      <c r="D2" s="357"/>
      <c r="E2" s="357"/>
      <c r="F2" s="357"/>
      <c r="G2" s="357"/>
      <c r="H2" s="358"/>
    </row>
    <row r="3" spans="1:16" s="37" customFormat="1" ht="6.75" customHeight="1">
      <c r="A3" s="38"/>
      <c r="B3" s="39"/>
      <c r="C3" s="39"/>
      <c r="D3" s="39"/>
      <c r="E3" s="39"/>
      <c r="F3" s="308"/>
      <c r="G3" s="308"/>
      <c r="H3" s="309"/>
    </row>
    <row r="4" spans="1:16" s="37" customFormat="1" ht="9" customHeight="1">
      <c r="A4" s="38"/>
      <c r="B4" s="39"/>
      <c r="C4" s="39"/>
      <c r="D4" s="39"/>
      <c r="E4" s="39"/>
      <c r="F4" s="40"/>
      <c r="G4" s="40"/>
      <c r="H4" s="41"/>
    </row>
    <row r="5" spans="1:16" s="42" customFormat="1" ht="15.75">
      <c r="A5" s="310" t="str">
        <f>'Planilha Orçamentária'!A5:G5</f>
        <v>PORTO DE PARANAGUÁ-PR</v>
      </c>
      <c r="B5" s="359"/>
      <c r="C5" s="359"/>
      <c r="D5" s="359"/>
      <c r="E5" s="359"/>
      <c r="F5" s="359"/>
      <c r="G5" s="359"/>
      <c r="H5" s="360"/>
    </row>
    <row r="6" spans="1:16" ht="15.75" thickBot="1">
      <c r="A6" s="227"/>
      <c r="B6" s="228"/>
      <c r="C6" s="228"/>
      <c r="D6" s="228"/>
      <c r="E6" s="228"/>
      <c r="F6" s="228"/>
      <c r="G6" s="229" t="s">
        <v>25</v>
      </c>
      <c r="H6" s="230">
        <f>'Planilha Orçamentária'!B9</f>
        <v>41725</v>
      </c>
    </row>
    <row r="7" spans="1:16" ht="13.5" customHeight="1" thickBot="1">
      <c r="A7" s="368" t="s">
        <v>61</v>
      </c>
      <c r="B7" s="367" t="s">
        <v>87</v>
      </c>
      <c r="C7" s="367"/>
      <c r="D7" s="367" t="s">
        <v>88</v>
      </c>
      <c r="E7" s="367"/>
      <c r="F7" s="367" t="s">
        <v>89</v>
      </c>
      <c r="G7" s="367"/>
      <c r="H7" s="369" t="s">
        <v>62</v>
      </c>
    </row>
    <row r="8" spans="1:16" ht="15.75" thickBot="1">
      <c r="A8" s="368"/>
      <c r="B8" s="231" t="s">
        <v>28</v>
      </c>
      <c r="C8" s="231" t="s">
        <v>129</v>
      </c>
      <c r="D8" s="231" t="s">
        <v>28</v>
      </c>
      <c r="E8" s="231" t="s">
        <v>129</v>
      </c>
      <c r="F8" s="232" t="s">
        <v>28</v>
      </c>
      <c r="G8" s="231" t="s">
        <v>129</v>
      </c>
      <c r="H8" s="369"/>
      <c r="I8" s="161"/>
    </row>
    <row r="9" spans="1:16" s="119" customFormat="1" ht="15">
      <c r="A9" s="233" t="s">
        <v>137</v>
      </c>
      <c r="B9" s="234">
        <v>75000</v>
      </c>
      <c r="C9" s="235" t="s">
        <v>148</v>
      </c>
      <c r="D9" s="236">
        <v>30000</v>
      </c>
      <c r="E9" s="253" t="s">
        <v>149</v>
      </c>
      <c r="F9" s="237">
        <v>48000</v>
      </c>
      <c r="G9" s="238" t="s">
        <v>150</v>
      </c>
      <c r="H9" s="239">
        <f>MEDIAN(F9,D9,B9)</f>
        <v>48000</v>
      </c>
      <c r="I9" s="161"/>
      <c r="K9" s="203"/>
      <c r="L9" s="199"/>
      <c r="M9" s="199"/>
      <c r="N9" s="199"/>
      <c r="O9" s="199"/>
      <c r="P9" s="199"/>
    </row>
    <row r="10" spans="1:16" ht="15">
      <c r="A10" s="242" t="s">
        <v>59</v>
      </c>
      <c r="B10" s="243">
        <v>12700</v>
      </c>
      <c r="C10" s="240" t="s">
        <v>138</v>
      </c>
      <c r="D10" s="244"/>
      <c r="E10" s="245"/>
      <c r="F10" s="244"/>
      <c r="G10" s="246"/>
      <c r="H10" s="239">
        <f t="shared" ref="H10:H19" si="0">MIN($B10,$D10,$F10)</f>
        <v>12700</v>
      </c>
      <c r="I10" s="161"/>
      <c r="K10" s="203"/>
      <c r="L10" s="199"/>
      <c r="M10" s="199"/>
      <c r="N10" s="199"/>
      <c r="O10" s="199"/>
      <c r="P10" s="113"/>
    </row>
    <row r="11" spans="1:16" ht="15">
      <c r="A11" s="242" t="s">
        <v>90</v>
      </c>
      <c r="B11" s="243">
        <v>147000</v>
      </c>
      <c r="C11" s="240" t="s">
        <v>133</v>
      </c>
      <c r="D11" s="244"/>
      <c r="E11" s="245"/>
      <c r="F11" s="244"/>
      <c r="G11" s="246"/>
      <c r="H11" s="239">
        <f t="shared" si="0"/>
        <v>147000</v>
      </c>
      <c r="I11" s="161"/>
      <c r="K11" s="203"/>
      <c r="L11" s="199"/>
      <c r="M11" s="199"/>
      <c r="N11" s="199"/>
      <c r="O11" s="199"/>
      <c r="P11" s="113"/>
    </row>
    <row r="12" spans="1:16" ht="15">
      <c r="A12" s="242" t="s">
        <v>91</v>
      </c>
      <c r="B12" s="257">
        <v>35000</v>
      </c>
      <c r="C12" s="240" t="s">
        <v>132</v>
      </c>
      <c r="D12" s="244"/>
      <c r="E12" s="245"/>
      <c r="F12" s="244"/>
      <c r="G12" s="246"/>
      <c r="H12" s="239">
        <f t="shared" si="0"/>
        <v>35000</v>
      </c>
      <c r="I12" s="161"/>
      <c r="K12" s="203"/>
      <c r="L12" s="199"/>
      <c r="M12" s="199"/>
      <c r="N12" s="199"/>
      <c r="O12" s="199"/>
      <c r="P12" s="113"/>
    </row>
    <row r="13" spans="1:16" ht="15">
      <c r="A13" s="242" t="s">
        <v>139</v>
      </c>
      <c r="B13" s="247">
        <v>948000</v>
      </c>
      <c r="C13" s="240" t="s">
        <v>132</v>
      </c>
      <c r="D13" s="244"/>
      <c r="E13" s="245"/>
      <c r="F13" s="244"/>
      <c r="G13" s="246"/>
      <c r="H13" s="239">
        <f t="shared" si="0"/>
        <v>948000</v>
      </c>
      <c r="I13" s="161"/>
      <c r="K13" s="204"/>
      <c r="L13" s="199"/>
      <c r="M13" s="200"/>
      <c r="N13" s="199"/>
      <c r="O13" s="199"/>
      <c r="P13" s="113"/>
    </row>
    <row r="14" spans="1:16" ht="15">
      <c r="A14" s="242" t="s">
        <v>127</v>
      </c>
      <c r="B14" s="247">
        <v>340000</v>
      </c>
      <c r="C14" s="240" t="s">
        <v>132</v>
      </c>
      <c r="D14" s="244"/>
      <c r="E14" s="245"/>
      <c r="F14" s="244"/>
      <c r="G14" s="246"/>
      <c r="H14" s="239">
        <f t="shared" si="0"/>
        <v>340000</v>
      </c>
      <c r="I14" s="161"/>
      <c r="K14" s="203"/>
      <c r="L14" s="199"/>
      <c r="M14" s="200"/>
      <c r="N14" s="199"/>
      <c r="O14" s="199"/>
      <c r="P14" s="113"/>
    </row>
    <row r="15" spans="1:16" ht="15">
      <c r="A15" s="242" t="s">
        <v>107</v>
      </c>
      <c r="B15" s="247">
        <v>92270</v>
      </c>
      <c r="C15" s="240" t="s">
        <v>131</v>
      </c>
      <c r="D15" s="244"/>
      <c r="E15" s="245"/>
      <c r="F15" s="244"/>
      <c r="G15" s="246"/>
      <c r="H15" s="239">
        <f t="shared" si="0"/>
        <v>92270</v>
      </c>
      <c r="I15" s="161"/>
      <c r="K15" s="113"/>
      <c r="L15" s="113"/>
      <c r="M15" s="113"/>
      <c r="N15" s="113"/>
      <c r="O15" s="113"/>
      <c r="P15" s="113"/>
    </row>
    <row r="16" spans="1:16" ht="15">
      <c r="A16" s="242" t="s">
        <v>126</v>
      </c>
      <c r="B16" s="247">
        <v>42000</v>
      </c>
      <c r="C16" s="240" t="s">
        <v>134</v>
      </c>
      <c r="D16" s="244"/>
      <c r="E16" s="245"/>
      <c r="F16" s="244"/>
      <c r="G16" s="246"/>
      <c r="H16" s="239">
        <f t="shared" si="0"/>
        <v>42000</v>
      </c>
      <c r="I16" s="161"/>
    </row>
    <row r="17" spans="1:11" ht="15">
      <c r="A17" s="242" t="s">
        <v>114</v>
      </c>
      <c r="B17" s="247">
        <v>28500</v>
      </c>
      <c r="C17" s="240" t="s">
        <v>130</v>
      </c>
      <c r="D17" s="244">
        <f>6040.24+23868.92</f>
        <v>29909.159999999996</v>
      </c>
      <c r="E17" s="240" t="s">
        <v>135</v>
      </c>
      <c r="F17" s="244"/>
      <c r="G17" s="246"/>
      <c r="H17" s="239">
        <f t="shared" si="0"/>
        <v>28500</v>
      </c>
      <c r="I17" s="161"/>
    </row>
    <row r="18" spans="1:11" ht="15">
      <c r="A18" s="242" t="s">
        <v>103</v>
      </c>
      <c r="B18" s="247">
        <v>280</v>
      </c>
      <c r="C18" s="248"/>
      <c r="D18" s="244"/>
      <c r="E18" s="246"/>
      <c r="F18" s="244"/>
      <c r="G18" s="246"/>
      <c r="H18" s="239">
        <f t="shared" si="0"/>
        <v>280</v>
      </c>
      <c r="I18" s="161"/>
    </row>
    <row r="19" spans="1:11" ht="15">
      <c r="A19" s="242" t="s">
        <v>102</v>
      </c>
      <c r="B19" s="247">
        <v>1700</v>
      </c>
      <c r="C19" s="241"/>
      <c r="D19" s="244"/>
      <c r="E19" s="246"/>
      <c r="F19" s="244"/>
      <c r="G19" s="246"/>
      <c r="H19" s="239">
        <f t="shared" si="0"/>
        <v>1700</v>
      </c>
      <c r="I19" s="161"/>
    </row>
    <row r="20" spans="1:11" ht="15">
      <c r="A20" s="249" t="s">
        <v>128</v>
      </c>
      <c r="B20" s="250"/>
      <c r="C20" s="250"/>
      <c r="D20" s="250"/>
      <c r="E20" s="250"/>
      <c r="F20" s="250"/>
      <c r="G20" s="250"/>
      <c r="H20" s="251"/>
    </row>
    <row r="21" spans="1:11" ht="15">
      <c r="A21" s="361"/>
      <c r="B21" s="362"/>
      <c r="C21" s="362"/>
      <c r="D21" s="362"/>
      <c r="E21" s="362"/>
      <c r="F21" s="362"/>
      <c r="G21" s="362"/>
      <c r="H21" s="363"/>
      <c r="J21" s="7"/>
    </row>
    <row r="22" spans="1:11" ht="41.25" customHeight="1">
      <c r="A22" s="364" t="s">
        <v>147</v>
      </c>
      <c r="B22" s="365"/>
      <c r="C22" s="365"/>
      <c r="D22" s="365"/>
      <c r="E22" s="365"/>
      <c r="F22" s="365"/>
      <c r="G22" s="365"/>
      <c r="H22" s="366"/>
      <c r="J22" s="7"/>
    </row>
    <row r="23" spans="1:11" ht="15" customHeight="1" thickBot="1">
      <c r="A23" s="258"/>
      <c r="B23" s="259"/>
      <c r="C23" s="259"/>
      <c r="D23" s="259"/>
      <c r="E23" s="259"/>
      <c r="F23" s="259"/>
      <c r="G23" s="259"/>
      <c r="H23" s="260"/>
      <c r="J23" s="7"/>
    </row>
    <row r="29" spans="1:11">
      <c r="K29" s="201"/>
    </row>
    <row r="30" spans="1:11">
      <c r="K30" s="201"/>
    </row>
    <row r="33" spans="8:8">
      <c r="H33" s="201"/>
    </row>
    <row r="34" spans="8:8">
      <c r="H34" s="201"/>
    </row>
    <row r="40" spans="8:8">
      <c r="H40" s="201"/>
    </row>
  </sheetData>
  <mergeCells count="10">
    <mergeCell ref="A2:H2"/>
    <mergeCell ref="F3:H3"/>
    <mergeCell ref="A5:H5"/>
    <mergeCell ref="A21:H21"/>
    <mergeCell ref="A22:H22"/>
    <mergeCell ref="B7:C7"/>
    <mergeCell ref="D7:E7"/>
    <mergeCell ref="F7:G7"/>
    <mergeCell ref="A7:A8"/>
    <mergeCell ref="H7:H8"/>
  </mergeCells>
  <phoneticPr fontId="32" type="noConversion"/>
  <hyperlinks>
    <hyperlink ref="C17" r:id="rId1"/>
    <hyperlink ref="C11" r:id="rId2"/>
    <hyperlink ref="C13" r:id="rId3"/>
    <hyperlink ref="C14" r:id="rId4"/>
    <hyperlink ref="C15" r:id="rId5"/>
    <hyperlink ref="C16" r:id="rId6"/>
    <hyperlink ref="C12" r:id="rId7"/>
    <hyperlink ref="C9" r:id="rId8" display="MARÍTMA GUARUJÁ"/>
    <hyperlink ref="E9" r:id="rId9" display="OVERSEAS"/>
    <hyperlink ref="C10" r:id="rId10"/>
    <hyperlink ref="E17" r:id="rId11"/>
  </hyperlinks>
  <pageMargins left="0.9055118110236221" right="0.70866141732283472" top="0.74803149606299213" bottom="0.74803149606299213" header="0.31496062992125984" footer="0.31496062992125984"/>
  <pageSetup paperSize="9" scale="56" orientation="portrait" r:id="rId12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showGridLines="0" view="pageBreakPreview" zoomScaleSheetLayoutView="100" workbookViewId="0">
      <selection activeCell="D50" sqref="D50"/>
    </sheetView>
  </sheetViews>
  <sheetFormatPr defaultRowHeight="12.75"/>
  <cols>
    <col min="1" max="1" width="7.5703125" style="3" customWidth="1"/>
    <col min="2" max="2" width="36.7109375" style="3" bestFit="1" customWidth="1"/>
    <col min="3" max="3" width="3.140625" style="3" bestFit="1" customWidth="1"/>
    <col min="4" max="4" width="14.28515625" style="3" customWidth="1"/>
    <col min="5" max="5" width="7.85546875" style="3" bestFit="1" customWidth="1"/>
    <col min="6" max="6" width="5.7109375" style="3" bestFit="1" customWidth="1"/>
    <col min="7" max="7" width="9.140625" style="3"/>
    <col min="8" max="8" width="7.85546875" style="3" bestFit="1" customWidth="1"/>
    <col min="9" max="9" width="6.140625" style="3" bestFit="1" customWidth="1"/>
    <col min="10" max="10" width="8.5703125" style="3" customWidth="1"/>
    <col min="11" max="11" width="8.28515625" style="3" customWidth="1"/>
    <col min="12" max="12" width="12.28515625" style="3" customWidth="1"/>
    <col min="13" max="13" width="11.28515625" style="3" bestFit="1" customWidth="1"/>
    <col min="14" max="14" width="17.5703125" style="3" bestFit="1" customWidth="1"/>
    <col min="15" max="15" width="9.140625" style="3"/>
    <col min="16" max="16" width="26.7109375" style="3" bestFit="1" customWidth="1"/>
    <col min="17" max="17" width="19.5703125" style="3" bestFit="1" customWidth="1"/>
    <col min="18" max="16384" width="9.140625" style="3"/>
  </cols>
  <sheetData>
    <row r="1" spans="1:14" ht="67.5" customHeight="1" thickBot="1">
      <c r="A1" s="273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5"/>
    </row>
    <row r="2" spans="1:14" s="43" customFormat="1" ht="18" customHeight="1">
      <c r="A2" s="374" t="s">
        <v>24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6"/>
    </row>
    <row r="3" spans="1:14" s="37" customFormat="1" ht="12" customHeight="1">
      <c r="A3" s="38"/>
      <c r="B3" s="39"/>
      <c r="C3" s="39"/>
      <c r="D3" s="39"/>
      <c r="E3" s="39"/>
      <c r="F3" s="39"/>
      <c r="G3" s="40"/>
      <c r="H3" s="40"/>
      <c r="I3" s="36"/>
      <c r="J3" s="36"/>
      <c r="K3" s="36"/>
      <c r="L3" s="36"/>
      <c r="M3" s="36"/>
      <c r="N3" s="53"/>
    </row>
    <row r="4" spans="1:14" s="69" customFormat="1" ht="15.75">
      <c r="A4" s="310" t="str">
        <f>'Planilha Orçamentária'!$A$5:$G$5</f>
        <v>PORTO DE PARANAGUÁ-PR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2"/>
    </row>
    <row r="5" spans="1:14" s="8" customFormat="1" ht="21.75" thickBot="1">
      <c r="A5" s="370" t="s">
        <v>42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2"/>
    </row>
    <row r="6" spans="1:14" ht="63.75" customHeight="1">
      <c r="A6" s="77" t="s">
        <v>43</v>
      </c>
      <c r="B6" s="78" t="s">
        <v>44</v>
      </c>
      <c r="C6" s="78" t="s">
        <v>45</v>
      </c>
      <c r="D6" s="79" t="s">
        <v>46</v>
      </c>
      <c r="E6" s="79" t="s">
        <v>47</v>
      </c>
      <c r="F6" s="80" t="s">
        <v>48</v>
      </c>
      <c r="G6" s="79" t="s">
        <v>49</v>
      </c>
      <c r="H6" s="79" t="s">
        <v>50</v>
      </c>
      <c r="I6" s="79" t="s">
        <v>51</v>
      </c>
      <c r="J6" s="79" t="s">
        <v>52</v>
      </c>
      <c r="K6" s="72" t="s">
        <v>80</v>
      </c>
      <c r="L6" s="81" t="s">
        <v>53</v>
      </c>
      <c r="M6" s="82" t="s">
        <v>82</v>
      </c>
      <c r="N6" s="83" t="s">
        <v>83</v>
      </c>
    </row>
    <row r="7" spans="1:14" ht="15" customHeight="1">
      <c r="A7" s="171" t="s">
        <v>54</v>
      </c>
      <c r="B7" s="196" t="str">
        <f>'Mapa Comparativo'!$A10</f>
        <v>Estação total</v>
      </c>
      <c r="C7" s="167" t="s">
        <v>17</v>
      </c>
      <c r="D7" s="155">
        <f>'Mapa Comparativo'!$H10</f>
        <v>12700</v>
      </c>
      <c r="E7" s="172">
        <v>10</v>
      </c>
      <c r="F7" s="173">
        <v>2000</v>
      </c>
      <c r="G7" s="174">
        <v>0</v>
      </c>
      <c r="H7" s="175">
        <v>0.1</v>
      </c>
      <c r="I7" s="174">
        <v>1</v>
      </c>
      <c r="J7" s="174">
        <v>0.16</v>
      </c>
      <c r="K7" s="173">
        <v>0</v>
      </c>
      <c r="L7" s="176">
        <v>0</v>
      </c>
      <c r="M7" s="176">
        <f t="shared" ref="M7:M16" si="0">(((D7-H7*D7)/(E7*F7))+((D7*I7)/(E7*F7))+(J7*G7*$I$17)+(K7*L7))</f>
        <v>1.2065000000000001</v>
      </c>
      <c r="N7" s="177"/>
    </row>
    <row r="8" spans="1:14" ht="15" customHeight="1">
      <c r="A8" s="171" t="s">
        <v>54</v>
      </c>
      <c r="B8" s="196" t="str">
        <f>'Mapa Comparativo'!$A11</f>
        <v>Ecobatímetro monofeixe</v>
      </c>
      <c r="C8" s="167" t="s">
        <v>17</v>
      </c>
      <c r="D8" s="155">
        <f>'Mapa Comparativo'!$H11</f>
        <v>147000</v>
      </c>
      <c r="E8" s="172">
        <v>10</v>
      </c>
      <c r="F8" s="173">
        <v>2000</v>
      </c>
      <c r="G8" s="174">
        <v>0</v>
      </c>
      <c r="H8" s="175">
        <v>0.1</v>
      </c>
      <c r="I8" s="174">
        <v>1</v>
      </c>
      <c r="J8" s="174">
        <v>0.16</v>
      </c>
      <c r="K8" s="173">
        <v>0</v>
      </c>
      <c r="L8" s="176">
        <v>0</v>
      </c>
      <c r="M8" s="176">
        <f t="shared" si="0"/>
        <v>13.965</v>
      </c>
      <c r="N8" s="166"/>
    </row>
    <row r="9" spans="1:14" ht="15" customHeight="1">
      <c r="A9" s="171" t="s">
        <v>54</v>
      </c>
      <c r="B9" s="196" t="str">
        <f>'Mapa Comparativo'!$A12</f>
        <v>Receptor DGPS</v>
      </c>
      <c r="C9" s="167" t="s">
        <v>17</v>
      </c>
      <c r="D9" s="155">
        <f>'Mapa Comparativo'!$H12</f>
        <v>35000</v>
      </c>
      <c r="E9" s="172">
        <v>10</v>
      </c>
      <c r="F9" s="173">
        <v>2000</v>
      </c>
      <c r="G9" s="174">
        <v>0</v>
      </c>
      <c r="H9" s="175">
        <v>0.1</v>
      </c>
      <c r="I9" s="174">
        <v>1</v>
      </c>
      <c r="J9" s="174">
        <v>0.16</v>
      </c>
      <c r="K9" s="173">
        <v>0</v>
      </c>
      <c r="L9" s="176">
        <v>0</v>
      </c>
      <c r="M9" s="176">
        <f t="shared" si="0"/>
        <v>3.3250000000000002</v>
      </c>
      <c r="N9" s="177"/>
    </row>
    <row r="10" spans="1:14" ht="15" customHeight="1">
      <c r="A10" s="171" t="s">
        <v>54</v>
      </c>
      <c r="B10" s="196" t="str">
        <f>'Mapa Comparativo'!$A13</f>
        <v>Ecobatimetro multifeixe + Perfilador sonográfico</v>
      </c>
      <c r="C10" s="167" t="s">
        <v>17</v>
      </c>
      <c r="D10" s="155">
        <f>'Mapa Comparativo'!$H13</f>
        <v>948000</v>
      </c>
      <c r="E10" s="172">
        <v>10</v>
      </c>
      <c r="F10" s="173">
        <v>2000</v>
      </c>
      <c r="G10" s="174">
        <v>0</v>
      </c>
      <c r="H10" s="175">
        <v>0.1</v>
      </c>
      <c r="I10" s="174">
        <v>1</v>
      </c>
      <c r="J10" s="174">
        <v>0.16</v>
      </c>
      <c r="K10" s="173">
        <v>0</v>
      </c>
      <c r="L10" s="176">
        <v>0</v>
      </c>
      <c r="M10" s="176">
        <f t="shared" si="0"/>
        <v>90.06</v>
      </c>
      <c r="N10" s="184"/>
    </row>
    <row r="11" spans="1:14" ht="15" customHeight="1">
      <c r="A11" s="171" t="s">
        <v>54</v>
      </c>
      <c r="B11" s="196" t="str">
        <f>'Mapa Comparativo'!$A14</f>
        <v>Sensor de movimento (inclui GIRO) com DGPS</v>
      </c>
      <c r="C11" s="167" t="s">
        <v>17</v>
      </c>
      <c r="D11" s="155">
        <f>'Mapa Comparativo'!$H14</f>
        <v>340000</v>
      </c>
      <c r="E11" s="172">
        <v>10</v>
      </c>
      <c r="F11" s="173">
        <v>2000</v>
      </c>
      <c r="G11" s="174">
        <v>0</v>
      </c>
      <c r="H11" s="175">
        <v>0.1</v>
      </c>
      <c r="I11" s="174">
        <v>1</v>
      </c>
      <c r="J11" s="174">
        <v>0.16</v>
      </c>
      <c r="K11" s="173">
        <v>0</v>
      </c>
      <c r="L11" s="176">
        <v>0</v>
      </c>
      <c r="M11" s="176">
        <f t="shared" si="0"/>
        <v>32.299999999999997</v>
      </c>
      <c r="N11" s="184"/>
    </row>
    <row r="12" spans="1:14" ht="15" customHeight="1">
      <c r="A12" s="171" t="s">
        <v>54</v>
      </c>
      <c r="B12" s="196" t="str">
        <f>'Mapa Comparativo'!$A15</f>
        <v>Caris HIPS and SIPS Professional 7.1</v>
      </c>
      <c r="C12" s="167" t="s">
        <v>17</v>
      </c>
      <c r="D12" s="155">
        <f>'Mapa Comparativo'!$H15</f>
        <v>92270</v>
      </c>
      <c r="E12" s="172">
        <v>5</v>
      </c>
      <c r="F12" s="173">
        <v>2000</v>
      </c>
      <c r="G12" s="174">
        <v>0</v>
      </c>
      <c r="H12" s="175">
        <v>0</v>
      </c>
      <c r="I12" s="174">
        <v>1</v>
      </c>
      <c r="J12" s="174">
        <v>0</v>
      </c>
      <c r="K12" s="173">
        <v>0</v>
      </c>
      <c r="L12" s="176">
        <v>0</v>
      </c>
      <c r="M12" s="176">
        <f t="shared" si="0"/>
        <v>18.454000000000001</v>
      </c>
      <c r="N12" s="184"/>
    </row>
    <row r="13" spans="1:14" ht="15" customHeight="1">
      <c r="A13" s="171" t="s">
        <v>54</v>
      </c>
      <c r="B13" s="196" t="str">
        <f>'Mapa Comparativo'!$A16</f>
        <v>Software Hypack / Hysweep</v>
      </c>
      <c r="C13" s="167" t="s">
        <v>17</v>
      </c>
      <c r="D13" s="155">
        <f>'Mapa Comparativo'!$H16</f>
        <v>42000</v>
      </c>
      <c r="E13" s="172">
        <v>5</v>
      </c>
      <c r="F13" s="173">
        <v>2000</v>
      </c>
      <c r="G13" s="174">
        <v>0</v>
      </c>
      <c r="H13" s="175">
        <v>0</v>
      </c>
      <c r="I13" s="174">
        <v>1</v>
      </c>
      <c r="J13" s="174">
        <v>0</v>
      </c>
      <c r="K13" s="173">
        <v>0</v>
      </c>
      <c r="L13" s="176">
        <v>0</v>
      </c>
      <c r="M13" s="176">
        <f t="shared" si="0"/>
        <v>8.4</v>
      </c>
      <c r="N13" s="184"/>
    </row>
    <row r="14" spans="1:14" ht="15" customHeight="1">
      <c r="A14" s="171" t="s">
        <v>54</v>
      </c>
      <c r="B14" s="196" t="str">
        <f>'Mapa Comparativo'!$A18</f>
        <v>Impressora Multifuncional c/fax</v>
      </c>
      <c r="C14" s="167" t="s">
        <v>17</v>
      </c>
      <c r="D14" s="155">
        <f>'Mapa Comparativo'!$H18</f>
        <v>280</v>
      </c>
      <c r="E14" s="172">
        <v>5</v>
      </c>
      <c r="F14" s="173">
        <v>2000</v>
      </c>
      <c r="G14" s="174">
        <v>0</v>
      </c>
      <c r="H14" s="175">
        <v>0.1</v>
      </c>
      <c r="I14" s="174">
        <v>1</v>
      </c>
      <c r="J14" s="174">
        <v>0</v>
      </c>
      <c r="K14" s="173">
        <v>0</v>
      </c>
      <c r="L14" s="176">
        <v>0</v>
      </c>
      <c r="M14" s="176">
        <f t="shared" si="0"/>
        <v>5.3199999999999997E-2</v>
      </c>
      <c r="N14" s="177"/>
    </row>
    <row r="15" spans="1:14" ht="15" customHeight="1">
      <c r="A15" s="171" t="s">
        <v>54</v>
      </c>
      <c r="B15" s="196" t="str">
        <f>'Mapa Comparativo'!$A19</f>
        <v>Microcomputador 2,8 GHz, 4GB RAM</v>
      </c>
      <c r="C15" s="167" t="s">
        <v>17</v>
      </c>
      <c r="D15" s="155">
        <f>'Mapa Comparativo'!$H19</f>
        <v>1700</v>
      </c>
      <c r="E15" s="172">
        <v>5</v>
      </c>
      <c r="F15" s="173">
        <v>2000</v>
      </c>
      <c r="G15" s="174">
        <v>0</v>
      </c>
      <c r="H15" s="175">
        <v>0.1</v>
      </c>
      <c r="I15" s="174">
        <v>1</v>
      </c>
      <c r="J15" s="174">
        <v>0.16</v>
      </c>
      <c r="K15" s="173">
        <v>0</v>
      </c>
      <c r="L15" s="176">
        <v>0</v>
      </c>
      <c r="M15" s="176">
        <f t="shared" si="0"/>
        <v>0.32300000000000001</v>
      </c>
      <c r="N15" s="177"/>
    </row>
    <row r="16" spans="1:14" ht="15" customHeight="1" thickBot="1">
      <c r="A16" s="171" t="s">
        <v>54</v>
      </c>
      <c r="B16" s="196" t="str">
        <f>'Mapa Comparativo'!$A17</f>
        <v>Marégrafo Digital + Link de Rádios</v>
      </c>
      <c r="C16" s="167" t="s">
        <v>17</v>
      </c>
      <c r="D16" s="155">
        <f>'Mapa Comparativo'!$H17</f>
        <v>28500</v>
      </c>
      <c r="E16" s="172">
        <v>10</v>
      </c>
      <c r="F16" s="173">
        <v>2000</v>
      </c>
      <c r="G16" s="174">
        <v>0</v>
      </c>
      <c r="H16" s="175">
        <v>0.1</v>
      </c>
      <c r="I16" s="174">
        <v>1</v>
      </c>
      <c r="J16" s="174">
        <v>0.16</v>
      </c>
      <c r="K16" s="173">
        <v>0</v>
      </c>
      <c r="L16" s="176">
        <v>0</v>
      </c>
      <c r="M16" s="176">
        <f t="shared" si="0"/>
        <v>2.7075</v>
      </c>
      <c r="N16" s="177"/>
    </row>
    <row r="17" spans="1:22" ht="13.5">
      <c r="A17" s="86"/>
      <c r="B17" s="373" t="s">
        <v>85</v>
      </c>
      <c r="C17" s="373"/>
      <c r="D17" s="373"/>
      <c r="E17" s="373"/>
      <c r="F17" s="373"/>
      <c r="G17" s="64" t="s">
        <v>55</v>
      </c>
      <c r="H17" s="65" t="s">
        <v>56</v>
      </c>
      <c r="I17" s="66">
        <v>2.59</v>
      </c>
      <c r="J17" s="65" t="s">
        <v>78</v>
      </c>
      <c r="K17" s="65"/>
      <c r="L17" s="67"/>
      <c r="M17" s="67"/>
      <c r="N17" s="68"/>
    </row>
    <row r="18" spans="1:22" ht="12" customHeight="1">
      <c r="A18" s="10"/>
      <c r="B18" s="73" t="s">
        <v>81</v>
      </c>
      <c r="C18" s="73"/>
      <c r="D18" s="73"/>
      <c r="E18" s="73"/>
      <c r="F18" s="73"/>
      <c r="G18" s="87"/>
      <c r="H18" s="88"/>
      <c r="I18" s="89"/>
      <c r="J18" s="88"/>
      <c r="K18" s="88"/>
      <c r="L18" s="90"/>
      <c r="M18" s="90"/>
      <c r="N18" s="91"/>
      <c r="Q18" s="203"/>
      <c r="R18" s="199"/>
      <c r="S18" s="199"/>
      <c r="T18" s="199"/>
      <c r="U18" s="199"/>
      <c r="V18" s="199"/>
    </row>
    <row r="19" spans="1:22" ht="12" customHeight="1">
      <c r="A19" s="92"/>
      <c r="B19" s="93" t="s">
        <v>63</v>
      </c>
      <c r="C19" s="71"/>
      <c r="D19" s="94"/>
      <c r="E19" s="1"/>
      <c r="F19" s="1"/>
      <c r="G19" s="9" t="s">
        <v>55</v>
      </c>
      <c r="H19" s="1" t="s">
        <v>57</v>
      </c>
      <c r="I19" s="11">
        <v>0.35</v>
      </c>
      <c r="J19" s="1" t="s">
        <v>79</v>
      </c>
      <c r="K19" s="13"/>
      <c r="L19" s="4"/>
      <c r="M19" s="4"/>
      <c r="N19" s="2"/>
      <c r="Q19" s="203"/>
      <c r="R19" s="199"/>
      <c r="S19" s="199"/>
      <c r="T19" s="199"/>
      <c r="U19" s="199"/>
      <c r="V19" s="199"/>
    </row>
    <row r="20" spans="1:22" s="154" customFormat="1">
      <c r="A20" s="10"/>
      <c r="B20" s="12" t="s">
        <v>64</v>
      </c>
      <c r="C20" s="88"/>
      <c r="D20" s="93"/>
      <c r="E20" s="71"/>
      <c r="F20" s="71"/>
      <c r="G20" s="95"/>
      <c r="H20" s="71"/>
      <c r="I20" s="96"/>
      <c r="J20" s="71"/>
      <c r="K20" s="97"/>
      <c r="L20" s="98"/>
      <c r="M20" s="98"/>
      <c r="N20" s="85"/>
      <c r="O20" s="163"/>
      <c r="Q20" s="203"/>
      <c r="R20" s="199"/>
      <c r="S20" s="199"/>
      <c r="T20" s="199"/>
      <c r="U20" s="199"/>
      <c r="V20" s="199"/>
    </row>
    <row r="21" spans="1:22" s="154" customFormat="1" ht="15">
      <c r="A21" s="99"/>
      <c r="B21" s="94" t="s">
        <v>65</v>
      </c>
      <c r="C21" s="1"/>
      <c r="D21" s="12"/>
      <c r="E21" s="88"/>
      <c r="F21" s="88"/>
      <c r="G21" s="88"/>
      <c r="H21" s="88"/>
      <c r="I21" s="88"/>
      <c r="J21" s="88"/>
      <c r="K21" s="88"/>
      <c r="L21" s="88"/>
      <c r="M21" s="88"/>
      <c r="N21" s="91"/>
      <c r="O21" s="163"/>
      <c r="Q21" s="203"/>
      <c r="R21" s="199"/>
      <c r="S21" s="199"/>
      <c r="T21" s="199"/>
      <c r="U21" s="199"/>
      <c r="V21" s="113"/>
    </row>
    <row r="22" spans="1:22" ht="15">
      <c r="A22" s="92"/>
      <c r="B22" s="93" t="s">
        <v>66</v>
      </c>
      <c r="C22" s="71"/>
      <c r="D22" s="94"/>
      <c r="E22" s="1"/>
      <c r="F22" s="1"/>
      <c r="G22" s="1"/>
      <c r="H22" s="1"/>
      <c r="I22" s="1"/>
      <c r="J22" s="1"/>
      <c r="K22" s="1"/>
      <c r="L22" s="1"/>
      <c r="M22" s="1"/>
      <c r="N22" s="2"/>
      <c r="O22" s="163"/>
      <c r="Q22" s="203"/>
      <c r="R22" s="199"/>
      <c r="S22" s="199"/>
      <c r="T22" s="199"/>
      <c r="U22" s="199"/>
      <c r="V22" s="113"/>
    </row>
    <row r="23" spans="1:22" ht="15">
      <c r="A23" s="10"/>
      <c r="B23" s="94" t="s">
        <v>67</v>
      </c>
      <c r="C23" s="88"/>
      <c r="D23" s="93"/>
      <c r="E23" s="71"/>
      <c r="F23" s="71"/>
      <c r="G23" s="71"/>
      <c r="H23" s="71"/>
      <c r="I23" s="71"/>
      <c r="J23" s="71"/>
      <c r="K23" s="71"/>
      <c r="L23" s="71"/>
      <c r="M23" s="71"/>
      <c r="N23" s="85"/>
      <c r="O23" s="163"/>
      <c r="Q23" s="203"/>
      <c r="R23" s="199"/>
      <c r="S23" s="199"/>
      <c r="T23" s="199"/>
      <c r="U23" s="199"/>
      <c r="V23" s="113"/>
    </row>
    <row r="24" spans="1:22" ht="15">
      <c r="A24" s="99"/>
      <c r="B24" s="94" t="s">
        <v>68</v>
      </c>
      <c r="C24" s="1"/>
      <c r="D24" s="12"/>
      <c r="E24" s="88"/>
      <c r="F24" s="88"/>
      <c r="G24" s="88"/>
      <c r="H24" s="100"/>
      <c r="I24" s="84"/>
      <c r="J24" s="101"/>
      <c r="K24" s="1"/>
      <c r="L24" s="1"/>
      <c r="M24" s="1"/>
      <c r="N24" s="2"/>
      <c r="O24" s="163"/>
      <c r="Q24" s="203"/>
      <c r="R24" s="199"/>
      <c r="S24" s="199"/>
      <c r="T24" s="199"/>
      <c r="U24" s="199"/>
      <c r="V24" s="113"/>
    </row>
    <row r="25" spans="1:22" ht="15">
      <c r="A25" s="10"/>
      <c r="B25" s="12" t="s">
        <v>69</v>
      </c>
      <c r="C25" s="88"/>
      <c r="D25" s="93"/>
      <c r="E25" s="71"/>
      <c r="F25" s="71"/>
      <c r="G25" s="71"/>
      <c r="H25" s="102"/>
      <c r="I25" s="103"/>
      <c r="J25" s="101"/>
      <c r="K25" s="1"/>
      <c r="L25" s="1"/>
      <c r="M25" s="1"/>
      <c r="N25" s="2"/>
      <c r="O25" s="163"/>
      <c r="Q25" s="204"/>
      <c r="R25" s="199"/>
      <c r="S25" s="200"/>
      <c r="T25" s="199"/>
      <c r="U25" s="199"/>
      <c r="V25" s="113"/>
    </row>
    <row r="26" spans="1:22" ht="15">
      <c r="A26" s="10"/>
      <c r="B26" s="12" t="s">
        <v>70</v>
      </c>
      <c r="C26" s="88"/>
      <c r="D26" s="93"/>
      <c r="E26" s="71"/>
      <c r="F26" s="71"/>
      <c r="G26" s="71"/>
      <c r="H26" s="84"/>
      <c r="I26" s="104"/>
      <c r="J26" s="117"/>
      <c r="K26" s="1"/>
      <c r="L26" s="1"/>
      <c r="M26" s="1"/>
      <c r="N26" s="2"/>
      <c r="O26" s="163"/>
      <c r="Q26" s="203"/>
      <c r="R26" s="199"/>
      <c r="S26" s="200"/>
      <c r="T26" s="199"/>
      <c r="U26" s="199"/>
      <c r="V26" s="113"/>
    </row>
    <row r="27" spans="1:22" ht="15.75" thickBot="1">
      <c r="A27" s="14"/>
      <c r="B27" s="15" t="s">
        <v>71</v>
      </c>
      <c r="C27" s="5"/>
      <c r="D27" s="15"/>
      <c r="E27" s="5"/>
      <c r="F27" s="5"/>
      <c r="G27" s="5"/>
      <c r="H27" s="5"/>
      <c r="I27" s="5"/>
      <c r="J27" s="5"/>
      <c r="K27" s="5"/>
      <c r="L27" s="16"/>
      <c r="M27" s="136" t="s">
        <v>25</v>
      </c>
      <c r="N27" s="137">
        <f>'Planilha Orçamentária'!B9</f>
        <v>41725</v>
      </c>
      <c r="Q27" s="113"/>
      <c r="R27" s="113"/>
      <c r="S27" s="113"/>
      <c r="T27" s="113"/>
      <c r="U27" s="113"/>
      <c r="V27" s="113"/>
    </row>
    <row r="28" spans="1:22">
      <c r="A28" s="162"/>
      <c r="B28" s="158" t="s">
        <v>106</v>
      </c>
      <c r="C28" s="156"/>
      <c r="D28" s="159"/>
      <c r="E28" s="156"/>
      <c r="F28" s="156"/>
      <c r="G28" s="156"/>
      <c r="H28" s="156"/>
      <c r="I28" s="156"/>
      <c r="J28" s="156"/>
      <c r="K28" s="156"/>
      <c r="L28" s="157"/>
      <c r="M28" s="157"/>
      <c r="N28" s="160"/>
    </row>
    <row r="29" spans="1:22">
      <c r="A29" s="164"/>
      <c r="B29" s="165" t="s">
        <v>108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6"/>
    </row>
    <row r="30" spans="1:22">
      <c r="A30" s="164"/>
      <c r="B30" s="165" t="s">
        <v>109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6"/>
    </row>
    <row r="31" spans="1:22">
      <c r="A31" s="164"/>
      <c r="B31" s="165" t="s">
        <v>110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6"/>
    </row>
    <row r="32" spans="1:22">
      <c r="A32" s="164"/>
      <c r="B32" s="165" t="s">
        <v>111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6"/>
    </row>
    <row r="33" spans="1:14">
      <c r="A33" s="164"/>
      <c r="B33" s="165" t="s">
        <v>112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6"/>
    </row>
    <row r="34" spans="1:14">
      <c r="A34" s="164"/>
      <c r="B34" s="165" t="s">
        <v>141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6"/>
    </row>
    <row r="35" spans="1:14">
      <c r="A35" s="164"/>
      <c r="B35" s="165" t="s">
        <v>124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6"/>
    </row>
    <row r="36" spans="1:14">
      <c r="A36" s="164"/>
      <c r="B36" s="165" t="s">
        <v>143</v>
      </c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252"/>
    </row>
    <row r="37" spans="1:14">
      <c r="A37" s="10"/>
      <c r="B37" s="71" t="s">
        <v>125</v>
      </c>
      <c r="C37" s="165"/>
      <c r="D37" s="1"/>
      <c r="E37" s="165"/>
      <c r="F37" s="165"/>
      <c r="G37" s="183"/>
      <c r="H37" s="165"/>
      <c r="I37" s="165"/>
      <c r="J37" s="165"/>
      <c r="K37" s="165"/>
      <c r="L37" s="165"/>
      <c r="M37" s="165"/>
      <c r="N37" s="166"/>
    </row>
    <row r="38" spans="1:14">
      <c r="A38" s="10"/>
      <c r="B38" s="71" t="s">
        <v>142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</row>
    <row r="39" spans="1:14" ht="15.75" thickBot="1">
      <c r="A39" s="377"/>
      <c r="B39" s="378"/>
      <c r="C39" s="378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9"/>
    </row>
  </sheetData>
  <mergeCells count="5">
    <mergeCell ref="A5:N5"/>
    <mergeCell ref="B17:F17"/>
    <mergeCell ref="A2:N2"/>
    <mergeCell ref="A4:N4"/>
    <mergeCell ref="A39:N39"/>
  </mergeCells>
  <phoneticPr fontId="3" type="noConversion"/>
  <pageMargins left="2.0866141732283467" right="0.70866141732283472" top="0.74803149606299213" bottom="0.74803149606299213" header="0.31496062992125984" footer="0.31496062992125984"/>
  <pageSetup paperSize="9" scale="7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3F20EA5846154F9B38D668FC2CFF55" ma:contentTypeVersion="0" ma:contentTypeDescription="Crie um novo documento." ma:contentTypeScope="" ma:versionID="1821329be045763249d48ee1c683b2a1">
  <xsd:schema xmlns:xsd="http://www.w3.org/2001/XMLSchema" xmlns:xs="http://www.w3.org/2001/XMLSchema" xmlns:p="http://schemas.microsoft.com/office/2006/metadata/properties" xmlns:ns2="637bc14b-dd1a-4293-a542-855dbd7dd0a5" targetNamespace="http://schemas.microsoft.com/office/2006/metadata/properties" ma:root="true" ma:fieldsID="e4953b2ef0f7440c3cbd0e0d22f8569d" ns2:_="">
    <xsd:import namespace="637bc14b-dd1a-4293-a542-855dbd7dd0a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bc14b-dd1a-4293-a542-855dbd7dd0a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de Persistência" ma:description="Manter a ID ao adicion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99EE9808-09D5-42BA-83E2-4360D0872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7bc14b-dd1a-4293-a542-855dbd7dd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EF0C55-8F90-48D1-9F9C-B4F87CE6EEF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4FA65DC-3478-478B-BA1D-C0DFA1A753D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1DC1FB-D649-4E6D-8E1E-C1D686610AEA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5100AD4-7294-42EC-9EB3-3016B5A0FDA4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Planilha Orçamentária</vt:lpstr>
      <vt:lpstr>4</vt:lpstr>
      <vt:lpstr>Insumo-MO</vt:lpstr>
      <vt:lpstr>Insumo-Eqp</vt:lpstr>
      <vt:lpstr>Mapa Comparativo</vt:lpstr>
      <vt:lpstr>Calc CH</vt:lpstr>
      <vt:lpstr>'4'!Area_de_impressao</vt:lpstr>
      <vt:lpstr>'Calc CH'!Area_de_impressao</vt:lpstr>
      <vt:lpstr>'Insumo-Eqp'!Area_de_impressao</vt:lpstr>
      <vt:lpstr>'Insumo-MO'!Area_de_impressao</vt:lpstr>
      <vt:lpstr>'Mapa Comparativo'!Area_de_impressao</vt:lpstr>
      <vt:lpstr>'Planilha Orçamentária'!Area_de_impressao</vt:lpstr>
    </vt:vector>
  </TitlesOfParts>
  <Company>DENIT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DENIT</dc:creator>
  <cp:lastModifiedBy>ThiagoMB</cp:lastModifiedBy>
  <cp:lastPrinted>2014-04-16T20:07:44Z</cp:lastPrinted>
  <dcterms:created xsi:type="dcterms:W3CDTF">2011-08-02T18:36:23Z</dcterms:created>
  <dcterms:modified xsi:type="dcterms:W3CDTF">2015-01-26T20:54:24Z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NPVRDFCYMSK2-65-108</vt:lpwstr>
  </property>
  <property fmtid="{D5CDD505-2E9C-101B-9397-08002B2CF9AE}" pid="3" name="_dlc_DocIdItemGuid">
    <vt:lpwstr>d0f9fe2d-7416-4e7f-af60-9ba4d8183495</vt:lpwstr>
  </property>
  <property fmtid="{D5CDD505-2E9C-101B-9397-08002B2CF9AE}" pid="4" name="_dlc_DocIdUrl">
    <vt:lpwstr>http://portal.ivig.coppe.ufrj.br/sep/inph/_layouts/DocIdRedir.aspx?ID=NPVRDFCYMSK2-65-108, NPVRDFCYMSK2-65-108</vt:lpwstr>
  </property>
  <property fmtid="{D5CDD505-2E9C-101B-9397-08002B2CF9AE}" pid="5" name="ContentTypeId">
    <vt:lpwstr>0x010100AB3F20EA5846154F9B38D668FC2CFF55</vt:lpwstr>
  </property>
</Properties>
</file>