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G:\GABINETE\CPL\CPL - 2024\Pregões\Pregão nº 90011.2024 - Tratadores de animais\"/>
    </mc:Choice>
  </mc:AlternateContent>
  <xr:revisionPtr revIDLastSave="0" documentId="13_ncr:1_{A2F7EA3C-8907-415C-9B8E-1516403AAD2B}" xr6:coauthVersionLast="47" xr6:coauthVersionMax="47" xr10:uidLastSave="{00000000-0000-0000-0000-000000000000}"/>
  <bookViews>
    <workbookView xWindow="-120" yWindow="-120" windowWidth="29040" windowHeight="15840" xr2:uid="{F71D21C5-0BCC-4B20-888B-96F3914C4F47}"/>
  </bookViews>
  <sheets>
    <sheet name="RESUMO" sheetId="9" r:id="rId1"/>
    <sheet name="Tratador de Animais" sheetId="7" r:id="rId2"/>
    <sheet name="Uniforme e EPI" sheetId="1" r:id="rId3"/>
    <sheet name="Material de Limpeza" sheetId="3" r:id="rId4"/>
    <sheet name="Equipamentos" sheetId="5" r:id="rId5"/>
    <sheet name="Notas Explicativas" sheetId="8"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06" i="7" l="1"/>
  <c r="D78" i="8"/>
  <c r="G105" i="7"/>
  <c r="D77" i="8"/>
  <c r="D76" i="8"/>
  <c r="D75" i="8"/>
  <c r="D74" i="8"/>
  <c r="G102" i="7" l="1"/>
  <c r="D63" i="8" l="1"/>
  <c r="G93" i="7"/>
  <c r="G65" i="7"/>
  <c r="F19" i="3"/>
  <c r="D16" i="8"/>
  <c r="F20" i="3" l="1"/>
  <c r="F21" i="3"/>
  <c r="G4" i="5"/>
  <c r="G5" i="5" s="1"/>
  <c r="F17" i="3"/>
  <c r="F18" i="3"/>
  <c r="D60" i="8"/>
  <c r="G90" i="7"/>
  <c r="D61" i="8"/>
  <c r="D62" i="8" s="1"/>
  <c r="G91" i="7"/>
  <c r="F3" i="3" l="1"/>
  <c r="D79" i="8" l="1"/>
  <c r="D59" i="8"/>
  <c r="D58" i="8"/>
  <c r="D15" i="8"/>
  <c r="G107" i="7"/>
  <c r="G108" i="7"/>
  <c r="G104" i="7"/>
  <c r="G103" i="7"/>
  <c r="G88" i="7"/>
  <c r="G89" i="7" s="1"/>
  <c r="D80" i="8" l="1"/>
  <c r="D81" i="8" s="1"/>
  <c r="E81" i="8" s="1"/>
  <c r="G109" i="7"/>
  <c r="G110" i="7" s="1"/>
  <c r="D82" i="8" l="1"/>
  <c r="G3" i="5" l="1"/>
  <c r="G6" i="5" l="1"/>
  <c r="F4" i="3"/>
  <c r="F5" i="3"/>
  <c r="F6" i="3"/>
  <c r="F7" i="3"/>
  <c r="F8" i="3"/>
  <c r="F9" i="3"/>
  <c r="F10" i="3"/>
  <c r="F11" i="3"/>
  <c r="F12" i="3"/>
  <c r="F13" i="3"/>
  <c r="F14" i="3"/>
  <c r="F15" i="3"/>
  <c r="F16" i="3"/>
  <c r="F22" i="3" l="1"/>
  <c r="F23" i="3" s="1"/>
  <c r="F4" i="1"/>
  <c r="F5" i="1"/>
  <c r="F6" i="1"/>
  <c r="F7" i="1"/>
  <c r="F8" i="1"/>
  <c r="F9" i="1"/>
  <c r="F10" i="1"/>
  <c r="F11" i="1"/>
  <c r="F3" i="1"/>
  <c r="F12" i="1" l="1"/>
  <c r="F13" i="1" s="1"/>
  <c r="G131" i="7" s="1"/>
  <c r="G31" i="7"/>
  <c r="G64" i="7" l="1"/>
  <c r="G73" i="7"/>
  <c r="G143" i="7"/>
  <c r="G133" i="7"/>
  <c r="G118" i="7"/>
  <c r="G124" i="7" s="1"/>
  <c r="G132" i="7" l="1"/>
  <c r="G134" i="7" s="1"/>
  <c r="G45" i="7"/>
  <c r="G80" i="7" l="1"/>
  <c r="G156" i="7"/>
  <c r="G35" i="7"/>
  <c r="G40" i="7" l="1"/>
  <c r="G152" i="7"/>
  <c r="G99" i="7"/>
  <c r="G85" i="7"/>
  <c r="I44" i="7" l="1"/>
  <c r="I43" i="7"/>
  <c r="I107" i="7"/>
  <c r="I106" i="7"/>
  <c r="I109" i="7"/>
  <c r="I102" i="7"/>
  <c r="I105" i="7"/>
  <c r="I104" i="7"/>
  <c r="I103" i="7"/>
  <c r="I90" i="7"/>
  <c r="I89" i="7"/>
  <c r="I88" i="7"/>
  <c r="I93" i="7"/>
  <c r="I91" i="7"/>
  <c r="G59" i="7"/>
  <c r="I111" i="7" s="1"/>
  <c r="I108" i="7" l="1"/>
  <c r="I110" i="7" s="1"/>
  <c r="G92" i="7"/>
  <c r="G94" i="7" s="1"/>
  <c r="G112" i="7"/>
  <c r="I45" i="7"/>
  <c r="G48" i="7" s="1"/>
  <c r="I92" i="7" l="1"/>
  <c r="I94" i="7" s="1"/>
  <c r="G154" i="7" s="1"/>
  <c r="I112" i="7"/>
  <c r="G123" i="7" s="1"/>
  <c r="G125" i="7" s="1"/>
  <c r="G155" i="7" s="1"/>
  <c r="G78" i="7"/>
  <c r="I55" i="7" l="1"/>
  <c r="I54" i="7"/>
  <c r="I52" i="7"/>
  <c r="I51" i="7"/>
  <c r="I57" i="7"/>
  <c r="I56" i="7"/>
  <c r="I53" i="7"/>
  <c r="I58" i="7"/>
  <c r="I59" i="7" l="1"/>
  <c r="G79" i="7" s="1"/>
  <c r="G81" i="7" s="1"/>
  <c r="G137" i="7" s="1"/>
  <c r="G153" i="7" l="1"/>
  <c r="G157" i="7" s="1"/>
  <c r="I141" i="7"/>
  <c r="G138" i="7" l="1"/>
  <c r="I142" i="7" l="1"/>
  <c r="G139" i="7" s="1"/>
  <c r="I143" i="7" l="1"/>
  <c r="I145" i="7"/>
  <c r="I144" i="7"/>
  <c r="I146" i="7"/>
  <c r="I147" i="7" l="1"/>
  <c r="G158" i="7" s="1"/>
  <c r="G159" i="7" s="1"/>
  <c r="G161" i="7" l="1"/>
  <c r="G162" i="7" s="1"/>
  <c r="H173" i="7" s="1"/>
  <c r="C167" i="7"/>
  <c r="F167" i="7" s="1"/>
  <c r="J167" i="7" s="1"/>
  <c r="H174" i="7" l="1"/>
  <c r="I2" i="9" s="1"/>
  <c r="H175" i="7"/>
  <c r="J2" i="9" l="1"/>
  <c r="I3" i="9"/>
  <c r="J3" i="9" s="1"/>
  <c r="J4" i="9" l="1"/>
</calcChain>
</file>

<file path=xl/sharedStrings.xml><?xml version="1.0" encoding="utf-8"?>
<sst xmlns="http://schemas.openxmlformats.org/spreadsheetml/2006/main" count="654" uniqueCount="339">
  <si>
    <t>Unidade</t>
  </si>
  <si>
    <t>Par</t>
  </si>
  <si>
    <t>Boné aba curva</t>
  </si>
  <si>
    <t>Item</t>
  </si>
  <si>
    <t>Quantidade</t>
  </si>
  <si>
    <t>Valor Unitário</t>
  </si>
  <si>
    <t>Avental impermeável, comprimento do peito aos joelhos, proteção individual.</t>
  </si>
  <si>
    <t>Luva para limpeza pesada, material: borracha, punho longo. Tamanho da luva será de acordo com a necessidade por tratador,  a ser definido, proteção individual.</t>
  </si>
  <si>
    <t>Descrição</t>
  </si>
  <si>
    <t>Pano de chão alvejado tipo saco 42x64</t>
  </si>
  <si>
    <t>Unidade de Medida</t>
  </si>
  <si>
    <t>Pacote</t>
  </si>
  <si>
    <t>Vida Útil (Meses)</t>
  </si>
  <si>
    <t>Par de meias, tecido 100% algodão</t>
  </si>
  <si>
    <t>Capa de Chuva, fechamento frontal e com botões com mangas compridas e capuz, proteção individual.</t>
  </si>
  <si>
    <t>Rasqueadeira de pelos de cães. Corpo em chapa de aço inox polido com bordas arredondadas, pinos de aço inox com extremidades boleadas</t>
  </si>
  <si>
    <t>Ancinho (rastelo) metálica regulável, 22 dentes com cabo de 120 cm.</t>
  </si>
  <si>
    <t>Balde plástico capacidade de 20 litros, polietileno de alta densidade, alta resistência a impacto, paredes e fundo reforçados, reforço no encaixe de alça, alça em aço zincado.</t>
  </si>
  <si>
    <t>Rodo para piso, com 40 cm, com 02 (duas) borrachas, base em polipropileno, cabo em madeira com encaixe rosqueado, comprimento de 120cm</t>
  </si>
  <si>
    <t>Rodo para piso, com 60 cm, com 02 (duas) borrachas, base em polipropileno, cabo em madeira com encaixe rosqueado, comprimento de 120cm</t>
  </si>
  <si>
    <t>Vassoura de Piaçava Natural/tamanho mínimo: 22x4cm, cabo de rosca para fixação. Não será aceito piaçava com cerdas de plástico.</t>
  </si>
  <si>
    <t>Esponja dupla face, um lado em espuma poliuretano e outro em fibra sintética abrasiva, dimensões 100 x 70 x 20mm, com variação de +/- 10mm. Embalagem com dados de identifcação do produto e marca do fabricante.Marca de Referência: Scotch Brite, similar ou de melhor qualidade.</t>
  </si>
  <si>
    <t xml:space="preserve">Quantidade Anual </t>
  </si>
  <si>
    <t xml:space="preserve">Unidade </t>
  </si>
  <si>
    <t> Bota em couro. Biqueira de polipropileno Fechamento em elástico nas laterais. Palmilha de montagem em poliéster resinado. Solado isolante em PU bidensidade, com sistema de absorção de impacto, injetado diretamente no cabedal.</t>
  </si>
  <si>
    <t>PLANILHA DE CUSTOS E FORMAÇÃO DE PREÇOS</t>
  </si>
  <si>
    <t>Discriminação dos Serviços (dados referentes à contratação)</t>
  </si>
  <si>
    <t>A</t>
  </si>
  <si>
    <t>Data de apresentação da proposta (dia/mês/ano):</t>
  </si>
  <si>
    <t>B</t>
  </si>
  <si>
    <t>Município/UF:</t>
  </si>
  <si>
    <t>C</t>
  </si>
  <si>
    <t>Ano do Acordo, Convenção ou Dissídio Coletivo:</t>
  </si>
  <si>
    <t>D</t>
  </si>
  <si>
    <t>Número de meses de execução contratual</t>
  </si>
  <si>
    <t>Identificação do Serviço</t>
  </si>
  <si>
    <t>Tipo de serviço</t>
  </si>
  <si>
    <t xml:space="preserve">Unidade de Medida </t>
  </si>
  <si>
    <t>Tratador de Animais</t>
  </si>
  <si>
    <t>Dados para composição dos custos referentes a mão de obra</t>
  </si>
  <si>
    <t>Tipo de Serviço (mesmo serviço com características distintas)</t>
  </si>
  <si>
    <t>Classificação Brasileira de Ocupações (CBO)</t>
  </si>
  <si>
    <t>6230-20</t>
  </si>
  <si>
    <t>Salário Normativo da Categoria Profissional</t>
  </si>
  <si>
    <t>Categoria Profissional (vinculada à execução contratual)</t>
  </si>
  <si>
    <t>Data-Base da Categoria (dia/mês/ano)</t>
  </si>
  <si>
    <t>Módulo 1 - Composição da Remuneração</t>
  </si>
  <si>
    <t>Composição da Remuneração</t>
  </si>
  <si>
    <t>Valor (R$)</t>
  </si>
  <si>
    <t>Salário-Base</t>
  </si>
  <si>
    <t>Adicional de Periculosidade</t>
  </si>
  <si>
    <t>Outros (especificar)</t>
  </si>
  <si>
    <t>Total</t>
  </si>
  <si>
    <t>Módulo 2 - Encargos e Benefícios Anuais, Mensais e Diários</t>
  </si>
  <si>
    <t>Submódulo 2.1 - 13º (décimo terceiro) Salário, Férias e Adicional de Férias</t>
  </si>
  <si>
    <t>2.1</t>
  </si>
  <si>
    <t>13º (décimo terceiro) Salário, Férias e Adicional de Férias</t>
  </si>
  <si>
    <t>Percentual (%)</t>
  </si>
  <si>
    <t>13º (décimo terceiro) Salário</t>
  </si>
  <si>
    <t>Férias e Adicional de Férias</t>
  </si>
  <si>
    <t>Submódulo 2.2 - Encargos Previdenciários (GPS), Fundo de Garantia por Tempo de Serviço (FGTS) e outras contribuições.</t>
  </si>
  <si>
    <t>2.2</t>
  </si>
  <si>
    <t>GPS, FGTS e outras contribuições</t>
  </si>
  <si>
    <t>INSS</t>
  </si>
  <si>
    <t>Salário Educação</t>
  </si>
  <si>
    <t xml:space="preserve">SAT </t>
  </si>
  <si>
    <t>SESC ou SESI</t>
  </si>
  <si>
    <t>E</t>
  </si>
  <si>
    <t>SENAI - SENAC</t>
  </si>
  <si>
    <t>F</t>
  </si>
  <si>
    <t>SEBRAE</t>
  </si>
  <si>
    <t>G</t>
  </si>
  <si>
    <t>INCRA</t>
  </si>
  <si>
    <t>H</t>
  </si>
  <si>
    <t>FGTS</t>
  </si>
  <si>
    <t xml:space="preserve">Total </t>
  </si>
  <si>
    <t>Submódulo 2.3 - Benefícios Mensais e Diários.</t>
  </si>
  <si>
    <t>2.3</t>
  </si>
  <si>
    <t>Benefícios Mensais e Diários</t>
  </si>
  <si>
    <t>Transporte</t>
  </si>
  <si>
    <t>Auxílio-Refeição/Alimentação</t>
  </si>
  <si>
    <t>Assistência Médica</t>
  </si>
  <si>
    <t>Seguro de Vida</t>
  </si>
  <si>
    <t>Assistência Odontológica</t>
  </si>
  <si>
    <t>Quadro-Resumo do Módulo 2 - Encargos e Benefícios anuais, mensais e diários</t>
  </si>
  <si>
    <t>Encargos e Benefícios Anuais, Mensais e Diários</t>
  </si>
  <si>
    <t>Módulo 3 - Provisão para Rescisão</t>
  </si>
  <si>
    <t>Provisão para Rescisão</t>
  </si>
  <si>
    <t>Aviso Prévio Indenizado</t>
  </si>
  <si>
    <t>Incidência do FGTS sobre o Aviso Prévio Indenizado</t>
  </si>
  <si>
    <t>Multa do FGTS e contribuição social sobre o Aviso Prévio Indenizado</t>
  </si>
  <si>
    <t>Aviso Prévio Trabalhado</t>
  </si>
  <si>
    <t>Incidência de GPS, FGTS e outras contribuições sobre o Aviso Prévio Trabalhado</t>
  </si>
  <si>
    <t>Multa do FGTS e contribuição social sobre o Aviso Prévio Trabalhado</t>
  </si>
  <si>
    <t>Módulo 4 - Custo de Reposição do Profissional Ausente</t>
  </si>
  <si>
    <t>Submódulo 4.1 - Ausências Legais</t>
  </si>
  <si>
    <t>4.1</t>
  </si>
  <si>
    <t>Ausências Legais</t>
  </si>
  <si>
    <t>%</t>
  </si>
  <si>
    <t>Submódulo 4.2 - Intrajornada</t>
  </si>
  <si>
    <t>4.2</t>
  </si>
  <si>
    <t>Intrajornada</t>
  </si>
  <si>
    <t>Substituto na cobertura de Intervalo para repouso ou alimentação</t>
  </si>
  <si>
    <t>Quadro-Resumo do Módulo 4 - Custo de Reposição do Profissional Ausente</t>
  </si>
  <si>
    <t>Custo de Reposição do Profissional Ausente</t>
  </si>
  <si>
    <t xml:space="preserve">Substituto nas Ausências Legais </t>
  </si>
  <si>
    <t xml:space="preserve">Substituto na Intrajornada </t>
  </si>
  <si>
    <t>Módulo 5 - Insumos Diversos</t>
  </si>
  <si>
    <t>Insumos Diversos</t>
  </si>
  <si>
    <t>Módulo 6 - Custos Indiretos, Tributos e Lucro</t>
  </si>
  <si>
    <t>Custos Indiretos, Tributos e Lucro</t>
  </si>
  <si>
    <t>Custos Indiretos</t>
  </si>
  <si>
    <t>Lucro</t>
  </si>
  <si>
    <t>Tributos</t>
  </si>
  <si>
    <t>2. QUADRO-RESUMO DO CUSTO POR EMPREGADO</t>
  </si>
  <si>
    <t>Mão de obra vinculada à execução contratual (valor por empregado)</t>
  </si>
  <si>
    <t>Subtotal (A + B +C+ D+E)</t>
  </si>
  <si>
    <t>Módulo 6 – Custos Indiretos, Tributos e Lucro</t>
  </si>
  <si>
    <t xml:space="preserve">Valor Total por Empregado </t>
  </si>
  <si>
    <t>Quantidade de empregados previstos na licitação</t>
  </si>
  <si>
    <t>Valor mensal</t>
  </si>
  <si>
    <t>Valor anual</t>
  </si>
  <si>
    <t>3. QUADRO-RESUMO DO VALOR MENSAL DO SERVIÇO</t>
  </si>
  <si>
    <t>Tipo de Serviço (A)</t>
  </si>
  <si>
    <t>Valor Proposto por Empregado (B)</t>
  </si>
  <si>
    <t>Qtde. de Empregados por Posto (C)</t>
  </si>
  <si>
    <t>Valor Proposto por Posto (D) = (B x C)</t>
  </si>
  <si>
    <t>Qtde. de Postos (E)</t>
  </si>
  <si>
    <t>Valor Total do Serviço (F) = (D x E)</t>
  </si>
  <si>
    <t>4. QUADRO-RESUMO DO VALOR MENSAL DO SERVIÇO</t>
  </si>
  <si>
    <t>VALOR GLOBAL DA PROPOSTA</t>
  </si>
  <si>
    <t>DESCRIÇÃO</t>
  </si>
  <si>
    <t>VALOR (R$)</t>
  </si>
  <si>
    <t xml:space="preserve">Valor proposto por Posto </t>
  </si>
  <si>
    <t xml:space="preserve">Valor mensal do serviço </t>
  </si>
  <si>
    <t xml:space="preserve">Valor global da proposta </t>
  </si>
  <si>
    <t xml:space="preserve">(Valor mensal do serviço multiplicado por 12 meses). </t>
  </si>
  <si>
    <t>Licitação nº</t>
  </si>
  <si>
    <t>Dia:</t>
  </si>
  <si>
    <t>Posto/Mês</t>
  </si>
  <si>
    <t>Quantidade (em função da unidade de medida)</t>
  </si>
  <si>
    <t xml:space="preserve">  </t>
  </si>
  <si>
    <t>I</t>
  </si>
  <si>
    <t>MODELO PARA A CONSOLIDAÇÃO E APRESENTAÇÃO DE PROPOSTAS (IN SEGES/ME 05/2017)</t>
  </si>
  <si>
    <t>Asseio, conservação e limpeza urbana</t>
  </si>
  <si>
    <t>Base de Cálculo do Módulo 3 (Módulo 1) =</t>
  </si>
  <si>
    <t>Base de Cálculo do Submódulo 2.2 (Módulo 1 + Submódulo 2.1 ) =</t>
  </si>
  <si>
    <t>Adicional de Insalubridade</t>
  </si>
  <si>
    <t>Base de Cálculo do Submódulo 2.1 (Módulo 1) =</t>
  </si>
  <si>
    <t>Base de Cálculo do Módulo 4.1 (Módulo 1) =</t>
  </si>
  <si>
    <t>Substituto na cobertura de férias</t>
  </si>
  <si>
    <t>Substituto na cobertura de ausências legais</t>
  </si>
  <si>
    <t>Substituto na cobertura de licença-paternidade</t>
  </si>
  <si>
    <t>Substituto na cobertura de ausência por acidente de trabalho</t>
  </si>
  <si>
    <t>Substituto na cobertura de afastamento maternidade</t>
  </si>
  <si>
    <t>Substituto na cobertura de ausência por doença</t>
  </si>
  <si>
    <t>Subtotal antes da incidência de proporcional de férias, 1/3 e 13º sobre custo de reposição</t>
  </si>
  <si>
    <t>Proporcional de férias, 1/3 e 13º sobre custo de reposição (exceto afastamento maternidade)</t>
  </si>
  <si>
    <t>Subtotal antes da incidência do submódulo 2.2 sobre custo de reposição</t>
  </si>
  <si>
    <t>Incidência do submódulo 2.2 sobre custo de reposição</t>
  </si>
  <si>
    <t>DETALHAMENTO DO CUSTO DO UNIFORME E EPI</t>
  </si>
  <si>
    <t>Custo Unitário</t>
  </si>
  <si>
    <t>Custo Total</t>
  </si>
  <si>
    <t>CUSTO TOTAL DO UNIFORME PARA UM PROFISSIONAL</t>
  </si>
  <si>
    <t>CUSTO MENSAL DO UNIFORME PARA UM PROFISSIONAL</t>
  </si>
  <si>
    <t>CUSTO TOTAL DOS EQUIPAMENTOS A PARTIR DA DEPRECIAÇÃO MENSAL</t>
  </si>
  <si>
    <t>Depreciação Mensal</t>
  </si>
  <si>
    <t>CUSTO TOTAL DOS MATERIAIS</t>
  </si>
  <si>
    <t>Uniformes e EPI</t>
  </si>
  <si>
    <t>Equipamentos, Máquinas e Ferramentas</t>
  </si>
  <si>
    <t>Quantidade Anual (por profissional)</t>
  </si>
  <si>
    <t>C.1</t>
  </si>
  <si>
    <t>C.2</t>
  </si>
  <si>
    <t>C.3</t>
  </si>
  <si>
    <t>Tributos Federais (COFINS - Regime Não-Cumulativo)</t>
  </si>
  <si>
    <t>Tributos Federais (PIS - Regime Não Cumulativo)</t>
  </si>
  <si>
    <t>Tributos Municipais (ISS)</t>
  </si>
  <si>
    <t>Base de cálculo do lucro - BCL = (BCCI + Custos Indiretos) =</t>
  </si>
  <si>
    <r>
      <t>Base de cálculo dos custos indiretos - BCCI = ( M1+M2+M3+M4+M5) =</t>
    </r>
    <r>
      <rPr>
        <sz val="10"/>
        <color theme="1"/>
        <rFont val="Times New Roman"/>
        <family val="1"/>
      </rPr>
      <t xml:space="preserve"> </t>
    </r>
  </si>
  <si>
    <t>Protetor solar, com proteção UVA/UVB, fator de proteção solar de, no mínimo, 50, loção cremosa, frasco com 200ml</t>
  </si>
  <si>
    <t>Óculos de sol ampla visão, proteção UV, armação e visor em uma só peça de policarbonato, com película antiembassante, proteção lateral com ventilação, proteção individual.</t>
  </si>
  <si>
    <t>Garrafa 5 L</t>
  </si>
  <si>
    <t>Frasco 500g</t>
  </si>
  <si>
    <t>Galão 5 L</t>
  </si>
  <si>
    <t>Embalagem 5 L</t>
  </si>
  <si>
    <t>Pacote 10 un.</t>
  </si>
  <si>
    <t>Desinfetante veterinário em pó, específico para canil. Composição sulfato hidrogenado de postássio 11\,362g; sulfonato de sódio13\,170g; monopersulfato de potássio 21\,,242g; sulfato de potássio 15\z,808g; ácido sulfâmico 4\,4g; QSP 100g. Produto registrado no MAPA. Marca de referência Virkon ou similar ou de melhor qualidade. Embalagem com dados de identifcação do produto, composição e marca do fabricante</t>
  </si>
  <si>
    <t>Água sanitária, uso doméstico, a base de hipoclorito de sódio, com dados de identificação do produto, marca do fabricante, data de fabricação, prazo de validade e registro no Ministério da Saúde. Marca de Referência: QBOA, similar ou de melhor qualidade. Embalagem com dados de identifcação do produto, composição e marca do fabricante.</t>
  </si>
  <si>
    <t>Detergente líquido neutro concentrado (uso doméstico). Embalagem com dados de identifcação do produto, composição e marca do fabricante. Marca de referência: Limpol, Ypê, ou similar ou de melhor qualidade</t>
  </si>
  <si>
    <t>CUSTO MENSAL POR PROFISSIONAL</t>
  </si>
  <si>
    <t xml:space="preserve">DETALHAMENTO MATERIAL E UTENSÍLIOS DE LIMPEZA DO CANIL E DE CUIDADOS DOS CÃES </t>
  </si>
  <si>
    <t xml:space="preserve">Pá coletora de lixo galvanizada, com cabo longo de madeira </t>
  </si>
  <si>
    <t>Materiais e utensílios de limpeza do Canil e de cuidado dos Cães</t>
  </si>
  <si>
    <t>Base de cálculo dos tributos - BCT = (BCL+Lucro) / (1- (Somatório da % de tributos)) =</t>
  </si>
  <si>
    <t>DETALHAMENTO DO CUSTO DOS DEMAIS MATERIAIS, EQUIPAMENTOS, MÁQUINAS E FERRAMENTAS</t>
  </si>
  <si>
    <t>Calça de brim com elástico total e cordão para amarrar, com 2 bolsos frontais e pelo menos 1 bolso traseiro.</t>
  </si>
  <si>
    <t>Camisa manga curta em brim fechada, com bolso superior esquerdo, contendo a logomarca da empresa.</t>
  </si>
  <si>
    <t>Saco plástico p/lixo de alta resistência, "0,07" de micragem mínima, cor preto, 100 lts. (pct. c/100) Marca de Referência: Brilhus, similar ou de melhor qualidade.</t>
  </si>
  <si>
    <t>Auxílio Creche</t>
  </si>
  <si>
    <t>PREGÃO ELETRÔNICO Nº XX/2024</t>
  </si>
  <si>
    <t>XX/XX/2024 às 09:00h</t>
  </si>
  <si>
    <t>Gratificação por Aposentadoria</t>
  </si>
  <si>
    <t>IDESBRE</t>
  </si>
  <si>
    <t>Planilha Analítica de Custos e Formação de Preços</t>
  </si>
  <si>
    <t>NOTAS EXPLICATIVAS</t>
  </si>
  <si>
    <t>Memória de Cálculo</t>
  </si>
  <si>
    <t>Fundamento</t>
  </si>
  <si>
    <t>Salário Base (SB)</t>
  </si>
  <si>
    <t>-</t>
  </si>
  <si>
    <t>Artigo 457 e 458 da CLT</t>
  </si>
  <si>
    <t>Artigo 193 da CLT</t>
  </si>
  <si>
    <t>Art. 192, da CLT e Súmula n. 448 do TST</t>
  </si>
  <si>
    <t>Outros</t>
  </si>
  <si>
    <r>
      <t xml:space="preserve">O </t>
    </r>
    <r>
      <rPr>
        <b/>
        <sz val="11"/>
        <color theme="1"/>
        <rFont val="Times New Roman"/>
        <family val="1"/>
      </rPr>
      <t>módulo 1</t>
    </r>
    <r>
      <rPr>
        <sz val="11"/>
        <color theme="1"/>
        <rFont val="Times New Roman"/>
        <family val="1"/>
      </rPr>
      <t xml:space="preserve"> refere-se ao valor mensal devido ao empregado pela prestação dos serviços.</t>
    </r>
  </si>
  <si>
    <r>
      <rPr>
        <b/>
        <sz val="11"/>
        <color theme="1"/>
        <rFont val="Times New Roman"/>
        <family val="1"/>
      </rPr>
      <t>Salário Base:</t>
    </r>
    <r>
      <rPr>
        <sz val="11"/>
        <color theme="1"/>
        <rFont val="Times New Roman"/>
        <family val="1"/>
      </rPr>
      <t xml:space="preserve"> salário mensal definido em acordo, dissídio ou convenção coletiva de trabalho. A planilha de custos é baseada em empregados mensalistas, logo, consideram-se já remunerados os dias de repouso semanal no salário mensal nos termos do §2º, do art. 7º, da Lei 605/1949.</t>
    </r>
  </si>
  <si>
    <t>((1/12) x 100) ≅ 8,33%</t>
  </si>
  <si>
    <t>Art. 7º, VIII, CF/88. Decreto n. 10.854/2021. Lei nº 4.090/1962. Lei nº 4.749/1965</t>
  </si>
  <si>
    <t>Adicional de Férias</t>
  </si>
  <si>
    <t>Art. 7º, XVII, CF/88.</t>
  </si>
  <si>
    <r>
      <rPr>
        <sz val="11"/>
        <color theme="1"/>
        <rFont val="Times New Roman"/>
        <family val="1"/>
      </rPr>
      <t xml:space="preserve">O </t>
    </r>
    <r>
      <rPr>
        <b/>
        <sz val="11"/>
        <color theme="1"/>
        <rFont val="Times New Roman"/>
        <family val="1"/>
      </rPr>
      <t xml:space="preserve">submódulo 2.1 </t>
    </r>
    <r>
      <rPr>
        <sz val="11"/>
        <color theme="1"/>
        <rFont val="Times New Roman"/>
        <family val="1"/>
      </rPr>
      <t>refere-se à provisão mensal de 1/12 (um doze avos) dos valores correspondentes à gratificação natalina e adicional de férias. As férias são aprovisionadas na substituição.</t>
    </r>
  </si>
  <si>
    <r>
      <rPr>
        <b/>
        <sz val="11"/>
        <color theme="1"/>
        <rFont val="Times New Roman"/>
        <family val="1"/>
      </rPr>
      <t>Adicional de Férias:</t>
    </r>
    <r>
      <rPr>
        <sz val="11"/>
        <color theme="1"/>
        <rFont val="Times New Roman"/>
        <family val="1"/>
      </rPr>
      <t xml:space="preserve"> corresponde a 1/3 (um terço) da remuneração que por sua vez é divido por 12 (doze).</t>
    </r>
  </si>
  <si>
    <t>INSS (0% no caso de opção pela CPRB)</t>
  </si>
  <si>
    <r>
      <t>Art. 22, Inciso I, da Lei nº 8.212/91.</t>
    </r>
    <r>
      <rPr>
        <b/>
        <sz val="11"/>
        <rFont val="Times New Roman"/>
        <family val="1"/>
      </rPr>
      <t xml:space="preserve"> (3) Lei 13.161/2015 - Contribuição Previdenciária sobre a Receita Bruta (CPRB)</t>
    </r>
  </si>
  <si>
    <t>Anexo II da IN RFB n. 2.110/22; art. 3°, inciso I do Decreto n° 87.043/1982; art. 15 – Lei nº 9.424/96; art. 1º § 1º - Decreto Nº 6.003/2006; art. 212 § 5º da Constituição Federal; Súmula Nº 732 do STF.</t>
  </si>
  <si>
    <t>SAT (GILL/RAT ou RAT Ajustado)</t>
  </si>
  <si>
    <t>%SAT = RAT (1% a 3%) x FAT (0,5 a 2,00)</t>
  </si>
  <si>
    <t>Anexo V do Regulamento da Previdência Social – RPS (Decreto n. 3.048/1999) e regras de enquadramento dispostas na Instrução Normativa RFB n. 2.110/2022 e/ou legislação superveniente. Súmula 351 do STJ.</t>
  </si>
  <si>
    <t>Anexo II da IN RFB n. 2.110/22; art. 30 da Lei n° 8.036/90; art. 1°da Lei n° 8.154/90; art. 240 da Constituição Federal.</t>
  </si>
  <si>
    <t>Anexo II da IN RFB n. 2.110/22; Decreto n.º 2.318/86</t>
  </si>
  <si>
    <t>Anexo II da IN RFB n. 2.110/22. Art. 8º, Lei n.º 8.029/90 e Lei n.º 8154/90</t>
  </si>
  <si>
    <t>Anexo II da IN RFB n. 2.110/22; Lei n.º 7.787/89; DL n.º 1.146/70; Lei Complementar nº 11/71.</t>
  </si>
  <si>
    <t>Art. 15, Lei nº 8.036/90 e Art. 7º, III,</t>
  </si>
  <si>
    <t>PIS sobre a Folha de Pagamento</t>
  </si>
  <si>
    <t>Art. 2º, I, "a", do Decreto 4.524/2002. Solução de Consulta COSIT/RFB n.  6.013/2017.</t>
  </si>
  <si>
    <r>
      <t xml:space="preserve">O </t>
    </r>
    <r>
      <rPr>
        <b/>
        <sz val="11"/>
        <color theme="1"/>
        <rFont val="Times New Roman"/>
        <family val="1"/>
      </rPr>
      <t>submódulo 2.2</t>
    </r>
    <r>
      <rPr>
        <sz val="11"/>
        <color theme="1"/>
        <rFont val="Times New Roman"/>
        <family val="1"/>
      </rPr>
      <t xml:space="preserve"> é calculado sobre os totais do Módulo 1  e submódulo 2.1, mantendo o padrão da IN SEGES/ME nº 05/2017.</t>
    </r>
  </si>
  <si>
    <r>
      <rPr>
        <b/>
        <sz val="11"/>
        <rFont val="Times New Roman"/>
        <family val="1"/>
      </rPr>
      <t>Contribuição Previdenciária sobre a Receita Bruta (CPRB):</t>
    </r>
    <r>
      <rPr>
        <sz val="11"/>
        <rFont val="Times New Roman"/>
        <family val="1"/>
      </rPr>
      <t xml:space="preserve"> Devido a aplicação da Lei 13.161/2015 (Desoneração da folha de pagamento), a contribuição previdenciária patronal (INSS) poderá não ser calculada no Submódulo 2.2, sendo substituída por alíquota diferenciada de acordo com a atividade, incidindo sobre o faturamento (compondo o módulo 6).</t>
    </r>
  </si>
  <si>
    <r>
      <rPr>
        <b/>
        <sz val="11"/>
        <rFont val="Times New Roman"/>
        <family val="1"/>
      </rPr>
      <t>GILL/RAT:</t>
    </r>
    <r>
      <rPr>
        <sz val="11"/>
        <rFont val="Times New Roman"/>
        <family val="1"/>
      </rPr>
      <t xml:space="preserve"> é a sigla correspondente à Contribuição do Grau de Incidência de Incapacidade Laborativa decorrente dos Riscos Ambientais do Trabalho (o antigo</t>
    </r>
    <r>
      <rPr>
        <b/>
        <sz val="11"/>
        <rFont val="Times New Roman"/>
        <family val="1"/>
      </rPr>
      <t xml:space="preserve"> Seguro de Acidente de Trabalho - SAT</t>
    </r>
    <r>
      <rPr>
        <sz val="11"/>
        <rFont val="Times New Roman"/>
        <family val="1"/>
      </rPr>
      <t xml:space="preserve">). A contribuição GILL/RAT é apurada por meio de um indicador criado pela Receita Federal: o </t>
    </r>
    <r>
      <rPr>
        <b/>
        <sz val="11"/>
        <rFont val="Times New Roman"/>
        <family val="1"/>
      </rPr>
      <t>RAT Ajustado</t>
    </r>
    <r>
      <rPr>
        <sz val="11"/>
        <rFont val="Times New Roman"/>
        <family val="1"/>
      </rPr>
      <t xml:space="preserve">. Sendo assim, em regra, considera-se para fins de definição da planilha modelo que </t>
    </r>
    <r>
      <rPr>
        <b/>
        <sz val="11"/>
        <rFont val="Times New Roman"/>
        <family val="1"/>
      </rPr>
      <t>GILL/RAT = SAT = RAT Ajustado</t>
    </r>
    <r>
      <rPr>
        <sz val="11"/>
        <rFont val="Times New Roman"/>
        <family val="1"/>
      </rPr>
      <t>. O cálculo do RAT ajustado é feito mediante aplicação da fórmula: RAT ajustado = RAT x FAP. A aplicação mínima ou máxima do FAP (0,5 a 2,00) sobre as alíquotas do RAT (1% a 3%) levará o percentual ajustado do RAT a uma variação entre 0,5% a 6%. A licitante deve preencher com o valor de seu RAT ajustado comprovando o percentual indicado no momento da apresentação da proposta na forma prescrita no edital e nestas notas explicativas.</t>
    </r>
  </si>
  <si>
    <r>
      <rPr>
        <b/>
        <sz val="11"/>
        <rFont val="Times New Roman"/>
        <family val="1"/>
      </rPr>
      <t>RAT</t>
    </r>
    <r>
      <rPr>
        <sz val="11"/>
        <rFont val="Times New Roman"/>
        <family val="1"/>
      </rPr>
      <t xml:space="preserve"> </t>
    </r>
    <r>
      <rPr>
        <b/>
        <sz val="11"/>
        <rFont val="Times New Roman"/>
        <family val="1"/>
      </rPr>
      <t xml:space="preserve">(Riscos Ambientais do Trabalho): </t>
    </r>
    <r>
      <rPr>
        <sz val="11"/>
        <rFont val="Times New Roman"/>
        <family val="1"/>
      </rPr>
      <t>contém as alíquotas de 1%, 2% ou 3%, apurada com base na atividade preponderante da empresa (CNAE), deverá ser esclarecida e comprovada quando solicitado pelo pregoeiro, conforme Anexo V do Regulamento da Previdência Social – RPS (Decreto n. 3.048/1999) e regras de  enquadramento dispostas na Instrução Normativa RFB n. 2.110/2022 e/ou legislação superveniente.</t>
    </r>
  </si>
  <si>
    <r>
      <rPr>
        <b/>
        <sz val="11"/>
        <rFont val="Times New Roman"/>
        <family val="1"/>
      </rPr>
      <t xml:space="preserve"> FAP (Fator Acidentário de Prevenção): </t>
    </r>
    <r>
      <rPr>
        <sz val="11"/>
        <rFont val="Times New Roman"/>
        <family val="1"/>
      </rPr>
      <t>multiplicador variável num intervalo de 0,5 a 2,00 calculado anualmente pelo INSS considerando o número de acidentes do trabalho e doenças profissionais de cada empresa (Decreto nº 6.957/2009). Essa alíquota deverá ser comprovada mediante a apresentação do multiplicador FAP (FapWeb) vigente no momento da contratação, cujo valor é obtido no site da previdência social por meio de acesso individual da proponente.</t>
    </r>
  </si>
  <si>
    <r>
      <rPr>
        <b/>
        <sz val="11"/>
        <rFont val="Times New Roman"/>
        <family val="1"/>
      </rPr>
      <t>Entidade sem fins lucrativos:</t>
    </r>
    <r>
      <rPr>
        <sz val="11"/>
        <rFont val="Times New Roman"/>
        <family val="1"/>
      </rPr>
      <t xml:space="preserve"> Para essas organizações, não há recolhimento de PIS e COFINS sobre as receitas referentes às atividades próprias. No que diz respeito ao PIS há recolhimento de 1% sobre a folha de salários, devendo esta alíquota ser incluída no Submódulo 2.2. Em relação à Cofins, caso a entidade auferir outras receitas que não seja resultado da atividade própria sobre este valor terá de calcular 7,6%. Esta receita deve ser tributada com base no sistema não cumulativo da contribuição (Lei nº 10.833/2003). Assim, uma associação sem Fins Lucrativos terá de apurar:
a) 1% - a título de PIS-Sobre folha; e
b) 7,6% de Cofins não cumulativo, sobre as receitas não derivadas de atividades próprias da associação. Isto porque as atividades próprias gozam de isenção.
No caso de entidade que goza de imunidade, a mesma deverá possuir a certificação das entidades beneficentes de assistência social (CEBAS), nos termos da Lei n. 12.101, de 27 de novembro de 2009. A referida certificação será necessária para comprovar a imunidade de diversos tributos, tais como PIS, COFINS, INSS, GILL/RAT, Terceiras Entidades.</t>
    </r>
  </si>
  <si>
    <t>Submódulo 2.3 - Benefícios Mensais e Diários</t>
  </si>
  <si>
    <t xml:space="preserve">Artigo 4º, § único, da Lei nº 7.418/85 e art. 9º do Decreto nº  10854/2021. </t>
  </si>
  <si>
    <t>Artigo 458, §§ 2º e 3º, da CLT, Lei nº 6.321/76, Decreto nº 5/91 e CCT.</t>
  </si>
  <si>
    <t>Plano de Assistência Médica</t>
  </si>
  <si>
    <t>Benefício Social e Amparo a Família (IDESBRE)</t>
  </si>
  <si>
    <t>Gratificação de Aposentadoria</t>
  </si>
  <si>
    <r>
      <t xml:space="preserve">No </t>
    </r>
    <r>
      <rPr>
        <b/>
        <sz val="11"/>
        <color theme="1"/>
        <rFont val="Times New Roman"/>
        <family val="1"/>
      </rPr>
      <t xml:space="preserve">submódulo 2.3, </t>
    </r>
    <r>
      <rPr>
        <sz val="11"/>
        <color theme="1"/>
        <rFont val="Times New Roman"/>
        <family val="1"/>
      </rPr>
      <t xml:space="preserve"> o valor informado deverá ser o custo real do benefício (descontado o valor eventualmente pago pelo empregado).</t>
    </r>
  </si>
  <si>
    <r>
      <t xml:space="preserve">A Administração não se vincula às disposições contidas em Acordos, Convenções ou Dissídios Coletivos de Trabalho que tratem de pagamento de participação dos trabalhadores nos lucros ou resultados da empresa contratada, de matéria não trabalhista, ou que estabeleçam direitos não previstos em lei, tais como valores ou índices obrigatórios de encargos sociais ou previdenciários, bem como de preços para os insumos relacionados ao exercício da atividade. É vedado ao órgão e entidade vincular-se às disposições previstas nos Acordos, Convenções ou Dissídios Coletivos de Trabalho que tratem de obrigações e direitos que somente se aplicam aos contratos com a Administração Pública. (art. 6º, </t>
    </r>
    <r>
      <rPr>
        <i/>
        <sz val="11"/>
        <rFont val="Times New Roman"/>
        <family val="1"/>
      </rPr>
      <t>caput</t>
    </r>
    <r>
      <rPr>
        <sz val="11"/>
        <rFont val="Times New Roman"/>
        <family val="1"/>
      </rPr>
      <t>, e p.único, da IN SEGES/ME 05/2017)</t>
    </r>
  </si>
  <si>
    <t>[0,05 x (1/12) x 100] ≅ 0,42%</t>
  </si>
  <si>
    <t>Art. 7º, XXI, CF/88. Art. 477, 487 e 491 da CLT. Lei n. 12.506/2011.</t>
  </si>
  <si>
    <t>[(0,08 x 0,0042) x 100] ≅ 0,03%</t>
  </si>
  <si>
    <t>Súmula 305 TST.</t>
  </si>
  <si>
    <t>Art. 18 da Lei 8.036/90. Art. 12 da Lei 13.932/2019. Art. 5º, inciso III, da IN STJG/GDG n. 14/2020.</t>
  </si>
  <si>
    <t xml:space="preserve">Art. 7º, XXI, CF/88, 477,487 e 491 CLT. Acórdãos n. 1904/2007-TCU-Plenário e n. 3006/2010-TCU-Plenário </t>
  </si>
  <si>
    <t>Multa do FGTS sobre o Aviso Prévio Trabalhado</t>
  </si>
  <si>
    <t xml:space="preserve">Art. 12 da Lei 13.932/2019. Acórdãos n. 1904/2007-TCU-Plenário e n. 3006/2010-TCU-Plenário </t>
  </si>
  <si>
    <r>
      <rPr>
        <b/>
        <sz val="11"/>
        <rFont val="Times New Roman"/>
        <family val="1"/>
      </rPr>
      <t>Aviso Prévio Indenizado</t>
    </r>
    <r>
      <rPr>
        <sz val="11"/>
        <rFont val="Times New Roman"/>
        <family val="1"/>
      </rPr>
      <t>: de acordo com levantamento efetuado em diversos contratos, cerca de 5% do pessoal é demitido pelo empregador, antes do término do contrato de trabalho.</t>
    </r>
  </si>
  <si>
    <r>
      <rPr>
        <b/>
        <sz val="11"/>
        <rFont val="Times New Roman"/>
        <family val="1"/>
      </rPr>
      <t xml:space="preserve">Multa do FGTS sobre o Aviso Prévio Indenizado: </t>
    </r>
    <r>
      <rPr>
        <sz val="11"/>
        <rFont val="Times New Roman"/>
        <family val="1"/>
      </rPr>
      <t>rescisão sem justa causa: considera-se que 10% dos empregados pedem contas, portanto, essa penalidade recai sobre os 90% remanescentes. Logo o pagamento da multa para os valores depositados relativos a salários, férias e 13º salário recai sobre 90%.</t>
    </r>
  </si>
  <si>
    <r>
      <rPr>
        <b/>
        <sz val="11"/>
        <rFont val="Times New Roman"/>
        <family val="1"/>
      </rPr>
      <t>Aviso Prévio Trabalhado:</t>
    </r>
    <r>
      <rPr>
        <sz val="11"/>
        <rFont val="Times New Roman"/>
        <family val="1"/>
      </rPr>
      <t xml:space="preserve"> redução de 7 dias ou de 2h por dia. Após o primeiro ano, o percentual corresponderá ao acréscimo de 3 dias de aviso prévio ou 0,7 dias de ausências por ano de serviço prestado até o máximo de 60 dias. Ou seja, um décimo do valor máximo admitido pelo Acórdão 3006/2010-TCU-Plenário. </t>
    </r>
  </si>
  <si>
    <r>
      <rPr>
        <b/>
        <sz val="11"/>
        <rFont val="Times New Roman"/>
        <family val="1"/>
      </rPr>
      <t>Multa do FGTS do aviso prévio trabalhado</t>
    </r>
    <r>
      <rPr>
        <sz val="11"/>
        <rFont val="Times New Roman"/>
        <family val="1"/>
      </rPr>
      <t>: o custo do aviso prévio trabalhado é acrescido da multa do FGTS (40%) que incide sobre a alíquota do FGTS (8%) aplicada sobre o custo de referência para o aviso trabalhado.</t>
    </r>
  </si>
  <si>
    <t>O art. 12 da Lei n. 13.932/2019 extiguiu a cobraça da contribuição de 10% devida pelos empregadores em caso de despedida sem justa causa (art. 1º da Lei Complementar 110/2001). Sendo assim, o adicional que era previsto nos itens "C" e "F" com o título "Multa do FGTS e contribuição social sobre Aviso Prévio [...]" passou a ser denominado somente de "Multa do FGTS sobre Aviso Prévio [..]"</t>
  </si>
  <si>
    <t xml:space="preserve">Os valores das rubricas D, E e F, por ser custos não renováveis, serão reduzidos a partir da primeira prorrogação de vigência do contrato conforme itens D.1, E.1 e F.1 da memória de cálculo nos termos do Acórdão 1.186/2017 - TCU-Plenário. </t>
  </si>
  <si>
    <t>Art. 7º, inciso XIX da CF. §1º do artigo 10 do ADCT. Lei n. 13.527/2016</t>
  </si>
  <si>
    <t>[(30/30) /12] x 0,0078 x 100 ≅ 0,07%</t>
  </si>
  <si>
    <t>Art. 27 do Dec. 89312/84, Art. 131 da CLT e MP. 664/2014</t>
  </si>
  <si>
    <t xml:space="preserve"> [(1/12) + (1/3 x 1/12)] x 0,02607 x 6/12 ≅ 0,14%</t>
  </si>
  <si>
    <t>Art. 7º inc. XVIII, CF, Lei 8.213/91, art. 72 e Lei 11770/2008. Lei n. 13.527/2016.</t>
  </si>
  <si>
    <t>[(5/30) /12] x 100 ≅ 1,39%</t>
  </si>
  <si>
    <t>Art.131 , inciso III, da CLT. Art. 476 da CLT, art. 6º, §1º, alínea "f", da Lei n. 605, de 1949, e  art. 12, alínea "f", do Decreto n. 27.048, de 1949.</t>
  </si>
  <si>
    <r>
      <t xml:space="preserve">O </t>
    </r>
    <r>
      <rPr>
        <b/>
        <sz val="11"/>
        <color theme="1"/>
        <rFont val="Times New Roman"/>
        <family val="1"/>
      </rPr>
      <t>submódulo 4.1</t>
    </r>
    <r>
      <rPr>
        <sz val="11"/>
        <color theme="1"/>
        <rFont val="Times New Roman"/>
        <family val="1"/>
      </rPr>
      <t xml:space="preserve"> refere-se ao custo que será pago ao repositor pelos dias trabalhados quando da necessidade de substituir a mão de obra alocada na prestação do serviço.</t>
    </r>
  </si>
  <si>
    <t>Haverá substituição do empregado em férias. Por isso, para que o posto não fique descoberto a empresa deverá repor o profissional ausente por meio de profissional subtituto ao qual deverá retribuir com a mesma remuneração do titular. No último período de vigência contratual, essa rubrica supre a necessidade do pagamento das férias remuneradas do titular em vez de suportar a cobertura de férias.</t>
  </si>
  <si>
    <r>
      <rPr>
        <b/>
        <sz val="11"/>
        <color theme="1"/>
        <rFont val="Times New Roman"/>
        <family val="1"/>
      </rPr>
      <t>Ausências legais:</t>
    </r>
    <r>
      <rPr>
        <sz val="11"/>
        <color theme="1"/>
        <rFont val="Times New Roman"/>
        <family val="1"/>
      </rPr>
      <t xml:space="preserve"> estimativa de 1 (uma) licença por ano.</t>
    </r>
  </si>
  <si>
    <r>
      <rPr>
        <b/>
        <sz val="11"/>
        <color theme="1"/>
        <rFont val="Times New Roman"/>
        <family val="1"/>
      </rPr>
      <t>Licença-Paternidade:</t>
    </r>
    <r>
      <rPr>
        <sz val="11"/>
        <color theme="1"/>
        <rFont val="Times New Roman"/>
        <family val="1"/>
      </rPr>
      <t xml:space="preserve"> estimativa de 1,5% (um inteiro e cinco décimos por cento) dos empregados usufruindo 5 (cinco) dias da licença por ano.</t>
    </r>
  </si>
  <si>
    <r>
      <rPr>
        <b/>
        <sz val="11"/>
        <color theme="1"/>
        <rFont val="Times New Roman"/>
        <family val="1"/>
      </rPr>
      <t>Ausência por acidente de trabalho:</t>
    </r>
    <r>
      <rPr>
        <sz val="11"/>
        <color theme="1"/>
        <rFont val="Times New Roman"/>
        <family val="1"/>
      </rPr>
      <t xml:space="preserve"> estimativa de 1 (uma) licença de 30 (trinta) dias por ano para 0,78% (setenta e oito décimos por cento) dos empregados</t>
    </r>
  </si>
  <si>
    <r>
      <t xml:space="preserve">Ausência por doença: </t>
    </r>
    <r>
      <rPr>
        <sz val="11"/>
        <color theme="1"/>
        <rFont val="Times New Roman"/>
        <family val="1"/>
      </rPr>
      <t>estimativa de 5 (cinco) dias de licenças por ano.</t>
    </r>
  </si>
  <si>
    <r>
      <t>Do proporcional de férias, 1/3 e 13º sobre custo de reposição foi excluído o afastamento maternidade</t>
    </r>
    <r>
      <rPr>
        <sz val="11"/>
        <color theme="1"/>
        <rFont val="Times New Roman"/>
        <family val="1"/>
      </rPr>
      <t>, primeiro porque o salário maternidade e a parcela do 13º salário durante o período da licença são custeados pelo INSS, e segundo porque as férias e o respectivo 1/3, já estão inclusos no próprio cálculo percentual dessa ausência.</t>
    </r>
  </si>
  <si>
    <t>Não haverá necessidade de reposição de um empregado durante sua ausência nos casos de intervalo para repouso ou alimentação</t>
  </si>
  <si>
    <t>Módulo 5 - Insumos diversos</t>
  </si>
  <si>
    <t>Uniforme</t>
  </si>
  <si>
    <t>Materiais de Consumo</t>
  </si>
  <si>
    <t>Equipamentos</t>
  </si>
  <si>
    <t>Macrofunção 02.03.30 do SIAFI</t>
  </si>
  <si>
    <r>
      <t xml:space="preserve">No </t>
    </r>
    <r>
      <rPr>
        <b/>
        <sz val="11"/>
        <color theme="1"/>
        <rFont val="Times New Roman"/>
        <family val="1"/>
      </rPr>
      <t>módulo 5</t>
    </r>
    <r>
      <rPr>
        <sz val="11"/>
        <color theme="1"/>
        <rFont val="Times New Roman"/>
        <family val="1"/>
      </rPr>
      <t>, ocorre o rateio dos valores pela quantidade de empregados previstos.</t>
    </r>
  </si>
  <si>
    <r>
      <rPr>
        <b/>
        <sz val="11"/>
        <color theme="1"/>
        <rFont val="Times New Roman"/>
        <family val="1"/>
      </rPr>
      <t xml:space="preserve">Uniforme: </t>
    </r>
    <r>
      <rPr>
        <sz val="11"/>
        <color theme="1"/>
        <rFont val="Times New Roman"/>
        <family val="1"/>
      </rPr>
      <t>foi cotado o conjunto do uniforme que deverá ser entregue anualmente para cada empregado.</t>
    </r>
  </si>
  <si>
    <r>
      <rPr>
        <b/>
        <sz val="11"/>
        <color theme="1"/>
        <rFont val="Times New Roman"/>
        <family val="1"/>
      </rPr>
      <t>Material:</t>
    </r>
    <r>
      <rPr>
        <sz val="11"/>
        <color theme="1"/>
        <rFont val="Times New Roman"/>
        <family val="1"/>
      </rPr>
      <t xml:space="preserve"> os materiais deverão ser entregues conforme a frequência e nas quantidades em cada endereço.</t>
    </r>
  </si>
  <si>
    <r>
      <rPr>
        <b/>
        <sz val="11"/>
        <color theme="1"/>
        <rFont val="Times New Roman"/>
        <family val="1"/>
      </rPr>
      <t>Equipamento</t>
    </r>
    <r>
      <rPr>
        <sz val="11"/>
        <color theme="1"/>
        <rFont val="Times New Roman"/>
        <family val="1"/>
      </rPr>
      <t>: o custo será da depreciação, uma vez que ao final da vigência do contrato, verterá ao patrimônio da empresa. Foi adotado o método de depreciação, utilizando-se a  Macrofunção 02.03.30 do SIAFI para se obter estimativas de vida útil e do valor residual dos bens depreciáveis.</t>
    </r>
  </si>
  <si>
    <t xml:space="preserve"> Base de Cálculo = M1+M2+M3+M4+M5</t>
  </si>
  <si>
    <t xml:space="preserve"> Base de Cálculo = M1+M2+M3+M4+M5+Custos Indiretos</t>
  </si>
  <si>
    <t>Base de Cálculo =  M1+M2+M3+M4+M5+Custos Indiretos+Lucro/ (1- (Somatório da % de tributos))</t>
  </si>
  <si>
    <t>Os Custos Indiretos, Tributos e Lucro é por empregado.</t>
  </si>
  <si>
    <t>O valor referente a tributos é obtido aplicando-se o percentual sobre o valor do faturamento.</t>
  </si>
  <si>
    <r>
      <rPr>
        <sz val="11"/>
        <rFont val="Times New Roman"/>
        <family val="1"/>
      </rPr>
      <t>É vedada a inclusão de tributos diretos (tais como IRPJ e a CSLL), porquanto estreitamente vinculados ao resultado final líquido da empresa, não guardando relação específica com a contratação.</t>
    </r>
    <r>
      <rPr>
        <b/>
        <sz val="11"/>
        <rFont val="Times New Roman"/>
        <family val="1"/>
      </rPr>
      <t xml:space="preserve"> (Súmula nº 254 - TCU)</t>
    </r>
  </si>
  <si>
    <t>A licitante deve elaborar sua proposta e, por conseguinte, sua planilha com base no regime de tributação ao qual estará submetida durante a execução do contrato conforme Acórdão TCU-Plenário n. 2.647/2009.</t>
  </si>
  <si>
    <t>Como comprovante, a licitante deverá apresentar declaração pública de que os percentuais do PIS e do COFINS cotados correspondem à média dos recolhimentos dos últimos doze meses, apurada com base nos dados da Escrituração Fiscal Digital da Contribuição para o PIS/PASEP e para a COFINS (EFD-Contribuições), cujos respectivos registros deverão ser remetidos juntamente com a proposta e as planilhas. Caso a licitante tenha recolhido tributos pelo regime de incidência não-cumulativa em apenas alguns meses do período que deve ser considerado para o cálculo do percentual médio efetivo (12 meses anteriores à data da proposta), poderá apresentar o cálculo considerando apenas os meses em que houve recolhimento.</t>
  </si>
  <si>
    <t>Devido a aplicação da Lei 13.161/2015 (Desoneração da folha de pagamento), a contribuição previdenciária patronal (INSS) poderá não ser calculada no Submódulo 2.2, sendo substituída pela contribuição previdenciária sobre a receita bruta (CPRB) por meio de alíquota diferenciada de acordo com a atividade, incidindo sobre o faturamento (compondo o módulo 5).</t>
  </si>
  <si>
    <r>
      <rPr>
        <b/>
        <sz val="11"/>
        <rFont val="Times New Roman"/>
        <family val="1"/>
      </rPr>
      <t>Entidades sem fins lucrativos:</t>
    </r>
    <r>
      <rPr>
        <sz val="11"/>
        <rFont val="Times New Roman"/>
        <family val="1"/>
      </rPr>
      <t xml:space="preserve"> proceder ao ajuste na nomenclarura de "lucro" para "superávit" conforme orientações presentes no item 10, 11, 15, 23 da Norma Brasileira de Contabilidade ITG 2002 e Capítulo 5.7.2 do Manual de Preenchimento do Modelo de Planilhas de Custos e de Formação de Preços do STJ.</t>
    </r>
  </si>
  <si>
    <t>Xampu neutro para cães, Hipoallergenico, testado dermatologicamente, com ação hidratante e alta diluição. Marcas de referência: Petsociety (Hydra), Dog&amp;Co e Perigot.</t>
  </si>
  <si>
    <t>Mangueira Expansível Microfibra de Alta Pressão, 40 metros, com conexões.</t>
  </si>
  <si>
    <t>Lança-Chamas (vassoura de fogo) com, no mínimo, 2 (duas) regulagens e mangueira com, no mínimo, 2 (dois) metros. Lança-Chamas longo, com registro para conexão de botijão</t>
  </si>
  <si>
    <t>Grupo</t>
  </si>
  <si>
    <t>Item </t>
  </si>
  <si>
    <t>Descrição/Especificação </t>
  </si>
  <si>
    <t>CBO</t>
  </si>
  <si>
    <t>CATSER</t>
  </si>
  <si>
    <t>Quantidade </t>
  </si>
  <si>
    <t>Jornada de Trabalho</t>
  </si>
  <si>
    <t>1 </t>
  </si>
  <si>
    <t>Tratador de animais (cães de faro)</t>
  </si>
  <si>
    <t>Mês</t>
  </si>
  <si>
    <t>44h semanais</t>
  </si>
  <si>
    <t>Diária sob demanda</t>
  </si>
  <si>
    <t>diária</t>
  </si>
  <si>
    <t>Total do Grupo</t>
  </si>
  <si>
    <t>Valor Total</t>
  </si>
  <si>
    <t xml:space="preserve">Processo SEI nº </t>
  </si>
  <si>
    <t>Boa Vista - RR</t>
  </si>
  <si>
    <t>12 (doze) meses</t>
  </si>
  <si>
    <t>{[(1/30) x 7] /12  ≅ 1,944%</t>
  </si>
  <si>
    <t>((8%*40%*5%*(1+1/12+1/12+(1/3/12)))) ≅ 0,19%</t>
  </si>
  <si>
    <t>Encargos x % Aviso Prévio Trabalhado = neste caso da planilha modelos é de 36,80% x 1,94%</t>
  </si>
  <si>
    <t>Lavadora de alta pressão, de vazão mínima de 500 litros/hora, pressão (mín de 2176 PSI), potência 2,2 KW, 220 volts, com autostop, uso intensivo, diferentes tipos de jatos, válvula de segurança.</t>
  </si>
  <si>
    <t>Repelente de inseto, contendo ICARIDINA 20% a 25%, frasco com 200ml.</t>
  </si>
  <si>
    <t xml:space="preserve">Máscara cirúrgica Tripla consolidada. Pacote com 50 unidades.              </t>
  </si>
  <si>
    <t>Caixa</t>
  </si>
  <si>
    <t>Toalha de Banho para cães, microfibra.</t>
  </si>
  <si>
    <t>(40%x8%x(Rem+13º+Férias+1/3xFérias))x5% ≅ 12,10%</t>
  </si>
  <si>
    <r>
      <rPr>
        <b/>
        <sz val="11"/>
        <rFont val="Times New Roman"/>
        <family val="1"/>
      </rPr>
      <t xml:space="preserve">Transporte: </t>
    </r>
    <r>
      <rPr>
        <sz val="11"/>
        <rFont val="Times New Roman"/>
        <family val="1"/>
      </rPr>
      <t xml:space="preserve">a tarifa atual do transporte coletivo em Boa Vista é R$ 5,50 (cinco reais e cinquenta centavos). </t>
    </r>
  </si>
  <si>
    <t>(2*5,5*26)-(6%*Salário-base)</t>
  </si>
  <si>
    <t>(22*26)-(0,25)</t>
  </si>
  <si>
    <r>
      <rPr>
        <b/>
        <sz val="11"/>
        <rFont val="Times New Roman"/>
        <family val="1"/>
      </rPr>
      <t xml:space="preserve">Auxilio-Refeição/Alimentação: </t>
    </r>
    <r>
      <rPr>
        <sz val="11"/>
        <rFont val="Times New Roman"/>
        <family val="1"/>
      </rPr>
      <t>Convenção coletiva informa que o valor a será de R$ 22,00 (vinte dois reais) por dia trabalhado e descontado R$ 0,25 (vinte e cinco centavos) por mês</t>
    </r>
  </si>
  <si>
    <t>((0,3680 x 0194) x 100) ≅  0,72%</t>
  </si>
  <si>
    <t>((1 x 0,08) x 0,4 x 100) ≅  3,47%</t>
  </si>
  <si>
    <r>
      <rPr>
        <b/>
        <sz val="11"/>
        <color theme="1"/>
        <rFont val="Times New Roman"/>
        <family val="1"/>
      </rPr>
      <t>Afastamento maternidade:</t>
    </r>
    <r>
      <rPr>
        <sz val="11"/>
        <color theme="1"/>
        <rFont val="Times New Roman"/>
        <family val="1"/>
      </rPr>
      <t xml:space="preserve"> Cabe à contratada a provisão relativa às férias (1/12) e adicional de férias (1/12/3). Para o cálculo foi considerada a taxa de natalidade de 1,62% ao ano (IBGE 2023), a força de trabalho feminina de 50% e 120 dias de licença por ano.</t>
    </r>
  </si>
  <si>
    <t>(1/12) x 100 ≅ 8,33%</t>
  </si>
  <si>
    <t>Art. 129 e 130 CLT.</t>
  </si>
  <si>
    <t>(1/30) /12 x 100 ≅ 0,28%</t>
  </si>
  <si>
    <t>Art. 82 e 473 da CLT</t>
  </si>
  <si>
    <t>[(5/30) /12] x 0,015 x 100 ≅ 0,02%</t>
  </si>
  <si>
    <t>CCT 2024/2024 - RR000011/2024 (Auxiliar de Limpeza)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</si>
</sst>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8" formatCode="&quot;R$&quot;\ #,##0.00;[Red]\-&quot;R$&quot;\ #,##0.00"/>
    <numFmt numFmtId="164" formatCode="&quot;R$&quot;\ #,##0.00"/>
    <numFmt numFmtId="165" formatCode="_(&quot;R$ &quot;* #,##0.00_);_(&quot;R$ &quot;* \(#,##0.00\);_(&quot;R$ &quot;* &quot;-&quot;??_);_(@_)"/>
  </numFmts>
  <fonts count="23" x14ac:knownFonts="1">
    <font>
      <sz val="11"/>
      <color theme="1"/>
      <name val="Calibri"/>
      <family val="2"/>
      <scheme val="minor"/>
    </font>
    <font>
      <b/>
      <sz val="10"/>
      <color theme="1"/>
      <name val="Times New Roman"/>
      <family val="1"/>
    </font>
    <font>
      <sz val="10"/>
      <color theme="1"/>
      <name val="Times New Roman"/>
      <family val="1"/>
    </font>
    <font>
      <i/>
      <sz val="10"/>
      <color theme="1"/>
      <name val="Times New Roman"/>
      <family val="1"/>
    </font>
    <font>
      <sz val="10"/>
      <color rgb="FF000000"/>
      <name val="Times New Roman"/>
      <family val="1"/>
    </font>
    <font>
      <sz val="10"/>
      <name val="Times New Roman"/>
      <family val="1"/>
    </font>
    <font>
      <b/>
      <sz val="10"/>
      <color rgb="FFFF0000"/>
      <name val="Times New Roman"/>
      <family val="1"/>
    </font>
    <font>
      <b/>
      <i/>
      <sz val="10"/>
      <color theme="1"/>
      <name val="Times New Roman"/>
      <family val="1"/>
    </font>
    <font>
      <sz val="11"/>
      <color theme="1"/>
      <name val="Calibri"/>
      <family val="2"/>
      <scheme val="minor"/>
    </font>
    <font>
      <b/>
      <sz val="12"/>
      <color theme="1"/>
      <name val="Times New Roman"/>
      <family val="1"/>
    </font>
    <font>
      <b/>
      <sz val="15"/>
      <color theme="1"/>
      <name val="Times New Roman"/>
      <family val="1"/>
    </font>
    <font>
      <sz val="11"/>
      <color theme="1"/>
      <name val="Times New Roman"/>
      <family val="1"/>
    </font>
    <font>
      <b/>
      <sz val="11"/>
      <color theme="1"/>
      <name val="Times New Roman"/>
      <family val="1"/>
    </font>
    <font>
      <sz val="11"/>
      <name val="Times New Roman"/>
      <family val="1"/>
    </font>
    <font>
      <b/>
      <sz val="11"/>
      <name val="Times New Roman"/>
      <family val="1"/>
    </font>
    <font>
      <i/>
      <sz val="11"/>
      <color theme="1"/>
      <name val="Times New Roman"/>
      <family val="1"/>
    </font>
    <font>
      <i/>
      <sz val="11"/>
      <name val="Times New Roman"/>
      <family val="1"/>
    </font>
    <font>
      <sz val="11"/>
      <color indexed="8"/>
      <name val="Calibri"/>
      <family val="2"/>
    </font>
    <font>
      <b/>
      <i/>
      <sz val="11"/>
      <color theme="1"/>
      <name val="Times New Roman"/>
      <family val="1"/>
    </font>
    <font>
      <sz val="11"/>
      <color rgb="FFFF0000"/>
      <name val="Calibri"/>
      <family val="2"/>
      <scheme val="minor"/>
    </font>
    <font>
      <b/>
      <sz val="10"/>
      <name val="Times New Roman"/>
      <family val="1"/>
    </font>
    <font>
      <b/>
      <sz val="11"/>
      <name val="Calibri"/>
      <family val="2"/>
      <scheme val="minor"/>
    </font>
    <font>
      <sz val="11"/>
      <name val="Calibri"/>
      <family val="2"/>
      <scheme val="minor"/>
    </font>
  </fonts>
  <fills count="7">
    <fill>
      <patternFill patternType="none"/>
    </fill>
    <fill>
      <patternFill patternType="gray125"/>
    </fill>
    <fill>
      <patternFill patternType="solid">
        <fgColor rgb="FFFFFFFF"/>
        <bgColor indexed="64"/>
      </patternFill>
    </fill>
    <fill>
      <patternFill patternType="solid">
        <fgColor theme="7" tint="0.39997558519241921"/>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0"/>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right/>
      <top/>
      <bottom style="medium">
        <color rgb="FFFFFFFF"/>
      </bottom>
      <diagonal/>
    </border>
    <border>
      <left/>
      <right/>
      <top style="medium">
        <color rgb="FFFFFFFF"/>
      </top>
      <bottom/>
      <diagonal/>
    </border>
    <border>
      <left/>
      <right/>
      <top style="medium">
        <color rgb="FFFFFFFF"/>
      </top>
      <bottom style="medium">
        <color rgb="FFFFFFFF"/>
      </bottom>
      <diagonal/>
    </border>
    <border>
      <left style="medium">
        <color rgb="FFFFFFFF"/>
      </left>
      <right/>
      <top style="medium">
        <color rgb="FFFFFFFF"/>
      </top>
      <bottom style="medium">
        <color rgb="FFFFFFFF"/>
      </bottom>
      <diagonal/>
    </border>
    <border>
      <left/>
      <right style="medium">
        <color rgb="FFFFFFFF"/>
      </right>
      <top style="medium">
        <color rgb="FFFFFFFF"/>
      </top>
      <bottom style="medium">
        <color rgb="FFFFFFFF"/>
      </bottom>
      <diagonal/>
    </border>
    <border>
      <left style="medium">
        <color rgb="FFFFFFFF"/>
      </left>
      <right/>
      <top/>
      <bottom style="medium">
        <color rgb="FFFFFFFF"/>
      </bottom>
      <diagonal/>
    </border>
    <border>
      <left/>
      <right style="medium">
        <color rgb="FFFFFFFF"/>
      </right>
      <top/>
      <bottom style="medium">
        <color rgb="FFFFFFFF"/>
      </bottom>
      <diagonal/>
    </border>
    <border>
      <left style="medium">
        <color rgb="FFFFFFFF"/>
      </left>
      <right/>
      <top style="medium">
        <color rgb="FFFFFFFF"/>
      </top>
      <bottom/>
      <diagonal/>
    </border>
    <border>
      <left/>
      <right style="medium">
        <color rgb="FFFFFFFF"/>
      </right>
      <top style="medium">
        <color rgb="FFFFFFFF"/>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9" fontId="8" fillId="0" borderId="0" applyFont="0" applyFill="0" applyBorder="0" applyAlignment="0" applyProtection="0"/>
    <xf numFmtId="165" fontId="17" fillId="0" borderId="0" applyFont="0" applyFill="0" applyBorder="0" applyAlignment="0" applyProtection="0"/>
  </cellStyleXfs>
  <cellXfs count="331">
    <xf numFmtId="0" fontId="0" fillId="0" borderId="0" xfId="0"/>
    <xf numFmtId="164" fontId="2" fillId="0" borderId="1" xfId="0" applyNumberFormat="1" applyFont="1" applyBorder="1" applyAlignment="1">
      <alignment horizontal="center" vertical="center"/>
    </xf>
    <xf numFmtId="0" fontId="2" fillId="0" borderId="0" xfId="0" applyFont="1"/>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2" fillId="0" borderId="0" xfId="0" applyFont="1" applyAlignment="1">
      <alignment vertical="center"/>
    </xf>
    <xf numFmtId="0" fontId="1" fillId="0" borderId="1" xfId="0" applyFont="1" applyBorder="1" applyAlignment="1">
      <alignment horizontal="center" vertical="center"/>
    </xf>
    <xf numFmtId="0" fontId="1" fillId="0" borderId="0" xfId="0" applyFont="1" applyBorder="1" applyAlignment="1">
      <alignment horizontal="center" vertical="center"/>
    </xf>
    <xf numFmtId="0" fontId="2" fillId="0" borderId="1" xfId="0" applyFont="1" applyBorder="1" applyAlignment="1">
      <alignment horizontal="center" vertical="center"/>
    </xf>
    <xf numFmtId="0" fontId="1" fillId="0" borderId="16" xfId="0" applyFont="1" applyBorder="1" applyAlignment="1">
      <alignment horizontal="center" vertical="center" wrapText="1"/>
    </xf>
    <xf numFmtId="0" fontId="1" fillId="2" borderId="12" xfId="0" applyFont="1" applyFill="1" applyBorder="1" applyAlignment="1">
      <alignment horizontal="right" vertical="center"/>
    </xf>
    <xf numFmtId="164" fontId="1" fillId="0" borderId="1" xfId="0" applyNumberFormat="1" applyFont="1" applyBorder="1" applyAlignment="1">
      <alignment horizontal="center" vertical="center" wrapText="1"/>
    </xf>
    <xf numFmtId="164" fontId="1" fillId="0" borderId="1" xfId="0" applyNumberFormat="1" applyFont="1" applyBorder="1" applyAlignment="1">
      <alignment horizontal="center" vertical="center"/>
    </xf>
    <xf numFmtId="0" fontId="2" fillId="0" borderId="1" xfId="0" applyFont="1" applyBorder="1" applyAlignment="1">
      <alignment horizontal="center"/>
    </xf>
    <xf numFmtId="164" fontId="0" fillId="0" borderId="0" xfId="0" applyNumberFormat="1"/>
    <xf numFmtId="0" fontId="5" fillId="0" borderId="1" xfId="0" applyFont="1" applyBorder="1" applyAlignment="1">
      <alignment horizontal="left" vertical="center" wrapText="1"/>
    </xf>
    <xf numFmtId="0" fontId="2" fillId="0" borderId="1" xfId="0" applyFont="1" applyBorder="1" applyAlignment="1">
      <alignment horizontal="left" vertical="center" wrapText="1"/>
    </xf>
    <xf numFmtId="0" fontId="0" fillId="0" borderId="0" xfId="0" applyAlignment="1">
      <alignment wrapText="1"/>
    </xf>
    <xf numFmtId="0" fontId="2" fillId="0" borderId="1" xfId="0" applyFont="1" applyBorder="1" applyAlignment="1">
      <alignment horizontal="center" vertical="center" wrapText="1"/>
    </xf>
    <xf numFmtId="164" fontId="1" fillId="0" borderId="1" xfId="0" applyNumberFormat="1"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center" vertical="center"/>
    </xf>
    <xf numFmtId="0" fontId="5" fillId="0" borderId="1" xfId="0" applyFont="1" applyBorder="1" applyAlignment="1">
      <alignment horizontal="center" vertical="center" wrapText="1"/>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3" fillId="0" borderId="1" xfId="0" applyFont="1" applyBorder="1" applyAlignment="1">
      <alignment horizontal="right" vertical="center" wrapText="1"/>
    </xf>
    <xf numFmtId="164" fontId="2" fillId="0" borderId="0" xfId="0" applyNumberFormat="1" applyFont="1"/>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11" fillId="0" borderId="0" xfId="0" applyFont="1" applyAlignment="1">
      <alignment horizontal="center" vertical="center"/>
    </xf>
    <xf numFmtId="10" fontId="11" fillId="0" borderId="0" xfId="1" applyNumberFormat="1" applyFont="1" applyAlignment="1">
      <alignment horizontal="center" vertical="center"/>
    </xf>
    <xf numFmtId="0" fontId="11" fillId="0" borderId="0" xfId="0" applyFont="1" applyAlignment="1">
      <alignment horizontal="center" vertical="center" wrapText="1"/>
    </xf>
    <xf numFmtId="10" fontId="12" fillId="4" borderId="1" xfId="1" applyNumberFormat="1" applyFont="1" applyFill="1" applyBorder="1" applyAlignment="1">
      <alignment horizontal="center" vertical="center"/>
    </xf>
    <xf numFmtId="0" fontId="12" fillId="4" borderId="1" xfId="0" applyFont="1" applyFill="1" applyBorder="1" applyAlignment="1">
      <alignment horizontal="center" vertical="center"/>
    </xf>
    <xf numFmtId="0" fontId="12" fillId="4" borderId="1" xfId="0" applyFont="1" applyFill="1" applyBorder="1" applyAlignment="1">
      <alignment horizontal="center" vertical="center" wrapText="1"/>
    </xf>
    <xf numFmtId="0" fontId="11" fillId="0" borderId="1" xfId="0" applyFont="1" applyBorder="1" applyAlignment="1">
      <alignment horizontal="center" vertical="center"/>
    </xf>
    <xf numFmtId="10" fontId="11" fillId="0" borderId="1" xfId="1" applyNumberFormat="1" applyFont="1" applyBorder="1" applyAlignment="1">
      <alignment horizontal="center" vertical="center"/>
    </xf>
    <xf numFmtId="0" fontId="11" fillId="0" borderId="1" xfId="0" applyFont="1" applyBorder="1" applyAlignment="1">
      <alignment horizontal="left" vertical="center" wrapText="1"/>
    </xf>
    <xf numFmtId="0" fontId="11" fillId="0" borderId="1" xfId="0" applyFont="1" applyBorder="1" applyAlignment="1">
      <alignment horizontal="center" vertical="center" wrapText="1"/>
    </xf>
    <xf numFmtId="0" fontId="11" fillId="0" borderId="16" xfId="0" applyFont="1" applyBorder="1" applyAlignment="1">
      <alignment horizontal="center" vertical="center"/>
    </xf>
    <xf numFmtId="0" fontId="13" fillId="6" borderId="13" xfId="0" applyFont="1" applyFill="1" applyBorder="1" applyAlignment="1">
      <alignment vertical="center"/>
    </xf>
    <xf numFmtId="0" fontId="13" fillId="6" borderId="1" xfId="0" applyFont="1" applyFill="1" applyBorder="1" applyAlignment="1">
      <alignment vertical="center" wrapText="1"/>
    </xf>
    <xf numFmtId="0" fontId="12" fillId="0" borderId="0" xfId="0" applyFont="1" applyAlignment="1">
      <alignment vertical="center"/>
    </xf>
    <xf numFmtId="0" fontId="12" fillId="0" borderId="0" xfId="0" applyFont="1" applyAlignment="1">
      <alignment vertical="center" wrapText="1"/>
    </xf>
    <xf numFmtId="10" fontId="11" fillId="0" borderId="1" xfId="0" applyNumberFormat="1" applyFont="1" applyBorder="1" applyAlignment="1">
      <alignment horizontal="center" vertical="center" wrapText="1"/>
    </xf>
    <xf numFmtId="10" fontId="11" fillId="0" borderId="1" xfId="0" applyNumberFormat="1" applyFont="1" applyBorder="1" applyAlignment="1">
      <alignment horizontal="center" vertical="center"/>
    </xf>
    <xf numFmtId="0" fontId="13" fillId="6" borderId="1" xfId="0" applyFont="1" applyFill="1" applyBorder="1" applyAlignment="1">
      <alignment horizontal="left" vertical="center" wrapText="1"/>
    </xf>
    <xf numFmtId="0" fontId="12" fillId="0" borderId="1" xfId="0" applyFont="1" applyBorder="1" applyAlignment="1">
      <alignment horizontal="center" vertical="center" wrapText="1"/>
    </xf>
    <xf numFmtId="9" fontId="14" fillId="0" borderId="1" xfId="0" applyNumberFormat="1" applyFont="1" applyBorder="1" applyAlignment="1">
      <alignment horizontal="center" vertical="center" wrapText="1"/>
    </xf>
    <xf numFmtId="0" fontId="13" fillId="0" borderId="1" xfId="0" applyFont="1" applyBorder="1" applyAlignment="1">
      <alignment horizontal="center" vertical="center" wrapText="1"/>
    </xf>
    <xf numFmtId="0" fontId="15" fillId="0" borderId="1" xfId="0" applyFont="1" applyBorder="1" applyAlignment="1">
      <alignment horizontal="center" vertical="center" wrapText="1"/>
    </xf>
    <xf numFmtId="10" fontId="15" fillId="0" borderId="1" xfId="0" applyNumberFormat="1" applyFont="1" applyBorder="1" applyAlignment="1">
      <alignment horizontal="center" vertical="center" wrapText="1"/>
    </xf>
    <xf numFmtId="0" fontId="16" fillId="6" borderId="1" xfId="0" applyFont="1" applyFill="1" applyBorder="1" applyAlignment="1">
      <alignment horizontal="left" vertical="center" wrapText="1"/>
    </xf>
    <xf numFmtId="0" fontId="13" fillId="0" borderId="1" xfId="0" applyFont="1" applyBorder="1" applyAlignment="1">
      <alignment vertical="center" wrapText="1"/>
    </xf>
    <xf numFmtId="0" fontId="13" fillId="0" borderId="1" xfId="0" applyFont="1" applyBorder="1" applyAlignment="1">
      <alignment vertical="center"/>
    </xf>
    <xf numFmtId="0" fontId="13" fillId="0" borderId="1" xfId="0" applyFont="1" applyBorder="1"/>
    <xf numFmtId="0" fontId="11" fillId="0" borderId="1" xfId="0" applyFont="1" applyBorder="1" applyAlignment="1">
      <alignment vertical="center" wrapText="1"/>
    </xf>
    <xf numFmtId="0" fontId="13" fillId="0" borderId="1" xfId="0" applyFont="1" applyBorder="1" applyAlignment="1" applyProtection="1">
      <alignment vertical="center"/>
      <protection hidden="1"/>
    </xf>
    <xf numFmtId="0" fontId="13" fillId="0" borderId="1" xfId="0" applyFont="1" applyBorder="1" applyAlignment="1" applyProtection="1">
      <alignment vertical="center" wrapText="1"/>
      <protection hidden="1"/>
    </xf>
    <xf numFmtId="0" fontId="13" fillId="6" borderId="1" xfId="0" applyFont="1" applyFill="1" applyBorder="1" applyAlignment="1" applyProtection="1">
      <alignment vertical="center"/>
      <protection hidden="1"/>
    </xf>
    <xf numFmtId="10" fontId="11" fillId="2" borderId="1" xfId="0" applyNumberFormat="1" applyFont="1" applyFill="1" applyBorder="1" applyAlignment="1">
      <alignment horizontal="center" vertical="center" wrapText="1"/>
    </xf>
    <xf numFmtId="0" fontId="13" fillId="6" borderId="13" xfId="0" applyFont="1" applyFill="1" applyBorder="1" applyAlignment="1">
      <alignment horizontal="left" vertical="center"/>
    </xf>
    <xf numFmtId="0" fontId="13" fillId="6" borderId="1" xfId="0" applyFont="1" applyFill="1" applyBorder="1" applyAlignment="1">
      <alignment vertical="center"/>
    </xf>
    <xf numFmtId="4" fontId="13" fillId="0" borderId="1" xfId="2" applyNumberFormat="1" applyFont="1" applyBorder="1" applyAlignment="1" applyProtection="1">
      <alignment horizontal="left" vertical="center"/>
    </xf>
    <xf numFmtId="10" fontId="18" fillId="0" borderId="1" xfId="0" applyNumberFormat="1" applyFont="1" applyBorder="1" applyAlignment="1">
      <alignment horizontal="center" vertical="center" wrapText="1"/>
    </xf>
    <xf numFmtId="0" fontId="11" fillId="0" borderId="1" xfId="0" applyFont="1" applyBorder="1" applyAlignment="1">
      <alignment horizontal="center" wrapText="1"/>
    </xf>
    <xf numFmtId="0" fontId="11" fillId="0" borderId="1" xfId="0" applyFont="1" applyBorder="1" applyAlignment="1">
      <alignment horizontal="left" wrapText="1"/>
    </xf>
    <xf numFmtId="10" fontId="11" fillId="0" borderId="1" xfId="0" applyNumberFormat="1" applyFont="1" applyBorder="1" applyAlignment="1">
      <alignment horizontal="center" wrapText="1"/>
    </xf>
    <xf numFmtId="0" fontId="13" fillId="0" borderId="1" xfId="0" applyFont="1" applyBorder="1" applyAlignment="1">
      <alignment horizontal="left" vertical="center"/>
    </xf>
    <xf numFmtId="0" fontId="13" fillId="0" borderId="1" xfId="0" applyFont="1" applyBorder="1" applyAlignment="1">
      <alignment horizontal="center" vertical="center"/>
    </xf>
    <xf numFmtId="10" fontId="18" fillId="0" borderId="1" xfId="0" applyNumberFormat="1" applyFont="1" applyBorder="1" applyAlignment="1">
      <alignment horizontal="center" wrapText="1"/>
    </xf>
    <xf numFmtId="0" fontId="11" fillId="0" borderId="16" xfId="0" applyFont="1" applyBorder="1" applyAlignment="1">
      <alignment horizontal="center" vertical="center" wrapText="1"/>
    </xf>
    <xf numFmtId="0" fontId="11" fillId="0" borderId="16" xfId="0" applyFont="1" applyBorder="1" applyAlignment="1">
      <alignment vertical="center" wrapText="1"/>
    </xf>
    <xf numFmtId="0" fontId="11" fillId="0" borderId="23" xfId="0" applyFont="1" applyBorder="1" applyAlignment="1">
      <alignment horizontal="center" vertical="center"/>
    </xf>
    <xf numFmtId="10" fontId="11" fillId="0" borderId="23" xfId="1" applyNumberFormat="1" applyFont="1" applyBorder="1" applyAlignment="1">
      <alignment horizontal="center" vertical="center"/>
    </xf>
    <xf numFmtId="0" fontId="13" fillId="2" borderId="1" xfId="0" applyFont="1" applyFill="1" applyBorder="1" applyAlignment="1">
      <alignment vertical="center"/>
    </xf>
    <xf numFmtId="10" fontId="13" fillId="0" borderId="1" xfId="0" applyNumberFormat="1" applyFont="1" applyBorder="1" applyAlignment="1">
      <alignment horizontal="center" vertical="center" wrapText="1"/>
    </xf>
    <xf numFmtId="0" fontId="16" fillId="0" borderId="1" xfId="0" applyFont="1" applyBorder="1" applyAlignment="1">
      <alignment horizontal="right" vertical="center" wrapText="1"/>
    </xf>
    <xf numFmtId="0" fontId="16" fillId="0" borderId="1" xfId="0" applyFont="1" applyBorder="1" applyAlignment="1">
      <alignment vertical="center" wrapText="1"/>
    </xf>
    <xf numFmtId="10" fontId="16" fillId="0" borderId="1" xfId="0" applyNumberFormat="1" applyFont="1" applyBorder="1" applyAlignment="1">
      <alignment horizontal="center" vertical="center" wrapText="1"/>
    </xf>
    <xf numFmtId="0" fontId="16" fillId="0" borderId="23" xfId="0" applyFont="1" applyBorder="1" applyAlignment="1">
      <alignment horizontal="right" vertical="center" wrapText="1"/>
    </xf>
    <xf numFmtId="0" fontId="16" fillId="0" borderId="23" xfId="0" applyFont="1" applyBorder="1" applyAlignment="1">
      <alignment vertical="center" wrapText="1"/>
    </xf>
    <xf numFmtId="10" fontId="16" fillId="0" borderId="23" xfId="0" applyNumberFormat="1" applyFont="1" applyBorder="1" applyAlignment="1">
      <alignment horizontal="center" vertical="center" wrapText="1"/>
    </xf>
    <xf numFmtId="0" fontId="11" fillId="0" borderId="23" xfId="0" applyFont="1" applyBorder="1" applyAlignment="1">
      <alignment horizontal="center" vertical="center" wrapText="1"/>
    </xf>
    <xf numFmtId="0" fontId="19" fillId="0" borderId="0" xfId="0" applyFont="1"/>
    <xf numFmtId="0" fontId="5" fillId="0" borderId="1" xfId="0" applyFont="1" applyBorder="1" applyAlignment="1">
      <alignment horizontal="center" vertical="center"/>
    </xf>
    <xf numFmtId="164" fontId="5" fillId="0" borderId="1" xfId="0" applyNumberFormat="1" applyFont="1" applyBorder="1" applyAlignment="1">
      <alignment horizontal="center" vertical="center"/>
    </xf>
    <xf numFmtId="164" fontId="20" fillId="0" borderId="1" xfId="0" applyNumberFormat="1" applyFont="1" applyBorder="1" applyAlignment="1">
      <alignment horizontal="center" vertical="center"/>
    </xf>
    <xf numFmtId="8" fontId="0" fillId="0" borderId="0" xfId="0" applyNumberFormat="1"/>
    <xf numFmtId="0" fontId="22" fillId="0" borderId="24" xfId="0" applyFont="1" applyBorder="1" applyAlignment="1">
      <alignment horizontal="center" vertical="center"/>
    </xf>
    <xf numFmtId="8" fontId="22" fillId="0" borderId="24" xfId="0" applyNumberFormat="1" applyFont="1" applyBorder="1" applyAlignment="1">
      <alignment horizontal="center" vertical="center"/>
    </xf>
    <xf numFmtId="8" fontId="21" fillId="0" borderId="24" xfId="0" applyNumberFormat="1" applyFont="1" applyBorder="1" applyAlignment="1">
      <alignment horizontal="center" vertical="center"/>
    </xf>
    <xf numFmtId="0" fontId="21" fillId="4" borderId="24" xfId="0" applyFont="1" applyFill="1" applyBorder="1" applyAlignment="1">
      <alignment horizontal="center" vertical="center"/>
    </xf>
    <xf numFmtId="0" fontId="1" fillId="4" borderId="1" xfId="0" applyFont="1" applyFill="1" applyBorder="1" applyAlignment="1">
      <alignment horizontal="center" vertical="center"/>
    </xf>
    <xf numFmtId="0" fontId="1" fillId="4" borderId="1" xfId="0" applyFont="1" applyFill="1" applyBorder="1" applyAlignment="1">
      <alignment horizontal="center" vertical="center" wrapText="1"/>
    </xf>
    <xf numFmtId="164" fontId="1" fillId="4" borderId="1" xfId="0" applyNumberFormat="1" applyFont="1" applyFill="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center" vertical="center"/>
    </xf>
    <xf numFmtId="0" fontId="22" fillId="6" borderId="24" xfId="0" applyFont="1" applyFill="1" applyBorder="1" applyAlignment="1">
      <alignment horizontal="center" vertical="center"/>
    </xf>
    <xf numFmtId="0" fontId="11" fillId="6" borderId="1" xfId="0" applyFont="1" applyFill="1" applyBorder="1" applyAlignment="1">
      <alignment horizontal="center" vertical="center" wrapText="1"/>
    </xf>
    <xf numFmtId="0" fontId="11" fillId="6" borderId="1" xfId="0" applyFont="1" applyFill="1" applyBorder="1" applyAlignment="1">
      <alignment vertical="center" wrapText="1"/>
    </xf>
    <xf numFmtId="0" fontId="13" fillId="6" borderId="1" xfId="0" applyFont="1" applyFill="1" applyBorder="1" applyAlignment="1" applyProtection="1">
      <alignment vertical="center" wrapText="1"/>
      <protection hidden="1"/>
    </xf>
    <xf numFmtId="10" fontId="11" fillId="6" borderId="1" xfId="1" applyNumberFormat="1" applyFont="1" applyFill="1" applyBorder="1" applyAlignment="1">
      <alignment horizontal="center" vertical="center"/>
    </xf>
    <xf numFmtId="0" fontId="2" fillId="0" borderId="1" xfId="0" applyFont="1" applyBorder="1" applyAlignment="1">
      <alignment horizontal="center" vertical="center"/>
    </xf>
    <xf numFmtId="0" fontId="13" fillId="6" borderId="13" xfId="0" applyFont="1" applyFill="1" applyBorder="1" applyAlignment="1">
      <alignment vertical="center" wrapText="1"/>
    </xf>
    <xf numFmtId="10" fontId="11" fillId="6" borderId="1" xfId="0" applyNumberFormat="1" applyFont="1" applyFill="1" applyBorder="1" applyAlignment="1">
      <alignment horizontal="center" vertical="center" wrapText="1"/>
    </xf>
    <xf numFmtId="4" fontId="13" fillId="6" borderId="1" xfId="2" applyNumberFormat="1" applyFont="1" applyFill="1" applyBorder="1" applyAlignment="1" applyProtection="1">
      <alignment horizontal="left" vertical="center"/>
    </xf>
    <xf numFmtId="0" fontId="11" fillId="6" borderId="1" xfId="0" applyFont="1" applyFill="1" applyBorder="1" applyAlignment="1">
      <alignment horizontal="left" vertical="center"/>
    </xf>
    <xf numFmtId="0" fontId="22" fillId="0" borderId="25" xfId="0" applyFont="1" applyBorder="1" applyAlignment="1">
      <alignment horizontal="center" vertical="center"/>
    </xf>
    <xf numFmtId="0" fontId="22" fillId="0" borderId="26" xfId="0" applyFont="1" applyBorder="1" applyAlignment="1">
      <alignment horizontal="center" vertical="center"/>
    </xf>
    <xf numFmtId="0" fontId="21" fillId="0" borderId="27" xfId="0" applyFont="1" applyBorder="1" applyAlignment="1">
      <alignment horizontal="center" vertical="center"/>
    </xf>
    <xf numFmtId="0" fontId="21" fillId="0" borderId="28" xfId="0" applyFont="1" applyBorder="1" applyAlignment="1">
      <alignment horizontal="center" vertical="center"/>
    </xf>
    <xf numFmtId="0" fontId="21" fillId="0" borderId="29" xfId="0" applyFont="1" applyBorder="1" applyAlignment="1">
      <alignment horizontal="center" vertical="center"/>
    </xf>
    <xf numFmtId="0" fontId="1" fillId="3" borderId="0" xfId="0" applyFont="1" applyFill="1" applyAlignment="1">
      <alignment horizontal="center" vertical="center"/>
    </xf>
    <xf numFmtId="0" fontId="4" fillId="0" borderId="1" xfId="0" applyFont="1" applyBorder="1" applyAlignment="1">
      <alignment horizontal="center" vertical="center" wrapText="1"/>
    </xf>
    <xf numFmtId="164" fontId="1" fillId="0" borderId="1" xfId="0" applyNumberFormat="1" applyFont="1" applyBorder="1" applyAlignment="1">
      <alignment horizontal="center" vertical="center" wrapText="1"/>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1" fillId="0" borderId="7" xfId="0" applyFont="1" applyBorder="1" applyAlignment="1">
      <alignment vertical="center" wrapText="1"/>
    </xf>
    <xf numFmtId="0" fontId="1" fillId="0" borderId="2" xfId="0" applyFont="1" applyBorder="1" applyAlignment="1">
      <alignment vertical="center" wrapText="1"/>
    </xf>
    <xf numFmtId="0" fontId="1" fillId="0" borderId="8" xfId="0" applyFont="1" applyBorder="1" applyAlignment="1">
      <alignment vertical="center" wrapText="1"/>
    </xf>
    <xf numFmtId="0" fontId="1" fillId="4" borderId="5" xfId="0" applyFont="1" applyFill="1" applyBorder="1" applyAlignment="1">
      <alignment horizontal="center" vertical="center" wrapText="1"/>
    </xf>
    <xf numFmtId="0" fontId="1" fillId="4" borderId="4" xfId="0" applyFont="1" applyFill="1" applyBorder="1" applyAlignment="1">
      <alignment horizontal="center" vertical="center" wrapText="1"/>
    </xf>
    <xf numFmtId="0" fontId="1" fillId="4" borderId="6" xfId="0" applyFont="1" applyFill="1" applyBorder="1" applyAlignment="1">
      <alignment horizontal="center" vertical="center" wrapText="1"/>
    </xf>
    <xf numFmtId="0" fontId="1" fillId="0" borderId="9" xfId="0" applyFont="1" applyBorder="1" applyAlignment="1">
      <alignment horizontal="center" vertical="center" wrapText="1"/>
    </xf>
    <xf numFmtId="0" fontId="1" fillId="0" borderId="3"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7" xfId="0" applyFont="1" applyBorder="1" applyAlignment="1">
      <alignment horizontal="center" vertical="center" wrapText="1"/>
    </xf>
    <xf numFmtId="0" fontId="1" fillId="0" borderId="2" xfId="0" applyFont="1" applyBorder="1" applyAlignment="1">
      <alignment horizontal="center" vertical="center" wrapText="1"/>
    </xf>
    <xf numFmtId="0" fontId="1" fillId="0" borderId="8" xfId="0" applyFont="1" applyBorder="1" applyAlignment="1">
      <alignment horizontal="center" vertical="center" wrapText="1"/>
    </xf>
    <xf numFmtId="0" fontId="2" fillId="0" borderId="1" xfId="0" applyFont="1" applyBorder="1" applyAlignment="1">
      <alignment vertical="center" wrapText="1"/>
    </xf>
    <xf numFmtId="164" fontId="2" fillId="0" borderId="1" xfId="0" applyNumberFormat="1" applyFont="1" applyBorder="1" applyAlignment="1">
      <alignment horizontal="center" vertical="center" wrapText="1"/>
    </xf>
    <xf numFmtId="2" fontId="1" fillId="0" borderId="1" xfId="0" applyNumberFormat="1" applyFont="1" applyBorder="1" applyAlignment="1">
      <alignment horizontal="center" vertical="center" wrapText="1"/>
    </xf>
    <xf numFmtId="0" fontId="1" fillId="4" borderId="0" xfId="0" applyFont="1" applyFill="1" applyAlignment="1">
      <alignment horizontal="center" vertical="center"/>
    </xf>
    <xf numFmtId="0" fontId="2" fillId="0" borderId="0" xfId="0" applyFont="1" applyBorder="1" applyAlignment="1">
      <alignment vertical="center"/>
    </xf>
    <xf numFmtId="10" fontId="2" fillId="0" borderId="1" xfId="0" applyNumberFormat="1" applyFont="1" applyBorder="1" applyAlignment="1">
      <alignment horizontal="center" vertical="center" wrapText="1"/>
    </xf>
    <xf numFmtId="164" fontId="2" fillId="0" borderId="1" xfId="0" applyNumberFormat="1" applyFont="1" applyBorder="1" applyAlignment="1">
      <alignment vertical="center" wrapText="1"/>
    </xf>
    <xf numFmtId="0" fontId="2" fillId="0" borderId="0" xfId="0" applyFont="1" applyAlignment="1">
      <alignment vertical="center"/>
    </xf>
    <xf numFmtId="0" fontId="3" fillId="0" borderId="1" xfId="0" applyFont="1" applyBorder="1" applyAlignment="1">
      <alignment horizontal="right" vertical="center" wrapText="1"/>
    </xf>
    <xf numFmtId="10" fontId="3" fillId="0" borderId="1" xfId="0" applyNumberFormat="1" applyFont="1" applyBorder="1" applyAlignment="1">
      <alignment horizontal="center" vertical="center" wrapText="1"/>
    </xf>
    <xf numFmtId="164" fontId="3" fillId="0" borderId="1" xfId="0" applyNumberFormat="1" applyFont="1" applyBorder="1" applyAlignment="1">
      <alignment horizontal="right" vertical="center" wrapText="1"/>
    </xf>
    <xf numFmtId="10" fontId="2" fillId="6" borderId="1" xfId="0" applyNumberFormat="1" applyFont="1" applyFill="1" applyBorder="1" applyAlignment="1">
      <alignment horizontal="center" vertical="center" wrapText="1"/>
    </xf>
    <xf numFmtId="164" fontId="2" fillId="0" borderId="1" xfId="0" applyNumberFormat="1" applyFont="1" applyBorder="1" applyAlignment="1">
      <alignment horizontal="right" vertical="center" wrapText="1"/>
    </xf>
    <xf numFmtId="0" fontId="2" fillId="0" borderId="1" xfId="0" applyFont="1" applyBorder="1" applyAlignment="1">
      <alignment horizontal="right" vertical="center" wrapText="1"/>
    </xf>
    <xf numFmtId="0" fontId="1" fillId="0" borderId="1" xfId="0" applyFont="1" applyBorder="1" applyAlignment="1">
      <alignment vertical="center" wrapText="1"/>
    </xf>
    <xf numFmtId="0" fontId="1" fillId="2" borderId="0" xfId="0" applyFont="1" applyFill="1" applyBorder="1" applyAlignment="1">
      <alignment horizontal="right" vertical="center"/>
    </xf>
    <xf numFmtId="164" fontId="2" fillId="2" borderId="0" xfId="0" applyNumberFormat="1" applyFont="1" applyFill="1" applyBorder="1" applyAlignment="1">
      <alignment horizontal="center" vertical="center"/>
    </xf>
    <xf numFmtId="0" fontId="2" fillId="2" borderId="0" xfId="0" applyFont="1" applyFill="1" applyBorder="1" applyAlignment="1">
      <alignment horizontal="center" vertical="center"/>
    </xf>
    <xf numFmtId="164" fontId="2" fillId="0" borderId="12" xfId="0" applyNumberFormat="1" applyFont="1" applyBorder="1" applyAlignment="1">
      <alignment horizontal="center" vertical="center"/>
    </xf>
    <xf numFmtId="164" fontId="1" fillId="0" borderId="1" xfId="0" applyNumberFormat="1" applyFont="1" applyBorder="1" applyAlignment="1">
      <alignment vertical="center" wrapText="1"/>
    </xf>
    <xf numFmtId="0" fontId="2" fillId="0" borderId="12" xfId="0" applyFont="1" applyBorder="1" applyAlignment="1">
      <alignment horizontal="center" vertical="center"/>
    </xf>
    <xf numFmtId="0" fontId="2" fillId="2" borderId="1" xfId="0" applyFont="1" applyFill="1" applyBorder="1" applyAlignment="1">
      <alignment vertical="center" wrapText="1"/>
    </xf>
    <xf numFmtId="0" fontId="1" fillId="5" borderId="0" xfId="0" applyFont="1" applyFill="1" applyAlignment="1">
      <alignment horizontal="center" vertical="center"/>
    </xf>
    <xf numFmtId="0" fontId="2" fillId="0" borderId="0" xfId="0" applyFont="1" applyBorder="1" applyAlignment="1">
      <alignment vertical="center" wrapText="1"/>
    </xf>
    <xf numFmtId="10" fontId="2" fillId="2" borderId="13" xfId="0" applyNumberFormat="1" applyFont="1" applyFill="1" applyBorder="1" applyAlignment="1">
      <alignment horizontal="center" vertical="center" wrapText="1"/>
    </xf>
    <xf numFmtId="10" fontId="2" fillId="2" borderId="14" xfId="0" applyNumberFormat="1" applyFont="1" applyFill="1" applyBorder="1" applyAlignment="1">
      <alignment horizontal="center" vertical="center" wrapText="1"/>
    </xf>
    <xf numFmtId="0" fontId="7" fillId="0" borderId="1" xfId="0" applyFont="1" applyBorder="1" applyAlignment="1">
      <alignment horizontal="left" vertical="center" wrapText="1"/>
    </xf>
    <xf numFmtId="10" fontId="7" fillId="0" borderId="1" xfId="0" applyNumberFormat="1" applyFont="1" applyBorder="1" applyAlignment="1">
      <alignment horizontal="center" vertical="center" wrapText="1"/>
    </xf>
    <xf numFmtId="164" fontId="7" fillId="0" borderId="1" xfId="0" applyNumberFormat="1" applyFont="1" applyBorder="1" applyAlignment="1">
      <alignment horizontal="center" vertical="center" wrapText="1"/>
    </xf>
    <xf numFmtId="10" fontId="2" fillId="0" borderId="13" xfId="0" applyNumberFormat="1" applyFont="1" applyBorder="1" applyAlignment="1">
      <alignment horizontal="center"/>
    </xf>
    <xf numFmtId="0" fontId="2" fillId="0" borderId="14" xfId="0" applyFont="1" applyBorder="1" applyAlignment="1">
      <alignment horizontal="center"/>
    </xf>
    <xf numFmtId="164" fontId="2" fillId="0" borderId="13" xfId="0" applyNumberFormat="1" applyFont="1" applyBorder="1" applyAlignment="1">
      <alignment horizontal="center"/>
    </xf>
    <xf numFmtId="164" fontId="2" fillId="0" borderId="14" xfId="0" applyNumberFormat="1" applyFont="1" applyBorder="1" applyAlignment="1">
      <alignment horizontal="center"/>
    </xf>
    <xf numFmtId="0" fontId="2" fillId="0" borderId="15" xfId="0" applyFont="1" applyBorder="1" applyAlignment="1">
      <alignment horizontal="center"/>
    </xf>
    <xf numFmtId="0" fontId="7" fillId="0" borderId="13" xfId="0" applyFont="1" applyBorder="1" applyAlignment="1">
      <alignment horizontal="left"/>
    </xf>
    <xf numFmtId="0" fontId="7" fillId="0" borderId="15" xfId="0" applyFont="1" applyBorder="1" applyAlignment="1">
      <alignment horizontal="left"/>
    </xf>
    <xf numFmtId="0" fontId="7" fillId="0" borderId="14" xfId="0" applyFont="1" applyBorder="1" applyAlignment="1">
      <alignment horizontal="left"/>
    </xf>
    <xf numFmtId="10" fontId="7" fillId="0" borderId="13" xfId="0" applyNumberFormat="1" applyFont="1" applyBorder="1" applyAlignment="1">
      <alignment horizontal="center"/>
    </xf>
    <xf numFmtId="10" fontId="7" fillId="0" borderId="14" xfId="0" applyNumberFormat="1" applyFont="1" applyBorder="1" applyAlignment="1">
      <alignment horizontal="center"/>
    </xf>
    <xf numFmtId="164" fontId="7" fillId="0" borderId="13" xfId="0" applyNumberFormat="1" applyFont="1" applyBorder="1" applyAlignment="1">
      <alignment horizontal="center"/>
    </xf>
    <xf numFmtId="164" fontId="7" fillId="0" borderId="14" xfId="0" applyNumberFormat="1" applyFont="1" applyBorder="1" applyAlignment="1">
      <alignment horizontal="center"/>
    </xf>
    <xf numFmtId="0" fontId="2" fillId="0" borderId="13" xfId="0" applyFont="1" applyBorder="1" applyAlignment="1">
      <alignment horizontal="left"/>
    </xf>
    <xf numFmtId="0" fontId="2" fillId="0" borderId="15" xfId="0" applyFont="1" applyBorder="1" applyAlignment="1">
      <alignment horizontal="left"/>
    </xf>
    <xf numFmtId="0" fontId="2" fillId="0" borderId="14" xfId="0" applyFont="1" applyBorder="1" applyAlignment="1">
      <alignment horizontal="left"/>
    </xf>
    <xf numFmtId="10" fontId="2" fillId="0" borderId="14" xfId="0" applyNumberFormat="1" applyFont="1" applyBorder="1" applyAlignment="1">
      <alignment horizontal="center"/>
    </xf>
    <xf numFmtId="0" fontId="1" fillId="0" borderId="13" xfId="0" applyFont="1" applyBorder="1" applyAlignment="1">
      <alignment horizontal="center"/>
    </xf>
    <xf numFmtId="10" fontId="1" fillId="0" borderId="13" xfId="0" applyNumberFormat="1" applyFont="1" applyBorder="1" applyAlignment="1">
      <alignment horizontal="center"/>
    </xf>
    <xf numFmtId="0" fontId="1" fillId="0" borderId="14" xfId="0" applyFont="1" applyBorder="1" applyAlignment="1">
      <alignment horizontal="center"/>
    </xf>
    <xf numFmtId="164" fontId="1" fillId="0" borderId="13" xfId="0" applyNumberFormat="1" applyFont="1" applyBorder="1" applyAlignment="1">
      <alignment horizontal="center"/>
    </xf>
    <xf numFmtId="164" fontId="1" fillId="0" borderId="14" xfId="0" applyNumberFormat="1" applyFont="1" applyBorder="1" applyAlignment="1">
      <alignment horizontal="center"/>
    </xf>
    <xf numFmtId="10" fontId="2" fillId="6" borderId="13" xfId="0" applyNumberFormat="1" applyFont="1" applyFill="1" applyBorder="1" applyAlignment="1">
      <alignment horizontal="center" vertical="center" wrapText="1"/>
    </xf>
    <xf numFmtId="10" fontId="2" fillId="6" borderId="14" xfId="0" applyNumberFormat="1" applyFont="1" applyFill="1" applyBorder="1" applyAlignment="1">
      <alignment horizontal="center" vertical="center" wrapText="1"/>
    </xf>
    <xf numFmtId="0" fontId="1" fillId="0" borderId="0" xfId="0" applyFont="1" applyFill="1" applyAlignment="1">
      <alignment horizontal="right" vertical="center" wrapText="1"/>
    </xf>
    <xf numFmtId="164" fontId="1" fillId="0" borderId="0" xfId="0" applyNumberFormat="1" applyFont="1" applyFill="1" applyAlignment="1">
      <alignment horizontal="center" vertical="center"/>
    </xf>
    <xf numFmtId="0" fontId="1" fillId="0" borderId="0" xfId="0" applyFont="1" applyFill="1" applyAlignment="1">
      <alignment horizontal="center" vertical="center"/>
    </xf>
    <xf numFmtId="0" fontId="1" fillId="0" borderId="16" xfId="0" applyFont="1" applyBorder="1" applyAlignment="1">
      <alignment horizontal="center" vertical="center" wrapText="1"/>
    </xf>
    <xf numFmtId="10" fontId="1" fillId="0" borderId="1" xfId="0" applyNumberFormat="1" applyFont="1" applyBorder="1" applyAlignment="1">
      <alignment horizontal="center" vertical="center" wrapText="1"/>
    </xf>
    <xf numFmtId="0" fontId="1" fillId="0" borderId="0" xfId="0" applyFont="1" applyBorder="1" applyAlignment="1">
      <alignment horizontal="center" vertical="center" wrapText="1"/>
    </xf>
    <xf numFmtId="0" fontId="2" fillId="0" borderId="1" xfId="0" applyFont="1" applyBorder="1" applyAlignment="1">
      <alignment horizontal="justify" vertical="center" wrapText="1"/>
    </xf>
    <xf numFmtId="10" fontId="2" fillId="2" borderId="1" xfId="0" applyNumberFormat="1" applyFont="1" applyFill="1" applyBorder="1" applyAlignment="1">
      <alignment horizontal="center" vertical="center" wrapText="1"/>
    </xf>
    <xf numFmtId="164" fontId="2" fillId="2" borderId="13" xfId="0" applyNumberFormat="1" applyFont="1" applyFill="1" applyBorder="1" applyAlignment="1">
      <alignment vertical="center" wrapText="1"/>
    </xf>
    <xf numFmtId="164" fontId="2" fillId="2" borderId="14" xfId="0" applyNumberFormat="1" applyFont="1" applyFill="1" applyBorder="1" applyAlignment="1">
      <alignment vertical="center" wrapText="1"/>
    </xf>
    <xf numFmtId="164" fontId="2" fillId="2" borderId="13" xfId="0" applyNumberFormat="1" applyFont="1" applyFill="1" applyBorder="1" applyAlignment="1">
      <alignment horizontal="right" vertical="center" wrapText="1"/>
    </xf>
    <xf numFmtId="164" fontId="2" fillId="2" borderId="14" xfId="0" applyNumberFormat="1" applyFont="1" applyFill="1" applyBorder="1" applyAlignment="1">
      <alignment horizontal="right" vertical="center" wrapText="1"/>
    </xf>
    <xf numFmtId="164" fontId="2" fillId="2" borderId="1" xfId="0" applyNumberFormat="1" applyFont="1" applyFill="1" applyBorder="1" applyAlignment="1">
      <alignment vertical="center" wrapText="1"/>
    </xf>
    <xf numFmtId="0" fontId="1" fillId="0" borderId="0" xfId="0" applyFont="1" applyBorder="1" applyAlignment="1">
      <alignment horizontal="right" vertical="center"/>
    </xf>
    <xf numFmtId="0" fontId="5" fillId="0" borderId="1" xfId="0" applyFont="1" applyBorder="1" applyAlignment="1">
      <alignment vertical="center" wrapText="1"/>
    </xf>
    <xf numFmtId="164" fontId="5" fillId="0" borderId="1" xfId="0" applyNumberFormat="1" applyFont="1" applyBorder="1" applyAlignment="1">
      <alignment horizontal="center" vertical="center" wrapText="1"/>
    </xf>
    <xf numFmtId="164" fontId="2" fillId="0" borderId="13" xfId="0" applyNumberFormat="1" applyFont="1" applyBorder="1" applyAlignment="1">
      <alignment horizontal="center" vertical="center" wrapText="1"/>
    </xf>
    <xf numFmtId="164" fontId="2" fillId="0" borderId="15" xfId="0" applyNumberFormat="1" applyFont="1" applyBorder="1" applyAlignment="1">
      <alignment horizontal="center" vertical="center" wrapText="1"/>
    </xf>
    <xf numFmtId="164" fontId="2" fillId="0" borderId="14" xfId="0" applyNumberFormat="1" applyFont="1" applyBorder="1" applyAlignment="1">
      <alignment horizontal="center" vertical="center" wrapText="1"/>
    </xf>
    <xf numFmtId="9" fontId="6" fillId="0" borderId="1" xfId="0" applyNumberFormat="1" applyFont="1" applyBorder="1" applyAlignment="1">
      <alignment horizontal="center" vertical="center" wrapText="1"/>
    </xf>
    <xf numFmtId="0" fontId="6" fillId="0" borderId="1" xfId="0" applyFont="1" applyBorder="1" applyAlignment="1">
      <alignment horizontal="center" vertical="center" wrapText="1"/>
    </xf>
    <xf numFmtId="2" fontId="1" fillId="0" borderId="16" xfId="0" applyNumberFormat="1" applyFont="1" applyBorder="1" applyAlignment="1">
      <alignment horizontal="center" vertical="center" wrapText="1"/>
    </xf>
    <xf numFmtId="0" fontId="1" fillId="5" borderId="0" xfId="0" applyFont="1" applyFill="1" applyAlignment="1">
      <alignment horizontal="center" vertical="center" wrapText="1"/>
    </xf>
    <xf numFmtId="0" fontId="1" fillId="0" borderId="0" xfId="0" applyFont="1" applyFill="1" applyBorder="1" applyAlignment="1">
      <alignment horizontal="right" vertical="center" wrapText="1"/>
    </xf>
    <xf numFmtId="164" fontId="1" fillId="0" borderId="0" xfId="0" applyNumberFormat="1" applyFont="1" applyFill="1" applyBorder="1" applyAlignment="1">
      <alignment horizontal="center" vertical="center" wrapText="1"/>
    </xf>
    <xf numFmtId="0" fontId="1" fillId="0" borderId="12" xfId="0" applyFont="1" applyFill="1" applyBorder="1" applyAlignment="1">
      <alignment horizontal="center" vertical="center" wrapText="1"/>
    </xf>
    <xf numFmtId="164" fontId="1" fillId="0" borderId="1" xfId="0" applyNumberFormat="1" applyFont="1" applyBorder="1" applyAlignment="1">
      <alignment horizontal="right" vertical="center" wrapText="1"/>
    </xf>
    <xf numFmtId="0" fontId="1" fillId="0" borderId="0" xfId="0" applyFont="1" applyAlignment="1">
      <alignment horizontal="right"/>
    </xf>
    <xf numFmtId="164" fontId="1" fillId="0" borderId="0" xfId="0" applyNumberFormat="1" applyFont="1" applyAlignment="1">
      <alignment horizontal="center"/>
    </xf>
    <xf numFmtId="0" fontId="1" fillId="0" borderId="1" xfId="0" applyFont="1" applyBorder="1" applyAlignment="1">
      <alignment horizontal="center" vertical="center"/>
    </xf>
    <xf numFmtId="0" fontId="2" fillId="0" borderId="13" xfId="0" applyFont="1" applyBorder="1" applyAlignment="1">
      <alignment horizontal="left" vertical="center" wrapText="1"/>
    </xf>
    <xf numFmtId="0" fontId="2" fillId="0" borderId="15" xfId="0" applyFont="1" applyBorder="1" applyAlignment="1">
      <alignment horizontal="left" vertical="center" wrapText="1"/>
    </xf>
    <xf numFmtId="0" fontId="2" fillId="0" borderId="14" xfId="0" applyFont="1" applyBorder="1" applyAlignment="1">
      <alignment horizontal="left" vertical="center" wrapText="1"/>
    </xf>
    <xf numFmtId="14" fontId="1" fillId="0" borderId="1" xfId="0" applyNumberFormat="1" applyFont="1" applyBorder="1" applyAlignment="1">
      <alignment horizontal="center" vertical="center" wrapText="1"/>
    </xf>
    <xf numFmtId="164" fontId="1" fillId="0" borderId="1" xfId="0" applyNumberFormat="1" applyFont="1" applyBorder="1" applyAlignment="1">
      <alignment horizontal="center" vertical="center"/>
    </xf>
    <xf numFmtId="0" fontId="1" fillId="0" borderId="0" xfId="0" applyFont="1" applyBorder="1" applyAlignment="1">
      <alignment horizontal="center" vertical="center"/>
    </xf>
    <xf numFmtId="0" fontId="2" fillId="0" borderId="1" xfId="0" applyFont="1" applyBorder="1" applyAlignment="1">
      <alignment horizontal="center" vertical="center"/>
    </xf>
    <xf numFmtId="0" fontId="1" fillId="0" borderId="0" xfId="0" applyFont="1" applyAlignment="1">
      <alignment horizontal="left" vertical="center"/>
    </xf>
    <xf numFmtId="0" fontId="1" fillId="0" borderId="0" xfId="0" applyFont="1" applyAlignment="1">
      <alignment horizontal="right" vertical="center"/>
    </xf>
    <xf numFmtId="0" fontId="1" fillId="0" borderId="0" xfId="0" applyFont="1" applyAlignment="1">
      <alignment horizontal="center" vertical="center"/>
    </xf>
    <xf numFmtId="0" fontId="2" fillId="0" borderId="0" xfId="0" applyFont="1" applyAlignment="1">
      <alignment horizontal="center" vertical="center"/>
    </xf>
    <xf numFmtId="0" fontId="1" fillId="6" borderId="1" xfId="0" applyFont="1" applyFill="1" applyBorder="1" applyAlignment="1">
      <alignment horizontal="center" vertical="center" wrapText="1"/>
    </xf>
    <xf numFmtId="0" fontId="20" fillId="0" borderId="13" xfId="0" applyFont="1" applyBorder="1" applyAlignment="1">
      <alignment horizontal="center" vertical="center"/>
    </xf>
    <xf numFmtId="0" fontId="20" fillId="0" borderId="15" xfId="0" applyFont="1" applyBorder="1" applyAlignment="1">
      <alignment horizontal="center" vertical="center"/>
    </xf>
    <xf numFmtId="0" fontId="20" fillId="0" borderId="14" xfId="0" applyFont="1" applyBorder="1" applyAlignment="1">
      <alignment horizontal="center" vertical="center"/>
    </xf>
    <xf numFmtId="0" fontId="1" fillId="0" borderId="13" xfId="0" applyFont="1" applyBorder="1" applyAlignment="1">
      <alignment horizontal="center" vertical="center"/>
    </xf>
    <xf numFmtId="0" fontId="1" fillId="0" borderId="15" xfId="0" applyFont="1" applyBorder="1" applyAlignment="1">
      <alignment horizontal="center" vertical="center"/>
    </xf>
    <xf numFmtId="0" fontId="1" fillId="0" borderId="14" xfId="0" applyFont="1" applyBorder="1" applyAlignment="1">
      <alignment horizontal="center" vertical="center"/>
    </xf>
    <xf numFmtId="0" fontId="1" fillId="4" borderId="13" xfId="0" applyFont="1" applyFill="1" applyBorder="1" applyAlignment="1">
      <alignment horizontal="center" vertical="center"/>
    </xf>
    <xf numFmtId="0" fontId="1" fillId="4" borderId="15" xfId="0" applyFont="1" applyFill="1" applyBorder="1" applyAlignment="1">
      <alignment horizontal="center" vertical="center"/>
    </xf>
    <xf numFmtId="0" fontId="1" fillId="4" borderId="14" xfId="0" applyFont="1" applyFill="1" applyBorder="1" applyAlignment="1">
      <alignment horizontal="center" vertical="center"/>
    </xf>
    <xf numFmtId="0" fontId="1" fillId="4" borderId="1" xfId="0" applyFont="1" applyFill="1" applyBorder="1" applyAlignment="1">
      <alignment horizontal="center" vertical="center"/>
    </xf>
    <xf numFmtId="0" fontId="13" fillId="6" borderId="21" xfId="0" applyFont="1" applyFill="1" applyBorder="1" applyAlignment="1">
      <alignment horizontal="left" vertical="center" wrapText="1"/>
    </xf>
    <xf numFmtId="0" fontId="13" fillId="6" borderId="0" xfId="0" applyFont="1" applyFill="1" applyBorder="1" applyAlignment="1">
      <alignment horizontal="left" vertical="center" wrapText="1"/>
    </xf>
    <xf numFmtId="0" fontId="13" fillId="6" borderId="22" xfId="0" applyFont="1" applyFill="1" applyBorder="1" applyAlignment="1">
      <alignment horizontal="left" vertical="center" wrapText="1"/>
    </xf>
    <xf numFmtId="0" fontId="13" fillId="6" borderId="19" xfId="0" applyFont="1" applyFill="1" applyBorder="1" applyAlignment="1">
      <alignment horizontal="left" vertical="center" wrapText="1"/>
    </xf>
    <xf numFmtId="0" fontId="13" fillId="6" borderId="12" xfId="0" applyFont="1" applyFill="1" applyBorder="1" applyAlignment="1">
      <alignment horizontal="left" vertical="center" wrapText="1"/>
    </xf>
    <xf numFmtId="0" fontId="13" fillId="6" borderId="20" xfId="0" applyFont="1" applyFill="1" applyBorder="1" applyAlignment="1">
      <alignment horizontal="left" vertical="center" wrapText="1"/>
    </xf>
    <xf numFmtId="0" fontId="12" fillId="4" borderId="1" xfId="0" applyFont="1" applyFill="1" applyBorder="1" applyAlignment="1">
      <alignment horizontal="center" vertical="center"/>
    </xf>
    <xf numFmtId="0" fontId="13" fillId="0" borderId="17" xfId="0" applyFont="1" applyBorder="1" applyAlignment="1">
      <alignment horizontal="left" vertical="center"/>
    </xf>
    <xf numFmtId="0" fontId="14" fillId="0" borderId="11" xfId="0" applyFont="1" applyBorder="1" applyAlignment="1">
      <alignment horizontal="left" vertical="center"/>
    </xf>
    <xf numFmtId="0" fontId="14" fillId="0" borderId="18" xfId="0" applyFont="1" applyBorder="1" applyAlignment="1">
      <alignment horizontal="left" vertical="center"/>
    </xf>
    <xf numFmtId="0" fontId="13" fillId="0" borderId="21" xfId="0" applyFont="1" applyBorder="1" applyAlignment="1">
      <alignment horizontal="left" vertical="center"/>
    </xf>
    <xf numFmtId="0" fontId="14" fillId="0" borderId="0" xfId="0" applyFont="1" applyBorder="1" applyAlignment="1">
      <alignment horizontal="left" vertical="center"/>
    </xf>
    <xf numFmtId="0" fontId="14" fillId="0" borderId="22" xfId="0" applyFont="1" applyBorder="1" applyAlignment="1">
      <alignment horizontal="left" vertical="center"/>
    </xf>
    <xf numFmtId="0" fontId="14" fillId="0" borderId="21" xfId="0" applyFont="1" applyBorder="1" applyAlignment="1">
      <alignment horizontal="left" vertical="center" wrapText="1"/>
    </xf>
    <xf numFmtId="0" fontId="14" fillId="0" borderId="0" xfId="0" applyFont="1" applyBorder="1" applyAlignment="1">
      <alignment horizontal="left" vertical="center" wrapText="1"/>
    </xf>
    <xf numFmtId="0" fontId="14" fillId="0" borderId="22" xfId="0" applyFont="1" applyBorder="1" applyAlignment="1">
      <alignment horizontal="left" vertical="center" wrapText="1"/>
    </xf>
    <xf numFmtId="0" fontId="13" fillId="0" borderId="21" xfId="0" applyFont="1" applyBorder="1" applyAlignment="1">
      <alignment horizontal="left" vertical="center" wrapText="1"/>
    </xf>
    <xf numFmtId="0" fontId="11" fillId="0" borderId="19" xfId="0" applyFont="1" applyBorder="1" applyAlignment="1">
      <alignment horizontal="left" vertical="center" wrapText="1"/>
    </xf>
    <xf numFmtId="0" fontId="11" fillId="0" borderId="12" xfId="0" applyFont="1" applyBorder="1" applyAlignment="1">
      <alignment horizontal="left" vertical="center" wrapText="1"/>
    </xf>
    <xf numFmtId="0" fontId="11" fillId="0" borderId="20" xfId="0" applyFont="1" applyBorder="1" applyAlignment="1">
      <alignment horizontal="left" vertical="center" wrapText="1"/>
    </xf>
    <xf numFmtId="0" fontId="11" fillId="0" borderId="21" xfId="0" applyFont="1" applyBorder="1" applyAlignment="1">
      <alignment horizontal="left" vertical="center" wrapText="1"/>
    </xf>
    <xf numFmtId="0" fontId="11" fillId="0" borderId="0" xfId="0" applyFont="1" applyBorder="1" applyAlignment="1">
      <alignment horizontal="left" vertical="center" wrapText="1"/>
    </xf>
    <xf numFmtId="0" fontId="11" fillId="0" borderId="22" xfId="0" applyFont="1" applyBorder="1" applyAlignment="1">
      <alignment horizontal="left" vertical="center" wrapText="1"/>
    </xf>
    <xf numFmtId="0" fontId="12" fillId="0" borderId="21" xfId="0" applyFont="1" applyBorder="1" applyAlignment="1">
      <alignment horizontal="left" vertical="center" wrapText="1"/>
    </xf>
    <xf numFmtId="0" fontId="12" fillId="0" borderId="0" xfId="0" applyFont="1" applyBorder="1" applyAlignment="1">
      <alignment horizontal="left" vertical="center" wrapText="1"/>
    </xf>
    <xf numFmtId="0" fontId="12" fillId="0" borderId="22" xfId="0" applyFont="1" applyBorder="1" applyAlignment="1">
      <alignment horizontal="left" vertical="center" wrapText="1"/>
    </xf>
    <xf numFmtId="0" fontId="12" fillId="0" borderId="19" xfId="0" applyFont="1" applyBorder="1" applyAlignment="1">
      <alignment horizontal="left" vertical="center" wrapText="1"/>
    </xf>
    <xf numFmtId="0" fontId="12" fillId="0" borderId="12" xfId="0" applyFont="1" applyBorder="1" applyAlignment="1">
      <alignment horizontal="left" vertical="center" wrapText="1"/>
    </xf>
    <xf numFmtId="0" fontId="12" fillId="0" borderId="20" xfId="0" applyFont="1" applyBorder="1" applyAlignment="1">
      <alignment horizontal="left" vertical="center" wrapText="1"/>
    </xf>
    <xf numFmtId="0" fontId="12" fillId="4" borderId="17" xfId="0" applyFont="1" applyFill="1" applyBorder="1" applyAlignment="1">
      <alignment horizontal="center" vertical="center"/>
    </xf>
    <xf numFmtId="0" fontId="12" fillId="4" borderId="18" xfId="0" applyFont="1" applyFill="1" applyBorder="1" applyAlignment="1">
      <alignment horizontal="center" vertical="center"/>
    </xf>
    <xf numFmtId="10" fontId="12" fillId="4" borderId="14" xfId="1" applyNumberFormat="1" applyFont="1" applyFill="1" applyBorder="1" applyAlignment="1">
      <alignment horizontal="center" vertical="center"/>
    </xf>
    <xf numFmtId="0" fontId="12" fillId="4" borderId="1" xfId="0" applyFont="1" applyFill="1" applyBorder="1" applyAlignment="1">
      <alignment horizontal="center" vertical="center" wrapText="1"/>
    </xf>
    <xf numFmtId="0" fontId="12" fillId="4" borderId="19" xfId="0" applyFont="1" applyFill="1" applyBorder="1" applyAlignment="1">
      <alignment horizontal="center" vertical="center" wrapText="1"/>
    </xf>
    <xf numFmtId="0" fontId="12" fillId="4" borderId="20" xfId="0" applyFont="1" applyFill="1" applyBorder="1" applyAlignment="1">
      <alignment horizontal="center" vertical="center" wrapText="1"/>
    </xf>
    <xf numFmtId="0" fontId="11" fillId="0" borderId="13" xfId="0" applyFont="1" applyBorder="1" applyAlignment="1">
      <alignment horizontal="left" vertical="center"/>
    </xf>
    <xf numFmtId="0" fontId="11" fillId="0" borderId="15" xfId="0" applyFont="1" applyBorder="1" applyAlignment="1">
      <alignment horizontal="left" vertical="center"/>
    </xf>
    <xf numFmtId="0" fontId="11" fillId="0" borderId="14" xfId="0" applyFont="1" applyBorder="1" applyAlignment="1">
      <alignment horizontal="left" vertical="center"/>
    </xf>
    <xf numFmtId="0" fontId="11" fillId="0" borderId="17" xfId="0" applyFont="1" applyBorder="1" applyAlignment="1">
      <alignment horizontal="left" vertical="center"/>
    </xf>
    <xf numFmtId="0" fontId="11" fillId="0" borderId="11" xfId="0" applyFont="1" applyBorder="1" applyAlignment="1">
      <alignment horizontal="left" vertical="center"/>
    </xf>
    <xf numFmtId="0" fontId="11" fillId="0" borderId="18" xfId="0" applyFont="1" applyBorder="1" applyAlignment="1">
      <alignment horizontal="left" vertical="center"/>
    </xf>
    <xf numFmtId="0" fontId="11" fillId="0" borderId="21" xfId="0" applyFont="1" applyBorder="1" applyAlignment="1">
      <alignment horizontal="left" vertical="center"/>
    </xf>
    <xf numFmtId="0" fontId="11" fillId="0" borderId="0" xfId="0" applyFont="1" applyBorder="1" applyAlignment="1">
      <alignment horizontal="left" vertical="center"/>
    </xf>
    <xf numFmtId="0" fontId="11" fillId="0" borderId="22" xfId="0" applyFont="1" applyBorder="1" applyAlignment="1">
      <alignment horizontal="left" vertical="center"/>
    </xf>
    <xf numFmtId="10" fontId="12" fillId="4" borderId="23" xfId="1" applyNumberFormat="1" applyFont="1" applyFill="1" applyBorder="1" applyAlignment="1">
      <alignment horizontal="center" vertical="center"/>
    </xf>
    <xf numFmtId="10" fontId="12" fillId="4" borderId="16" xfId="1" applyNumberFormat="1" applyFont="1" applyFill="1" applyBorder="1" applyAlignment="1">
      <alignment horizontal="center" vertical="center"/>
    </xf>
    <xf numFmtId="0" fontId="12" fillId="4" borderId="23" xfId="0" applyFont="1" applyFill="1" applyBorder="1" applyAlignment="1">
      <alignment horizontal="center" vertical="center"/>
    </xf>
    <xf numFmtId="0" fontId="12" fillId="4" borderId="16" xfId="0" applyFont="1" applyFill="1" applyBorder="1" applyAlignment="1">
      <alignment horizontal="center" vertical="center"/>
    </xf>
    <xf numFmtId="0" fontId="12" fillId="4" borderId="23" xfId="0" applyFont="1" applyFill="1" applyBorder="1" applyAlignment="1">
      <alignment horizontal="center" vertical="center" wrapText="1"/>
    </xf>
    <xf numFmtId="0" fontId="12" fillId="4" borderId="16" xfId="0" applyFont="1" applyFill="1" applyBorder="1" applyAlignment="1">
      <alignment horizontal="center" vertical="center" wrapText="1"/>
    </xf>
    <xf numFmtId="0" fontId="18" fillId="0" borderId="13" xfId="0" applyFont="1" applyBorder="1" applyAlignment="1">
      <alignment horizontal="left" vertical="center" wrapText="1"/>
    </xf>
    <xf numFmtId="0" fontId="18" fillId="0" borderId="14" xfId="0" applyFont="1" applyBorder="1" applyAlignment="1">
      <alignment horizontal="left" vertical="center" wrapText="1"/>
    </xf>
    <xf numFmtId="0" fontId="18" fillId="0" borderId="1" xfId="0" applyFont="1" applyBorder="1" applyAlignment="1">
      <alignment horizontal="left" wrapText="1"/>
    </xf>
    <xf numFmtId="0" fontId="11" fillId="0" borderId="17" xfId="0" applyFont="1" applyBorder="1" applyAlignment="1">
      <alignment horizontal="left" vertical="center" wrapText="1"/>
    </xf>
    <xf numFmtId="0" fontId="12" fillId="0" borderId="11" xfId="0" applyFont="1" applyBorder="1" applyAlignment="1">
      <alignment horizontal="left" vertical="center" wrapText="1"/>
    </xf>
    <xf numFmtId="0" fontId="12" fillId="0" borderId="18" xfId="0" applyFont="1" applyBorder="1" applyAlignment="1">
      <alignment horizontal="left" vertical="center" wrapText="1"/>
    </xf>
    <xf numFmtId="0" fontId="13" fillId="0" borderId="19" xfId="0" applyFont="1" applyBorder="1" applyAlignment="1" applyProtection="1">
      <alignment horizontal="left" vertical="center" wrapText="1"/>
      <protection hidden="1"/>
    </xf>
    <xf numFmtId="0" fontId="13" fillId="0" borderId="12" xfId="0" applyFont="1" applyBorder="1" applyAlignment="1" applyProtection="1">
      <alignment horizontal="left" vertical="center" wrapText="1"/>
      <protection hidden="1"/>
    </xf>
    <xf numFmtId="0" fontId="13" fillId="0" borderId="20" xfId="0" applyFont="1" applyBorder="1" applyAlignment="1" applyProtection="1">
      <alignment horizontal="left" vertical="center" wrapText="1"/>
      <protection hidden="1"/>
    </xf>
    <xf numFmtId="0" fontId="13" fillId="0" borderId="0" xfId="0" applyFont="1" applyBorder="1" applyAlignment="1">
      <alignment horizontal="left" vertical="center" wrapText="1"/>
    </xf>
    <xf numFmtId="0" fontId="13" fillId="0" borderId="22" xfId="0" applyFont="1" applyBorder="1" applyAlignment="1">
      <alignment horizontal="left" vertical="center" wrapText="1"/>
    </xf>
    <xf numFmtId="0" fontId="13" fillId="0" borderId="19" xfId="0" applyFont="1" applyBorder="1" applyAlignment="1">
      <alignment horizontal="left" vertical="center" wrapText="1"/>
    </xf>
    <xf numFmtId="0" fontId="13" fillId="0" borderId="12" xfId="0" applyFont="1" applyBorder="1" applyAlignment="1">
      <alignment horizontal="left" vertical="center" wrapText="1"/>
    </xf>
    <xf numFmtId="0" fontId="13" fillId="0" borderId="20" xfId="0" applyFont="1" applyBorder="1" applyAlignment="1">
      <alignment horizontal="left" vertical="center" wrapText="1"/>
    </xf>
    <xf numFmtId="0" fontId="12" fillId="4" borderId="13" xfId="0" applyFont="1" applyFill="1" applyBorder="1" applyAlignment="1">
      <alignment horizontal="center" vertical="center"/>
    </xf>
    <xf numFmtId="0" fontId="12" fillId="4" borderId="14" xfId="0" applyFont="1" applyFill="1" applyBorder="1" applyAlignment="1">
      <alignment horizontal="center" vertical="center"/>
    </xf>
    <xf numFmtId="0" fontId="13" fillId="0" borderId="17" xfId="0" applyFont="1" applyBorder="1" applyAlignment="1" applyProtection="1">
      <alignment horizontal="left" vertical="center" wrapText="1"/>
      <protection hidden="1"/>
    </xf>
    <xf numFmtId="0" fontId="13" fillId="0" borderId="11" xfId="0" applyFont="1" applyBorder="1" applyAlignment="1" applyProtection="1">
      <alignment horizontal="left" vertical="center" wrapText="1"/>
      <protection hidden="1"/>
    </xf>
    <xf numFmtId="0" fontId="13" fillId="0" borderId="18" xfId="0" applyFont="1" applyBorder="1" applyAlignment="1" applyProtection="1">
      <alignment horizontal="left" vertical="center" wrapText="1"/>
      <protection hidden="1"/>
    </xf>
    <xf numFmtId="0" fontId="13" fillId="6" borderId="21" xfId="0" applyFont="1" applyFill="1" applyBorder="1" applyAlignment="1" applyProtection="1">
      <alignment horizontal="left" vertical="center" wrapText="1"/>
      <protection hidden="1"/>
    </xf>
    <xf numFmtId="0" fontId="13" fillId="6" borderId="0" xfId="0" applyFont="1" applyFill="1" applyBorder="1" applyAlignment="1" applyProtection="1">
      <alignment horizontal="left" vertical="center" wrapText="1"/>
      <protection hidden="1"/>
    </xf>
    <xf numFmtId="0" fontId="13" fillId="6" borderId="22" xfId="0" applyFont="1" applyFill="1" applyBorder="1" applyAlignment="1" applyProtection="1">
      <alignment horizontal="left" vertical="center" wrapText="1"/>
      <protection hidden="1"/>
    </xf>
    <xf numFmtId="0" fontId="13" fillId="0" borderId="21" xfId="0" applyFont="1" applyBorder="1" applyAlignment="1" applyProtection="1">
      <alignment horizontal="left" vertical="center"/>
      <protection hidden="1"/>
    </xf>
    <xf numFmtId="0" fontId="13" fillId="0" borderId="0" xfId="0" applyFont="1" applyBorder="1" applyAlignment="1" applyProtection="1">
      <alignment horizontal="left" vertical="center"/>
      <protection hidden="1"/>
    </xf>
    <xf numFmtId="0" fontId="13" fillId="0" borderId="22" xfId="0" applyFont="1" applyBorder="1" applyAlignment="1" applyProtection="1">
      <alignment horizontal="left" vertical="center"/>
      <protection hidden="1"/>
    </xf>
    <xf numFmtId="0" fontId="11" fillId="0" borderId="17" xfId="0" applyFont="1" applyBorder="1" applyAlignment="1">
      <alignment horizontal="left"/>
    </xf>
    <xf numFmtId="0" fontId="11" fillId="0" borderId="11" xfId="0" applyFont="1" applyBorder="1" applyAlignment="1">
      <alignment horizontal="left"/>
    </xf>
    <xf numFmtId="0" fontId="11" fillId="0" borderId="18" xfId="0" applyFont="1" applyBorder="1" applyAlignment="1">
      <alignment horizontal="left"/>
    </xf>
    <xf numFmtId="0" fontId="13" fillId="6" borderId="21" xfId="0" applyFont="1" applyFill="1" applyBorder="1" applyAlignment="1">
      <alignment horizontal="left" wrapText="1"/>
    </xf>
    <xf numFmtId="0" fontId="13" fillId="6" borderId="0" xfId="0" applyFont="1" applyFill="1" applyBorder="1" applyAlignment="1">
      <alignment horizontal="left" wrapText="1"/>
    </xf>
    <xf numFmtId="0" fontId="13" fillId="6" borderId="22" xfId="0" applyFont="1" applyFill="1" applyBorder="1" applyAlignment="1">
      <alignment horizontal="left" wrapText="1"/>
    </xf>
    <xf numFmtId="0" fontId="13" fillId="6" borderId="19" xfId="0" applyFont="1" applyFill="1" applyBorder="1" applyAlignment="1">
      <alignment horizontal="left" wrapText="1"/>
    </xf>
    <xf numFmtId="0" fontId="13" fillId="6" borderId="12" xfId="0" applyFont="1" applyFill="1" applyBorder="1" applyAlignment="1">
      <alignment horizontal="left" wrapText="1"/>
    </xf>
    <xf numFmtId="0" fontId="13" fillId="6" borderId="20" xfId="0" applyFont="1" applyFill="1" applyBorder="1" applyAlignment="1">
      <alignment horizontal="left" wrapText="1"/>
    </xf>
    <xf numFmtId="10" fontId="12" fillId="4" borderId="1" xfId="1" applyNumberFormat="1" applyFont="1" applyFill="1" applyBorder="1" applyAlignment="1">
      <alignment horizontal="center" vertical="center"/>
    </xf>
    <xf numFmtId="0" fontId="12" fillId="0" borderId="17" xfId="0" applyFont="1" applyBorder="1" applyAlignment="1">
      <alignment horizontal="left" vertical="center" wrapText="1"/>
    </xf>
    <xf numFmtId="0" fontId="12" fillId="4" borderId="19" xfId="0" applyFont="1" applyFill="1" applyBorder="1" applyAlignment="1">
      <alignment horizontal="center" vertical="center"/>
    </xf>
    <xf numFmtId="0" fontId="12" fillId="4" borderId="20" xfId="0" applyFont="1" applyFill="1" applyBorder="1" applyAlignment="1">
      <alignment horizontal="center" vertical="center"/>
    </xf>
    <xf numFmtId="0" fontId="9" fillId="3" borderId="17" xfId="0" applyFont="1" applyFill="1" applyBorder="1" applyAlignment="1">
      <alignment horizontal="center" vertical="center"/>
    </xf>
    <xf numFmtId="0" fontId="9" fillId="3" borderId="11" xfId="0" applyFont="1" applyFill="1" applyBorder="1" applyAlignment="1">
      <alignment horizontal="center" vertical="center"/>
    </xf>
    <xf numFmtId="0" fontId="9" fillId="3" borderId="18" xfId="0" applyFont="1" applyFill="1" applyBorder="1" applyAlignment="1">
      <alignment horizontal="center" vertical="center"/>
    </xf>
    <xf numFmtId="0" fontId="10" fillId="3" borderId="19" xfId="0" applyFont="1" applyFill="1" applyBorder="1" applyAlignment="1">
      <alignment horizontal="center" vertical="center"/>
    </xf>
    <xf numFmtId="0" fontId="10" fillId="3" borderId="12" xfId="0" applyFont="1" applyFill="1" applyBorder="1" applyAlignment="1">
      <alignment horizontal="center" vertical="center"/>
    </xf>
    <xf numFmtId="0" fontId="10" fillId="3" borderId="20" xfId="0" applyFont="1" applyFill="1" applyBorder="1" applyAlignment="1">
      <alignment horizontal="center" vertical="center"/>
    </xf>
    <xf numFmtId="0" fontId="11" fillId="0" borderId="11" xfId="0" applyFont="1" applyBorder="1" applyAlignment="1">
      <alignment horizontal="left" vertical="center" wrapText="1"/>
    </xf>
    <xf numFmtId="0" fontId="11" fillId="0" borderId="18" xfId="0" applyFont="1" applyBorder="1" applyAlignment="1">
      <alignment horizontal="left" vertical="center" wrapText="1"/>
    </xf>
    <xf numFmtId="0" fontId="11" fillId="0" borderId="1" xfId="0" applyFont="1" applyBorder="1" applyAlignment="1">
      <alignment horizontal="left" vertical="center" wrapText="1"/>
    </xf>
  </cellXfs>
  <cellStyles count="3">
    <cellStyle name="Moeda 4" xfId="2" xr:uid="{172C2084-6961-4F29-A391-F856AA4016B4}"/>
    <cellStyle name="Normal" xfId="0" builtinId="0"/>
    <cellStyle name="Porcentagem"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C1D306-B039-4964-AC6B-72CAC69BEFB2}">
  <dimension ref="A1:J5"/>
  <sheetViews>
    <sheetView tabSelected="1" workbookViewId="0">
      <selection activeCell="C21" sqref="C21"/>
    </sheetView>
  </sheetViews>
  <sheetFormatPr defaultRowHeight="15" x14ac:dyDescent="0.25"/>
  <cols>
    <col min="1" max="1" width="6.28515625" bestFit="1" customWidth="1"/>
    <col min="2" max="2" width="5.28515625" bestFit="1" customWidth="1"/>
    <col min="3" max="3" width="30.140625" customWidth="1"/>
    <col min="4" max="4" width="7.42578125" bestFit="1" customWidth="1"/>
    <col min="5" max="5" width="18.140625" bestFit="1" customWidth="1"/>
    <col min="6" max="6" width="7.140625" bestFit="1" customWidth="1"/>
    <col min="7" max="7" width="21" customWidth="1"/>
    <col min="8" max="8" width="11.28515625" customWidth="1"/>
    <col min="9" max="9" width="29.85546875" customWidth="1"/>
    <col min="10" max="10" width="36.28515625" bestFit="1" customWidth="1"/>
  </cols>
  <sheetData>
    <row r="1" spans="1:10" x14ac:dyDescent="0.25">
      <c r="A1" s="92" t="s">
        <v>299</v>
      </c>
      <c r="B1" s="92" t="s">
        <v>300</v>
      </c>
      <c r="C1" s="92" t="s">
        <v>301</v>
      </c>
      <c r="D1" s="92" t="s">
        <v>302</v>
      </c>
      <c r="E1" s="92" t="s">
        <v>305</v>
      </c>
      <c r="F1" s="92" t="s">
        <v>303</v>
      </c>
      <c r="G1" s="92" t="s">
        <v>0</v>
      </c>
      <c r="H1" s="92" t="s">
        <v>304</v>
      </c>
      <c r="I1" s="92" t="s">
        <v>5</v>
      </c>
      <c r="J1" s="92" t="s">
        <v>313</v>
      </c>
    </row>
    <row r="2" spans="1:10" x14ac:dyDescent="0.25">
      <c r="A2" s="108">
        <v>1</v>
      </c>
      <c r="B2" s="89" t="s">
        <v>306</v>
      </c>
      <c r="C2" s="89" t="s">
        <v>307</v>
      </c>
      <c r="D2" s="89" t="s">
        <v>42</v>
      </c>
      <c r="E2" s="89" t="s">
        <v>309</v>
      </c>
      <c r="F2" s="89">
        <v>25143</v>
      </c>
      <c r="G2" s="89" t="s">
        <v>308</v>
      </c>
      <c r="H2" s="98">
        <v>12</v>
      </c>
      <c r="I2" s="90">
        <f>'Tratador de Animais'!H174</f>
        <v>5188.2730077067599</v>
      </c>
      <c r="J2" s="90">
        <f>I2*H2</f>
        <v>62259.276092481115</v>
      </c>
    </row>
    <row r="3" spans="1:10" x14ac:dyDescent="0.25">
      <c r="A3" s="109"/>
      <c r="B3" s="89">
        <v>2</v>
      </c>
      <c r="C3" s="89" t="s">
        <v>307</v>
      </c>
      <c r="D3" s="89" t="s">
        <v>42</v>
      </c>
      <c r="E3" s="89" t="s">
        <v>311</v>
      </c>
      <c r="F3" s="89">
        <v>25143</v>
      </c>
      <c r="G3" s="89" t="s">
        <v>310</v>
      </c>
      <c r="H3" s="98">
        <v>70</v>
      </c>
      <c r="I3" s="90">
        <f>I2/30</f>
        <v>172.94243359022533</v>
      </c>
      <c r="J3" s="90">
        <f>H3*I3</f>
        <v>12105.970351315773</v>
      </c>
    </row>
    <row r="4" spans="1:10" ht="14.45" customHeight="1" x14ac:dyDescent="0.25">
      <c r="A4" s="110" t="s">
        <v>312</v>
      </c>
      <c r="B4" s="111"/>
      <c r="C4" s="111"/>
      <c r="D4" s="111"/>
      <c r="E4" s="111"/>
      <c r="F4" s="111"/>
      <c r="G4" s="111"/>
      <c r="H4" s="111"/>
      <c r="I4" s="112"/>
      <c r="J4" s="91">
        <f>J2+J3</f>
        <v>74365.246443796888</v>
      </c>
    </row>
    <row r="5" spans="1:10" x14ac:dyDescent="0.25">
      <c r="J5" s="88"/>
    </row>
  </sheetData>
  <mergeCells count="2">
    <mergeCell ref="A2:A3"/>
    <mergeCell ref="A4:I4"/>
  </mergeCells>
  <pageMargins left="0.511811024" right="0.511811024" top="0.78740157499999996" bottom="0.78740157499999996" header="0.31496062000000002" footer="0.31496062000000002"/>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D11234-AC80-4EAE-BB0B-2B2553A4D810}">
  <sheetPr>
    <pageSetUpPr fitToPage="1"/>
  </sheetPr>
  <dimension ref="A1:L184"/>
  <sheetViews>
    <sheetView topLeftCell="A154" zoomScale="120" zoomScaleNormal="120" workbookViewId="0">
      <selection activeCell="G33" sqref="G33:J33"/>
    </sheetView>
  </sheetViews>
  <sheetFormatPr defaultColWidth="8.7109375" defaultRowHeight="12.75" x14ac:dyDescent="0.2"/>
  <cols>
    <col min="1" max="1" width="8.7109375" style="2"/>
    <col min="2" max="2" width="13.28515625" style="2" customWidth="1"/>
    <col min="3" max="3" width="13.42578125" style="2" customWidth="1"/>
    <col min="4" max="4" width="12.5703125" style="2" customWidth="1"/>
    <col min="5" max="5" width="13.42578125" style="2" customWidth="1"/>
    <col min="6" max="6" width="15.42578125" style="2" customWidth="1"/>
    <col min="7" max="7" width="8.7109375" style="2"/>
    <col min="8" max="8" width="11.5703125" style="2" bestFit="1" customWidth="1"/>
    <col min="9" max="9" width="13" style="2" bestFit="1" customWidth="1"/>
    <col min="10" max="10" width="12.5703125" style="2" customWidth="1"/>
    <col min="11" max="11" width="8.7109375" style="2"/>
    <col min="12" max="12" width="10.5703125" style="2" bestFit="1" customWidth="1"/>
    <col min="13" max="13" width="8.7109375" style="2"/>
    <col min="14" max="14" width="11.140625" style="2" bestFit="1" customWidth="1"/>
    <col min="15" max="16384" width="8.7109375" style="2"/>
  </cols>
  <sheetData>
    <row r="1" spans="1:12" x14ac:dyDescent="0.2">
      <c r="A1" s="113" t="s">
        <v>25</v>
      </c>
      <c r="B1" s="113"/>
      <c r="C1" s="113"/>
      <c r="D1" s="113"/>
      <c r="E1" s="113"/>
      <c r="F1" s="113"/>
      <c r="G1" s="113"/>
      <c r="H1" s="113"/>
      <c r="I1" s="113"/>
      <c r="J1" s="113"/>
    </row>
    <row r="2" spans="1:12" x14ac:dyDescent="0.2">
      <c r="A2" s="113" t="s">
        <v>143</v>
      </c>
      <c r="B2" s="113"/>
      <c r="C2" s="113"/>
      <c r="D2" s="113"/>
      <c r="E2" s="113"/>
      <c r="F2" s="113"/>
      <c r="G2" s="113"/>
      <c r="H2" s="113"/>
      <c r="I2" s="113"/>
      <c r="J2" s="113"/>
    </row>
    <row r="3" spans="1:12" x14ac:dyDescent="0.2">
      <c r="A3" s="5"/>
      <c r="B3" s="137"/>
      <c r="C3" s="137"/>
      <c r="D3" s="137"/>
      <c r="E3" s="137"/>
      <c r="F3" s="137"/>
      <c r="G3" s="137"/>
      <c r="H3" s="137"/>
      <c r="I3" s="137"/>
      <c r="J3" s="137"/>
    </row>
    <row r="4" spans="1:12" x14ac:dyDescent="0.2">
      <c r="A4" s="219" t="s">
        <v>314</v>
      </c>
      <c r="B4" s="219"/>
      <c r="C4" s="219"/>
      <c r="D4" s="219"/>
      <c r="E4" s="219"/>
      <c r="F4" s="219"/>
      <c r="G4" s="219"/>
      <c r="H4" s="219"/>
      <c r="I4" s="219"/>
      <c r="J4" s="219"/>
    </row>
    <row r="5" spans="1:12" x14ac:dyDescent="0.2">
      <c r="A5" s="220" t="s">
        <v>137</v>
      </c>
      <c r="B5" s="220"/>
      <c r="C5" s="220"/>
      <c r="D5" s="221" t="s">
        <v>199</v>
      </c>
      <c r="E5" s="221"/>
      <c r="F5" s="221"/>
      <c r="G5" s="221"/>
      <c r="H5" s="221"/>
      <c r="I5" s="221"/>
      <c r="J5" s="221"/>
    </row>
    <row r="6" spans="1:12" x14ac:dyDescent="0.2">
      <c r="A6" s="220" t="s">
        <v>138</v>
      </c>
      <c r="B6" s="220"/>
      <c r="C6" s="220"/>
      <c r="D6" s="221" t="s">
        <v>200</v>
      </c>
      <c r="E6" s="221"/>
      <c r="F6" s="221"/>
      <c r="G6" s="221"/>
      <c r="H6" s="221"/>
      <c r="I6" s="221"/>
      <c r="J6" s="221"/>
    </row>
    <row r="7" spans="1:12" x14ac:dyDescent="0.2">
      <c r="A7" s="222"/>
      <c r="B7" s="222"/>
      <c r="C7" s="222"/>
      <c r="D7" s="222"/>
      <c r="E7" s="222"/>
      <c r="F7" s="222"/>
      <c r="G7" s="222"/>
      <c r="H7" s="222"/>
      <c r="I7" s="222"/>
      <c r="J7" s="222"/>
    </row>
    <row r="8" spans="1:12" x14ac:dyDescent="0.2">
      <c r="A8" s="133" t="s">
        <v>26</v>
      </c>
      <c r="B8" s="133"/>
      <c r="C8" s="133"/>
      <c r="D8" s="133"/>
      <c r="E8" s="133"/>
      <c r="F8" s="133"/>
      <c r="G8" s="133"/>
      <c r="H8" s="133"/>
      <c r="I8" s="133"/>
      <c r="J8" s="133"/>
    </row>
    <row r="9" spans="1:12" x14ac:dyDescent="0.2">
      <c r="A9" s="217"/>
      <c r="B9" s="217"/>
      <c r="C9" s="217"/>
      <c r="D9" s="217"/>
      <c r="E9" s="217"/>
      <c r="F9" s="217"/>
      <c r="G9" s="217"/>
      <c r="H9" s="217"/>
      <c r="I9" s="217"/>
      <c r="J9" s="217"/>
      <c r="L9" s="2" t="s">
        <v>141</v>
      </c>
    </row>
    <row r="10" spans="1:12" x14ac:dyDescent="0.2">
      <c r="A10" s="6" t="s">
        <v>27</v>
      </c>
      <c r="B10" s="188" t="s">
        <v>28</v>
      </c>
      <c r="C10" s="188"/>
      <c r="D10" s="188"/>
      <c r="E10" s="188"/>
      <c r="F10" s="188"/>
      <c r="G10" s="116"/>
      <c r="H10" s="116"/>
      <c r="I10" s="116"/>
      <c r="J10" s="116"/>
    </row>
    <row r="11" spans="1:12" x14ac:dyDescent="0.2">
      <c r="A11" s="6" t="s">
        <v>29</v>
      </c>
      <c r="B11" s="188" t="s">
        <v>30</v>
      </c>
      <c r="C11" s="188"/>
      <c r="D11" s="188"/>
      <c r="E11" s="188"/>
      <c r="F11" s="188"/>
      <c r="G11" s="116" t="s">
        <v>315</v>
      </c>
      <c r="H11" s="116"/>
      <c r="I11" s="116"/>
      <c r="J11" s="116"/>
    </row>
    <row r="12" spans="1:12" x14ac:dyDescent="0.2">
      <c r="A12" s="6" t="s">
        <v>31</v>
      </c>
      <c r="B12" s="188" t="s">
        <v>32</v>
      </c>
      <c r="C12" s="188"/>
      <c r="D12" s="188"/>
      <c r="E12" s="188"/>
      <c r="F12" s="188"/>
      <c r="G12" s="116" t="s">
        <v>338</v>
      </c>
      <c r="H12" s="116"/>
      <c r="I12" s="116"/>
      <c r="J12" s="116"/>
    </row>
    <row r="13" spans="1:12" x14ac:dyDescent="0.2">
      <c r="A13" s="6" t="s">
        <v>33</v>
      </c>
      <c r="B13" s="188" t="s">
        <v>34</v>
      </c>
      <c r="C13" s="188"/>
      <c r="D13" s="188"/>
      <c r="E13" s="188"/>
      <c r="F13" s="188"/>
      <c r="G13" s="223" t="s">
        <v>316</v>
      </c>
      <c r="H13" s="223"/>
      <c r="I13" s="223"/>
      <c r="J13" s="223"/>
    </row>
    <row r="14" spans="1:12" x14ac:dyDescent="0.2">
      <c r="A14" s="217"/>
      <c r="B14" s="217"/>
      <c r="C14" s="217"/>
      <c r="D14" s="217"/>
      <c r="E14" s="217"/>
      <c r="F14" s="217"/>
      <c r="G14" s="217"/>
      <c r="H14" s="217"/>
      <c r="I14" s="217"/>
      <c r="J14" s="217"/>
    </row>
    <row r="15" spans="1:12" x14ac:dyDescent="0.2">
      <c r="A15" s="133" t="s">
        <v>35</v>
      </c>
      <c r="B15" s="133"/>
      <c r="C15" s="133"/>
      <c r="D15" s="133"/>
      <c r="E15" s="133"/>
      <c r="F15" s="133"/>
      <c r="G15" s="133"/>
      <c r="H15" s="133"/>
      <c r="I15" s="133"/>
      <c r="J15" s="133"/>
    </row>
    <row r="16" spans="1:12" x14ac:dyDescent="0.2">
      <c r="A16" s="217"/>
      <c r="B16" s="217"/>
      <c r="C16" s="217"/>
      <c r="D16" s="217"/>
      <c r="E16" s="217"/>
      <c r="F16" s="217"/>
      <c r="G16" s="217"/>
      <c r="H16" s="217"/>
      <c r="I16" s="217"/>
      <c r="J16" s="217"/>
    </row>
    <row r="17" spans="1:12" x14ac:dyDescent="0.2">
      <c r="A17" s="211" t="s">
        <v>36</v>
      </c>
      <c r="B17" s="211"/>
      <c r="C17" s="211"/>
      <c r="D17" s="116" t="s">
        <v>37</v>
      </c>
      <c r="E17" s="116"/>
      <c r="F17" s="116" t="s">
        <v>140</v>
      </c>
      <c r="G17" s="116"/>
      <c r="H17" s="116"/>
      <c r="I17" s="116"/>
      <c r="J17" s="116"/>
    </row>
    <row r="18" spans="1:12" x14ac:dyDescent="0.2">
      <c r="A18" s="218" t="s">
        <v>38</v>
      </c>
      <c r="B18" s="218"/>
      <c r="C18" s="218"/>
      <c r="D18" s="116" t="s">
        <v>139</v>
      </c>
      <c r="E18" s="116"/>
      <c r="F18" s="116">
        <v>1</v>
      </c>
      <c r="G18" s="116"/>
      <c r="H18" s="116"/>
      <c r="I18" s="116"/>
      <c r="J18" s="116"/>
    </row>
    <row r="19" spans="1:12" x14ac:dyDescent="0.2">
      <c r="A19" s="217"/>
      <c r="B19" s="217"/>
      <c r="C19" s="217"/>
      <c r="D19" s="217"/>
      <c r="E19" s="217"/>
      <c r="F19" s="217"/>
      <c r="G19" s="217"/>
      <c r="H19" s="217"/>
      <c r="I19" s="217"/>
      <c r="J19" s="217"/>
    </row>
    <row r="20" spans="1:12" x14ac:dyDescent="0.2">
      <c r="A20" s="133" t="s">
        <v>39</v>
      </c>
      <c r="B20" s="133"/>
      <c r="C20" s="133"/>
      <c r="D20" s="133"/>
      <c r="E20" s="133"/>
      <c r="F20" s="133"/>
      <c r="G20" s="133"/>
      <c r="H20" s="133"/>
      <c r="I20" s="133"/>
      <c r="J20" s="133"/>
    </row>
    <row r="21" spans="1:12" x14ac:dyDescent="0.2">
      <c r="A21" s="5"/>
      <c r="B21" s="134"/>
      <c r="C21" s="134"/>
      <c r="D21" s="134"/>
      <c r="E21" s="134"/>
      <c r="F21" s="134"/>
      <c r="G21" s="134"/>
      <c r="H21" s="134"/>
      <c r="I21" s="134"/>
      <c r="J21" s="134"/>
    </row>
    <row r="22" spans="1:12" ht="21.95" customHeight="1" x14ac:dyDescent="0.2">
      <c r="A22" s="3" t="s">
        <v>142</v>
      </c>
      <c r="B22" s="130" t="s">
        <v>40</v>
      </c>
      <c r="C22" s="130"/>
      <c r="D22" s="130"/>
      <c r="E22" s="130"/>
      <c r="F22" s="130"/>
      <c r="G22" s="211" t="s">
        <v>38</v>
      </c>
      <c r="H22" s="211"/>
      <c r="I22" s="211"/>
      <c r="J22" s="211"/>
      <c r="L22" s="26"/>
    </row>
    <row r="23" spans="1:12" x14ac:dyDescent="0.2">
      <c r="A23" s="3">
        <v>2</v>
      </c>
      <c r="B23" s="130" t="s">
        <v>41</v>
      </c>
      <c r="C23" s="130"/>
      <c r="D23" s="130"/>
      <c r="E23" s="130"/>
      <c r="F23" s="130"/>
      <c r="G23" s="211" t="s">
        <v>42</v>
      </c>
      <c r="H23" s="211"/>
      <c r="I23" s="211"/>
      <c r="J23" s="211"/>
      <c r="L23" s="26"/>
    </row>
    <row r="24" spans="1:12" x14ac:dyDescent="0.2">
      <c r="A24" s="3">
        <v>3</v>
      </c>
      <c r="B24" s="130" t="s">
        <v>43</v>
      </c>
      <c r="C24" s="130"/>
      <c r="D24" s="130"/>
      <c r="E24" s="130"/>
      <c r="F24" s="130"/>
      <c r="G24" s="216">
        <v>1430.02</v>
      </c>
      <c r="H24" s="216"/>
      <c r="I24" s="216"/>
      <c r="J24" s="216"/>
      <c r="L24" s="26"/>
    </row>
    <row r="25" spans="1:12" x14ac:dyDescent="0.2">
      <c r="A25" s="3">
        <v>4</v>
      </c>
      <c r="B25" s="130" t="s">
        <v>44</v>
      </c>
      <c r="C25" s="130"/>
      <c r="D25" s="130"/>
      <c r="E25" s="130"/>
      <c r="F25" s="130"/>
      <c r="G25" s="211" t="s">
        <v>144</v>
      </c>
      <c r="H25" s="211"/>
      <c r="I25" s="211"/>
      <c r="J25" s="211"/>
      <c r="L25" s="26"/>
    </row>
    <row r="26" spans="1:12" x14ac:dyDescent="0.2">
      <c r="A26" s="3">
        <v>5</v>
      </c>
      <c r="B26" s="130" t="s">
        <v>45</v>
      </c>
      <c r="C26" s="130"/>
      <c r="D26" s="130"/>
      <c r="E26" s="130"/>
      <c r="F26" s="130"/>
      <c r="G26" s="215"/>
      <c r="H26" s="215"/>
      <c r="I26" s="215"/>
      <c r="J26" s="215"/>
      <c r="L26" s="26"/>
    </row>
    <row r="27" spans="1:12" x14ac:dyDescent="0.2">
      <c r="A27" s="5"/>
      <c r="B27" s="137"/>
      <c r="C27" s="137"/>
      <c r="D27" s="137"/>
      <c r="E27" s="137"/>
      <c r="F27" s="137"/>
      <c r="G27" s="137"/>
      <c r="H27" s="137"/>
      <c r="I27" s="137"/>
      <c r="J27" s="137"/>
    </row>
    <row r="28" spans="1:12" x14ac:dyDescent="0.2">
      <c r="A28" s="133" t="s">
        <v>46</v>
      </c>
      <c r="B28" s="133"/>
      <c r="C28" s="133"/>
      <c r="D28" s="133"/>
      <c r="E28" s="133"/>
      <c r="F28" s="133"/>
      <c r="G28" s="133"/>
      <c r="H28" s="133"/>
      <c r="I28" s="133"/>
      <c r="J28" s="133"/>
    </row>
    <row r="29" spans="1:12" x14ac:dyDescent="0.2">
      <c r="A29" s="5"/>
      <c r="B29" s="134"/>
      <c r="C29" s="134"/>
      <c r="D29" s="134"/>
      <c r="E29" s="134"/>
      <c r="F29" s="134"/>
      <c r="G29" s="134"/>
      <c r="H29" s="134"/>
      <c r="I29" s="134"/>
      <c r="J29" s="134"/>
    </row>
    <row r="30" spans="1:12" x14ac:dyDescent="0.2">
      <c r="A30" s="3">
        <v>1</v>
      </c>
      <c r="B30" s="116" t="s">
        <v>47</v>
      </c>
      <c r="C30" s="116"/>
      <c r="D30" s="116"/>
      <c r="E30" s="116"/>
      <c r="F30" s="116"/>
      <c r="G30" s="211" t="s">
        <v>48</v>
      </c>
      <c r="H30" s="211"/>
      <c r="I30" s="211"/>
      <c r="J30" s="211"/>
    </row>
    <row r="31" spans="1:12" x14ac:dyDescent="0.2">
      <c r="A31" s="4" t="s">
        <v>27</v>
      </c>
      <c r="B31" s="130" t="s">
        <v>49</v>
      </c>
      <c r="C31" s="130"/>
      <c r="D31" s="130"/>
      <c r="E31" s="130"/>
      <c r="F31" s="130"/>
      <c r="G31" s="131">
        <f>G24</f>
        <v>1430.02</v>
      </c>
      <c r="H31" s="131"/>
      <c r="I31" s="131"/>
      <c r="J31" s="131"/>
    </row>
    <row r="32" spans="1:12" x14ac:dyDescent="0.2">
      <c r="A32" s="4" t="s">
        <v>29</v>
      </c>
      <c r="B32" s="130" t="s">
        <v>50</v>
      </c>
      <c r="C32" s="130"/>
      <c r="D32" s="130"/>
      <c r="E32" s="130"/>
      <c r="F32" s="130"/>
      <c r="G32" s="131">
        <v>0</v>
      </c>
      <c r="H32" s="131"/>
      <c r="I32" s="131"/>
      <c r="J32" s="131"/>
    </row>
    <row r="33" spans="1:10" x14ac:dyDescent="0.2">
      <c r="A33" s="4" t="s">
        <v>31</v>
      </c>
      <c r="B33" s="212" t="s">
        <v>147</v>
      </c>
      <c r="C33" s="213"/>
      <c r="D33" s="213"/>
      <c r="E33" s="213"/>
      <c r="F33" s="214"/>
      <c r="G33" s="131">
        <v>0</v>
      </c>
      <c r="H33" s="131"/>
      <c r="I33" s="131"/>
      <c r="J33" s="131"/>
    </row>
    <row r="34" spans="1:10" x14ac:dyDescent="0.2">
      <c r="A34" s="4" t="s">
        <v>33</v>
      </c>
      <c r="B34" s="151" t="s">
        <v>51</v>
      </c>
      <c r="C34" s="151"/>
      <c r="D34" s="151"/>
      <c r="E34" s="151"/>
      <c r="F34" s="151"/>
      <c r="G34" s="131">
        <v>0</v>
      </c>
      <c r="H34" s="131"/>
      <c r="I34" s="131"/>
      <c r="J34" s="131"/>
    </row>
    <row r="35" spans="1:10" x14ac:dyDescent="0.2">
      <c r="A35" s="116" t="s">
        <v>52</v>
      </c>
      <c r="B35" s="116"/>
      <c r="C35" s="116"/>
      <c r="D35" s="116"/>
      <c r="E35" s="116"/>
      <c r="F35" s="116"/>
      <c r="G35" s="115">
        <f>SUM(G31:J34)</f>
        <v>1430.02</v>
      </c>
      <c r="H35" s="115"/>
      <c r="I35" s="115"/>
      <c r="J35" s="115"/>
    </row>
    <row r="36" spans="1:10" x14ac:dyDescent="0.2">
      <c r="A36" s="5"/>
      <c r="B36" s="137"/>
      <c r="C36" s="137"/>
      <c r="D36" s="137"/>
      <c r="E36" s="137"/>
      <c r="F36" s="137"/>
      <c r="G36" s="137"/>
      <c r="H36" s="137"/>
      <c r="I36" s="137"/>
      <c r="J36" s="137"/>
    </row>
    <row r="37" spans="1:10" x14ac:dyDescent="0.2">
      <c r="A37" s="133" t="s">
        <v>53</v>
      </c>
      <c r="B37" s="133"/>
      <c r="C37" s="133"/>
      <c r="D37" s="133"/>
      <c r="E37" s="133"/>
      <c r="F37" s="133"/>
      <c r="G37" s="133"/>
      <c r="H37" s="133"/>
      <c r="I37" s="133"/>
      <c r="J37" s="133"/>
    </row>
    <row r="38" spans="1:10" x14ac:dyDescent="0.2">
      <c r="A38" s="5"/>
      <c r="B38" s="137"/>
      <c r="C38" s="137"/>
      <c r="D38" s="137"/>
      <c r="E38" s="137"/>
      <c r="F38" s="137"/>
      <c r="G38" s="137"/>
      <c r="H38" s="137"/>
      <c r="I38" s="137"/>
      <c r="J38" s="137"/>
    </row>
    <row r="39" spans="1:10" x14ac:dyDescent="0.2">
      <c r="A39" s="152" t="s">
        <v>54</v>
      </c>
      <c r="B39" s="152"/>
      <c r="C39" s="152"/>
      <c r="D39" s="152"/>
      <c r="E39" s="152"/>
      <c r="F39" s="152"/>
      <c r="G39" s="152"/>
      <c r="H39" s="152"/>
      <c r="I39" s="152"/>
      <c r="J39" s="152"/>
    </row>
    <row r="40" spans="1:10" x14ac:dyDescent="0.2">
      <c r="A40" s="209" t="s">
        <v>148</v>
      </c>
      <c r="B40" s="209"/>
      <c r="C40" s="209"/>
      <c r="D40" s="209"/>
      <c r="E40" s="209"/>
      <c r="F40" s="209"/>
      <c r="G40" s="210">
        <f>G35</f>
        <v>1430.02</v>
      </c>
      <c r="H40" s="210"/>
      <c r="I40" s="210"/>
      <c r="J40" s="210"/>
    </row>
    <row r="41" spans="1:10" x14ac:dyDescent="0.2">
      <c r="A41" s="5"/>
      <c r="B41" s="134"/>
      <c r="C41" s="134"/>
      <c r="D41" s="134"/>
      <c r="E41" s="134"/>
      <c r="F41" s="134"/>
      <c r="G41" s="134"/>
      <c r="H41" s="134"/>
      <c r="I41" s="134"/>
      <c r="J41" s="134"/>
    </row>
    <row r="42" spans="1:10" x14ac:dyDescent="0.2">
      <c r="A42" s="3" t="s">
        <v>55</v>
      </c>
      <c r="B42" s="116" t="s">
        <v>56</v>
      </c>
      <c r="C42" s="116"/>
      <c r="D42" s="116"/>
      <c r="E42" s="116"/>
      <c r="F42" s="116"/>
      <c r="G42" s="116" t="s">
        <v>57</v>
      </c>
      <c r="H42" s="116"/>
      <c r="I42" s="116" t="s">
        <v>48</v>
      </c>
      <c r="J42" s="116"/>
    </row>
    <row r="43" spans="1:10" x14ac:dyDescent="0.2">
      <c r="A43" s="4" t="s">
        <v>27</v>
      </c>
      <c r="B43" s="130" t="s">
        <v>58</v>
      </c>
      <c r="C43" s="130"/>
      <c r="D43" s="130"/>
      <c r="E43" s="130"/>
      <c r="F43" s="130"/>
      <c r="G43" s="141">
        <v>8.3299999999999999E-2</v>
      </c>
      <c r="H43" s="141"/>
      <c r="I43" s="142">
        <f>G40*G43</f>
        <v>119.120666</v>
      </c>
      <c r="J43" s="142"/>
    </row>
    <row r="44" spans="1:10" x14ac:dyDescent="0.2">
      <c r="A44" s="4" t="s">
        <v>29</v>
      </c>
      <c r="B44" s="130" t="s">
        <v>59</v>
      </c>
      <c r="C44" s="130"/>
      <c r="D44" s="130"/>
      <c r="E44" s="130"/>
      <c r="F44" s="130"/>
      <c r="G44" s="141">
        <v>0.121</v>
      </c>
      <c r="H44" s="141"/>
      <c r="I44" s="142">
        <f>G40*G44</f>
        <v>173.03242</v>
      </c>
      <c r="J44" s="142"/>
    </row>
    <row r="45" spans="1:10" x14ac:dyDescent="0.2">
      <c r="A45" s="116" t="s">
        <v>52</v>
      </c>
      <c r="B45" s="116"/>
      <c r="C45" s="116"/>
      <c r="D45" s="116"/>
      <c r="E45" s="116"/>
      <c r="F45" s="116"/>
      <c r="G45" s="135">
        <f>SUM(G43:H44)</f>
        <v>0.20429999999999998</v>
      </c>
      <c r="H45" s="117"/>
      <c r="I45" s="208">
        <f>SUM(I43:J44)</f>
        <v>292.15308600000003</v>
      </c>
      <c r="J45" s="208"/>
    </row>
    <row r="46" spans="1:10" x14ac:dyDescent="0.2">
      <c r="A46" s="137"/>
      <c r="B46" s="137"/>
      <c r="C46" s="137"/>
      <c r="D46" s="137"/>
      <c r="E46" s="137"/>
      <c r="F46" s="137"/>
      <c r="G46" s="137"/>
      <c r="H46" s="137"/>
      <c r="I46" s="137"/>
      <c r="J46" s="137"/>
    </row>
    <row r="47" spans="1:10" x14ac:dyDescent="0.2">
      <c r="A47" s="204" t="s">
        <v>60</v>
      </c>
      <c r="B47" s="204"/>
      <c r="C47" s="204"/>
      <c r="D47" s="204"/>
      <c r="E47" s="204"/>
      <c r="F47" s="204"/>
      <c r="G47" s="204"/>
      <c r="H47" s="204"/>
      <c r="I47" s="204"/>
      <c r="J47" s="204"/>
    </row>
    <row r="48" spans="1:10" x14ac:dyDescent="0.2">
      <c r="A48" s="205" t="s">
        <v>146</v>
      </c>
      <c r="B48" s="205"/>
      <c r="C48" s="205"/>
      <c r="D48" s="205"/>
      <c r="E48" s="205"/>
      <c r="F48" s="205"/>
      <c r="G48" s="206">
        <f>G35+I45</f>
        <v>1722.173086</v>
      </c>
      <c r="H48" s="206"/>
      <c r="I48" s="206"/>
      <c r="J48" s="206"/>
    </row>
    <row r="49" spans="1:10" x14ac:dyDescent="0.2">
      <c r="A49" s="207"/>
      <c r="B49" s="207"/>
      <c r="C49" s="207"/>
      <c r="D49" s="207"/>
      <c r="E49" s="207"/>
      <c r="F49" s="207"/>
      <c r="G49" s="207"/>
      <c r="H49" s="207"/>
      <c r="I49" s="207"/>
      <c r="J49" s="207"/>
    </row>
    <row r="50" spans="1:10" x14ac:dyDescent="0.2">
      <c r="A50" s="9" t="s">
        <v>61</v>
      </c>
      <c r="B50" s="185" t="s">
        <v>62</v>
      </c>
      <c r="C50" s="185"/>
      <c r="D50" s="185"/>
      <c r="E50" s="185"/>
      <c r="F50" s="185"/>
      <c r="G50" s="185" t="s">
        <v>57</v>
      </c>
      <c r="H50" s="185"/>
      <c r="I50" s="203" t="s">
        <v>48</v>
      </c>
      <c r="J50" s="203"/>
    </row>
    <row r="51" spans="1:10" x14ac:dyDescent="0.2">
      <c r="A51" s="4" t="s">
        <v>27</v>
      </c>
      <c r="B51" s="130" t="s">
        <v>63</v>
      </c>
      <c r="C51" s="130"/>
      <c r="D51" s="130"/>
      <c r="E51" s="130"/>
      <c r="F51" s="130"/>
      <c r="G51" s="135">
        <v>0.2</v>
      </c>
      <c r="H51" s="135"/>
      <c r="I51" s="136">
        <f>G48*G51</f>
        <v>344.43461720000005</v>
      </c>
      <c r="J51" s="136"/>
    </row>
    <row r="52" spans="1:10" x14ac:dyDescent="0.2">
      <c r="A52" s="4" t="s">
        <v>29</v>
      </c>
      <c r="B52" s="130" t="s">
        <v>64</v>
      </c>
      <c r="C52" s="130"/>
      <c r="D52" s="130"/>
      <c r="E52" s="130"/>
      <c r="F52" s="130"/>
      <c r="G52" s="135">
        <v>2.5000000000000001E-2</v>
      </c>
      <c r="H52" s="135"/>
      <c r="I52" s="136">
        <f>G48*G52</f>
        <v>43.054327150000006</v>
      </c>
      <c r="J52" s="136"/>
    </row>
    <row r="53" spans="1:10" x14ac:dyDescent="0.2">
      <c r="A53" s="4" t="s">
        <v>31</v>
      </c>
      <c r="B53" s="144" t="s">
        <v>65</v>
      </c>
      <c r="C53" s="144"/>
      <c r="D53" s="144"/>
      <c r="E53" s="144"/>
      <c r="F53" s="144"/>
      <c r="G53" s="201">
        <v>0.03</v>
      </c>
      <c r="H53" s="202"/>
      <c r="I53" s="136">
        <f>G48*G53</f>
        <v>51.665192579999996</v>
      </c>
      <c r="J53" s="136"/>
    </row>
    <row r="54" spans="1:10" x14ac:dyDescent="0.2">
      <c r="A54" s="4" t="s">
        <v>33</v>
      </c>
      <c r="B54" s="130" t="s">
        <v>66</v>
      </c>
      <c r="C54" s="130"/>
      <c r="D54" s="130"/>
      <c r="E54" s="130"/>
      <c r="F54" s="130"/>
      <c r="G54" s="135">
        <v>1.4999999999999999E-2</v>
      </c>
      <c r="H54" s="135"/>
      <c r="I54" s="136">
        <f>G48*G54</f>
        <v>25.832596289999998</v>
      </c>
      <c r="J54" s="136"/>
    </row>
    <row r="55" spans="1:10" x14ac:dyDescent="0.2">
      <c r="A55" s="4" t="s">
        <v>67</v>
      </c>
      <c r="B55" s="130" t="s">
        <v>68</v>
      </c>
      <c r="C55" s="130"/>
      <c r="D55" s="130"/>
      <c r="E55" s="130"/>
      <c r="F55" s="130"/>
      <c r="G55" s="135">
        <v>0.01</v>
      </c>
      <c r="H55" s="135"/>
      <c r="I55" s="136">
        <f>G48*G55</f>
        <v>17.221730860000001</v>
      </c>
      <c r="J55" s="136"/>
    </row>
    <row r="56" spans="1:10" x14ac:dyDescent="0.2">
      <c r="A56" s="4" t="s">
        <v>69</v>
      </c>
      <c r="B56" s="130" t="s">
        <v>70</v>
      </c>
      <c r="C56" s="130"/>
      <c r="D56" s="130"/>
      <c r="E56" s="130"/>
      <c r="F56" s="130"/>
      <c r="G56" s="135">
        <v>6.0000000000000001E-3</v>
      </c>
      <c r="H56" s="135"/>
      <c r="I56" s="136">
        <f>G48*G56</f>
        <v>10.333038516</v>
      </c>
      <c r="J56" s="136"/>
    </row>
    <row r="57" spans="1:10" x14ac:dyDescent="0.2">
      <c r="A57" s="4" t="s">
        <v>71</v>
      </c>
      <c r="B57" s="130" t="s">
        <v>72</v>
      </c>
      <c r="C57" s="130"/>
      <c r="D57" s="130"/>
      <c r="E57" s="130"/>
      <c r="F57" s="130"/>
      <c r="G57" s="135">
        <v>2E-3</v>
      </c>
      <c r="H57" s="135"/>
      <c r="I57" s="136">
        <f>G48*G57</f>
        <v>3.4443461719999999</v>
      </c>
      <c r="J57" s="136"/>
    </row>
    <row r="58" spans="1:10" x14ac:dyDescent="0.2">
      <c r="A58" s="4" t="s">
        <v>73</v>
      </c>
      <c r="B58" s="130" t="s">
        <v>74</v>
      </c>
      <c r="C58" s="130"/>
      <c r="D58" s="130"/>
      <c r="E58" s="130"/>
      <c r="F58" s="130"/>
      <c r="G58" s="135">
        <v>0.08</v>
      </c>
      <c r="H58" s="135"/>
      <c r="I58" s="136">
        <f>G48*G58</f>
        <v>137.77384688000001</v>
      </c>
      <c r="J58" s="136"/>
    </row>
    <row r="59" spans="1:10" x14ac:dyDescent="0.2">
      <c r="A59" s="116" t="s">
        <v>75</v>
      </c>
      <c r="B59" s="116"/>
      <c r="C59" s="116"/>
      <c r="D59" s="116"/>
      <c r="E59" s="116"/>
      <c r="F59" s="116"/>
      <c r="G59" s="186">
        <f>SUM(G51:H58)</f>
        <v>0.36800000000000005</v>
      </c>
      <c r="H59" s="116"/>
      <c r="I59" s="149">
        <f>SUM(I51:J58)</f>
        <v>633.75969564799993</v>
      </c>
      <c r="J59" s="149"/>
    </row>
    <row r="60" spans="1:10" x14ac:dyDescent="0.2">
      <c r="A60" s="5"/>
      <c r="B60" s="5"/>
      <c r="C60" s="5"/>
      <c r="D60" s="5"/>
      <c r="E60" s="5"/>
      <c r="F60" s="5"/>
      <c r="G60" s="5"/>
      <c r="H60" s="5"/>
      <c r="I60" s="5"/>
      <c r="J60" s="5"/>
    </row>
    <row r="61" spans="1:10" x14ac:dyDescent="0.2">
      <c r="A61" s="152" t="s">
        <v>76</v>
      </c>
      <c r="B61" s="152"/>
      <c r="C61" s="152"/>
      <c r="D61" s="152"/>
      <c r="E61" s="152"/>
      <c r="F61" s="152"/>
      <c r="G61" s="152"/>
      <c r="H61" s="152"/>
      <c r="I61" s="152"/>
      <c r="J61" s="152"/>
    </row>
    <row r="62" spans="1:10" x14ac:dyDescent="0.2">
      <c r="A62" s="5"/>
      <c r="B62" s="134"/>
      <c r="C62" s="134"/>
      <c r="D62" s="134"/>
      <c r="E62" s="134"/>
      <c r="F62" s="134"/>
      <c r="G62" s="134"/>
      <c r="H62" s="134"/>
      <c r="I62" s="134"/>
      <c r="J62" s="134"/>
    </row>
    <row r="63" spans="1:10" x14ac:dyDescent="0.2">
      <c r="A63" s="3" t="s">
        <v>77</v>
      </c>
      <c r="B63" s="116" t="s">
        <v>78</v>
      </c>
      <c r="C63" s="116"/>
      <c r="D63" s="116"/>
      <c r="E63" s="116"/>
      <c r="F63" s="116"/>
      <c r="G63" s="116" t="s">
        <v>48</v>
      </c>
      <c r="H63" s="116"/>
      <c r="I63" s="116"/>
      <c r="J63" s="116"/>
    </row>
    <row r="64" spans="1:10" x14ac:dyDescent="0.2">
      <c r="A64" s="22" t="s">
        <v>27</v>
      </c>
      <c r="B64" s="196" t="s">
        <v>79</v>
      </c>
      <c r="C64" s="196"/>
      <c r="D64" s="196"/>
      <c r="E64" s="196"/>
      <c r="F64" s="196"/>
      <c r="G64" s="197">
        <f>(2*5.5*26)-(6%*G31)</f>
        <v>200.19880000000001</v>
      </c>
      <c r="H64" s="197"/>
      <c r="I64" s="197"/>
      <c r="J64" s="197"/>
    </row>
    <row r="65" spans="1:10" x14ac:dyDescent="0.2">
      <c r="A65" s="22" t="s">
        <v>29</v>
      </c>
      <c r="B65" s="196" t="s">
        <v>80</v>
      </c>
      <c r="C65" s="196"/>
      <c r="D65" s="196"/>
      <c r="E65" s="196"/>
      <c r="F65" s="196"/>
      <c r="G65" s="197">
        <f>(22*26)-(0.25)</f>
        <v>571.75</v>
      </c>
      <c r="H65" s="197"/>
      <c r="I65" s="197"/>
      <c r="J65" s="197"/>
    </row>
    <row r="66" spans="1:10" x14ac:dyDescent="0.2">
      <c r="A66" s="4" t="s">
        <v>31</v>
      </c>
      <c r="B66" s="130" t="s">
        <v>81</v>
      </c>
      <c r="C66" s="130"/>
      <c r="D66" s="130"/>
      <c r="E66" s="130"/>
      <c r="F66" s="130"/>
      <c r="G66" s="131">
        <v>0</v>
      </c>
      <c r="H66" s="131"/>
      <c r="I66" s="131"/>
      <c r="J66" s="131"/>
    </row>
    <row r="67" spans="1:10" x14ac:dyDescent="0.2">
      <c r="A67" s="4" t="s">
        <v>33</v>
      </c>
      <c r="B67" s="130" t="s">
        <v>82</v>
      </c>
      <c r="C67" s="130"/>
      <c r="D67" s="130"/>
      <c r="E67" s="130"/>
      <c r="F67" s="130"/>
      <c r="G67" s="131">
        <v>0</v>
      </c>
      <c r="H67" s="131"/>
      <c r="I67" s="131"/>
      <c r="J67" s="131"/>
    </row>
    <row r="68" spans="1:10" x14ac:dyDescent="0.2">
      <c r="A68" s="4" t="s">
        <v>67</v>
      </c>
      <c r="B68" s="130" t="s">
        <v>83</v>
      </c>
      <c r="C68" s="130"/>
      <c r="D68" s="130"/>
      <c r="E68" s="130"/>
      <c r="F68" s="130"/>
      <c r="G68" s="131">
        <v>0</v>
      </c>
      <c r="H68" s="131"/>
      <c r="I68" s="131"/>
      <c r="J68" s="131"/>
    </row>
    <row r="69" spans="1:10" x14ac:dyDescent="0.2">
      <c r="A69" s="27" t="s">
        <v>69</v>
      </c>
      <c r="B69" s="130" t="s">
        <v>198</v>
      </c>
      <c r="C69" s="130"/>
      <c r="D69" s="130"/>
      <c r="E69" s="130"/>
      <c r="F69" s="130"/>
      <c r="G69" s="198">
        <v>0</v>
      </c>
      <c r="H69" s="199"/>
      <c r="I69" s="199"/>
      <c r="J69" s="200"/>
    </row>
    <row r="70" spans="1:10" x14ac:dyDescent="0.2">
      <c r="A70" s="27" t="s">
        <v>71</v>
      </c>
      <c r="B70" s="130" t="s">
        <v>201</v>
      </c>
      <c r="C70" s="130"/>
      <c r="D70" s="130"/>
      <c r="E70" s="130"/>
      <c r="F70" s="130"/>
      <c r="G70" s="198">
        <v>0</v>
      </c>
      <c r="H70" s="199"/>
      <c r="I70" s="199"/>
      <c r="J70" s="200"/>
    </row>
    <row r="71" spans="1:10" x14ac:dyDescent="0.2">
      <c r="A71" s="24" t="s">
        <v>73</v>
      </c>
      <c r="B71" s="130" t="s">
        <v>202</v>
      </c>
      <c r="C71" s="130"/>
      <c r="D71" s="130"/>
      <c r="E71" s="130"/>
      <c r="F71" s="130"/>
      <c r="G71" s="131">
        <v>0</v>
      </c>
      <c r="H71" s="131"/>
      <c r="I71" s="131"/>
      <c r="J71" s="131"/>
    </row>
    <row r="72" spans="1:10" x14ac:dyDescent="0.2">
      <c r="A72" s="4" t="s">
        <v>142</v>
      </c>
      <c r="B72" s="130" t="s">
        <v>51</v>
      </c>
      <c r="C72" s="130"/>
      <c r="D72" s="130"/>
      <c r="E72" s="130"/>
      <c r="F72" s="130"/>
      <c r="G72" s="131">
        <v>0</v>
      </c>
      <c r="H72" s="131"/>
      <c r="I72" s="131"/>
      <c r="J72" s="131"/>
    </row>
    <row r="73" spans="1:10" x14ac:dyDescent="0.2">
      <c r="A73" s="116" t="s">
        <v>52</v>
      </c>
      <c r="B73" s="116"/>
      <c r="C73" s="116"/>
      <c r="D73" s="116"/>
      <c r="E73" s="116"/>
      <c r="F73" s="116"/>
      <c r="G73" s="115">
        <f>SUM(G64:J72)</f>
        <v>771.94880000000001</v>
      </c>
      <c r="H73" s="115"/>
      <c r="I73" s="115"/>
      <c r="J73" s="115"/>
    </row>
    <row r="75" spans="1:10" x14ac:dyDescent="0.2">
      <c r="A75" s="152" t="s">
        <v>84</v>
      </c>
      <c r="B75" s="152"/>
      <c r="C75" s="152"/>
      <c r="D75" s="152"/>
      <c r="E75" s="152"/>
      <c r="F75" s="152"/>
      <c r="G75" s="152"/>
      <c r="H75" s="152"/>
      <c r="I75" s="152"/>
      <c r="J75" s="152"/>
    </row>
    <row r="76" spans="1:10" x14ac:dyDescent="0.2">
      <c r="A76" s="5"/>
      <c r="B76" s="134"/>
      <c r="C76" s="134"/>
      <c r="D76" s="134"/>
      <c r="E76" s="134"/>
      <c r="F76" s="134"/>
      <c r="G76" s="134"/>
      <c r="H76" s="134"/>
      <c r="I76" s="134"/>
      <c r="J76" s="134"/>
    </row>
    <row r="77" spans="1:10" x14ac:dyDescent="0.2">
      <c r="A77" s="3">
        <v>2</v>
      </c>
      <c r="B77" s="116" t="s">
        <v>85</v>
      </c>
      <c r="C77" s="116"/>
      <c r="D77" s="116"/>
      <c r="E77" s="116"/>
      <c r="F77" s="116"/>
      <c r="G77" s="116" t="s">
        <v>48</v>
      </c>
      <c r="H77" s="116"/>
      <c r="I77" s="116"/>
      <c r="J77" s="116"/>
    </row>
    <row r="78" spans="1:10" x14ac:dyDescent="0.2">
      <c r="A78" s="4" t="s">
        <v>55</v>
      </c>
      <c r="B78" s="130" t="s">
        <v>56</v>
      </c>
      <c r="C78" s="130"/>
      <c r="D78" s="130"/>
      <c r="E78" s="130"/>
      <c r="F78" s="130"/>
      <c r="G78" s="131">
        <f>I45</f>
        <v>292.15308600000003</v>
      </c>
      <c r="H78" s="131"/>
      <c r="I78" s="131"/>
      <c r="J78" s="131"/>
    </row>
    <row r="79" spans="1:10" x14ac:dyDescent="0.2">
      <c r="A79" s="4" t="s">
        <v>61</v>
      </c>
      <c r="B79" s="130" t="s">
        <v>62</v>
      </c>
      <c r="C79" s="130"/>
      <c r="D79" s="130"/>
      <c r="E79" s="130"/>
      <c r="F79" s="130"/>
      <c r="G79" s="131">
        <f>I59</f>
        <v>633.75969564799993</v>
      </c>
      <c r="H79" s="131"/>
      <c r="I79" s="131"/>
      <c r="J79" s="131"/>
    </row>
    <row r="80" spans="1:10" x14ac:dyDescent="0.2">
      <c r="A80" s="4" t="s">
        <v>77</v>
      </c>
      <c r="B80" s="130" t="s">
        <v>78</v>
      </c>
      <c r="C80" s="130"/>
      <c r="D80" s="130"/>
      <c r="E80" s="130"/>
      <c r="F80" s="130"/>
      <c r="G80" s="131">
        <f>G73</f>
        <v>771.94880000000001</v>
      </c>
      <c r="H80" s="131"/>
      <c r="I80" s="131"/>
      <c r="J80" s="131"/>
    </row>
    <row r="81" spans="1:10" x14ac:dyDescent="0.2">
      <c r="A81" s="116" t="s">
        <v>52</v>
      </c>
      <c r="B81" s="116"/>
      <c r="C81" s="116"/>
      <c r="D81" s="116"/>
      <c r="E81" s="116"/>
      <c r="F81" s="116"/>
      <c r="G81" s="115">
        <f>SUM(G78:J80)</f>
        <v>1697.8615816480001</v>
      </c>
      <c r="H81" s="115"/>
      <c r="I81" s="115"/>
      <c r="J81" s="115"/>
    </row>
    <row r="82" spans="1:10" x14ac:dyDescent="0.2">
      <c r="A82" s="5"/>
      <c r="B82" s="134"/>
      <c r="C82" s="134"/>
      <c r="D82" s="134"/>
      <c r="E82" s="134"/>
      <c r="F82" s="134"/>
      <c r="G82" s="134"/>
      <c r="H82" s="134"/>
      <c r="I82" s="134"/>
      <c r="J82" s="134"/>
    </row>
    <row r="83" spans="1:10" x14ac:dyDescent="0.2">
      <c r="A83" s="5"/>
      <c r="B83" s="137"/>
      <c r="C83" s="137"/>
      <c r="D83" s="137"/>
      <c r="E83" s="137"/>
      <c r="F83" s="137"/>
      <c r="G83" s="137"/>
      <c r="H83" s="137"/>
      <c r="I83" s="137"/>
      <c r="J83" s="137"/>
    </row>
    <row r="84" spans="1:10" x14ac:dyDescent="0.2">
      <c r="A84" s="133" t="s">
        <v>86</v>
      </c>
      <c r="B84" s="133"/>
      <c r="C84" s="133"/>
      <c r="D84" s="133"/>
      <c r="E84" s="133"/>
      <c r="F84" s="133"/>
      <c r="G84" s="133"/>
      <c r="H84" s="133"/>
      <c r="I84" s="133"/>
      <c r="J84" s="133"/>
    </row>
    <row r="85" spans="1:10" x14ac:dyDescent="0.2">
      <c r="A85" s="182" t="s">
        <v>145</v>
      </c>
      <c r="B85" s="182"/>
      <c r="C85" s="182"/>
      <c r="D85" s="182"/>
      <c r="E85" s="182"/>
      <c r="F85" s="182"/>
      <c r="G85" s="183">
        <f>G35</f>
        <v>1430.02</v>
      </c>
      <c r="H85" s="183"/>
      <c r="I85" s="183"/>
      <c r="J85" s="183"/>
    </row>
    <row r="86" spans="1:10" x14ac:dyDescent="0.2">
      <c r="A86" s="195"/>
      <c r="B86" s="195"/>
      <c r="C86" s="195"/>
      <c r="D86" s="195"/>
      <c r="E86" s="195"/>
      <c r="F86" s="195"/>
      <c r="G86" s="134"/>
      <c r="H86" s="134"/>
      <c r="I86" s="134"/>
      <c r="J86" s="134"/>
    </row>
    <row r="87" spans="1:10" x14ac:dyDescent="0.2">
      <c r="A87" s="3">
        <v>3</v>
      </c>
      <c r="B87" s="116" t="s">
        <v>87</v>
      </c>
      <c r="C87" s="116"/>
      <c r="D87" s="116"/>
      <c r="E87" s="116"/>
      <c r="F87" s="116"/>
      <c r="G87" s="186" t="s">
        <v>57</v>
      </c>
      <c r="H87" s="186"/>
      <c r="I87" s="116" t="s">
        <v>48</v>
      </c>
      <c r="J87" s="116"/>
    </row>
    <row r="88" spans="1:10" x14ac:dyDescent="0.2">
      <c r="A88" s="4" t="s">
        <v>27</v>
      </c>
      <c r="B88" s="188" t="s">
        <v>88</v>
      </c>
      <c r="C88" s="188"/>
      <c r="D88" s="188"/>
      <c r="E88" s="188"/>
      <c r="F88" s="188"/>
      <c r="G88" s="189">
        <f>(1/12)*0.05</f>
        <v>4.1666666666666666E-3</v>
      </c>
      <c r="H88" s="189"/>
      <c r="I88" s="136">
        <f>G85*G88</f>
        <v>5.9584166666666665</v>
      </c>
      <c r="J88" s="136"/>
    </row>
    <row r="89" spans="1:10" x14ac:dyDescent="0.2">
      <c r="A89" s="4" t="s">
        <v>29</v>
      </c>
      <c r="B89" s="188" t="s">
        <v>89</v>
      </c>
      <c r="C89" s="188"/>
      <c r="D89" s="188"/>
      <c r="E89" s="188"/>
      <c r="F89" s="188"/>
      <c r="G89" s="189">
        <f>G88*0.08</f>
        <v>3.3333333333333332E-4</v>
      </c>
      <c r="H89" s="189"/>
      <c r="I89" s="194">
        <f>G85*G89</f>
        <v>0.47667333333333334</v>
      </c>
      <c r="J89" s="194"/>
    </row>
    <row r="90" spans="1:10" x14ac:dyDescent="0.2">
      <c r="A90" s="4" t="s">
        <v>31</v>
      </c>
      <c r="B90" s="188" t="s">
        <v>90</v>
      </c>
      <c r="C90" s="188"/>
      <c r="D90" s="188"/>
      <c r="E90" s="188"/>
      <c r="F90" s="188"/>
      <c r="G90" s="141">
        <f>((8%*40%*5%*(1+1/12+1/12+(1/3/12))))</f>
        <v>1.9111111111111108E-3</v>
      </c>
      <c r="H90" s="141"/>
      <c r="I90" s="190">
        <f>G85*G90</f>
        <v>2.7329271111111106</v>
      </c>
      <c r="J90" s="191"/>
    </row>
    <row r="91" spans="1:10" x14ac:dyDescent="0.2">
      <c r="A91" s="4" t="s">
        <v>33</v>
      </c>
      <c r="B91" s="188" t="s">
        <v>91</v>
      </c>
      <c r="C91" s="188"/>
      <c r="D91" s="188"/>
      <c r="E91" s="188"/>
      <c r="F91" s="188"/>
      <c r="G91" s="189">
        <f>((1/30)*7)/12</f>
        <v>1.9444444444444445E-2</v>
      </c>
      <c r="H91" s="189"/>
      <c r="I91" s="190">
        <f>G85*G91</f>
        <v>27.805944444444446</v>
      </c>
      <c r="J91" s="191"/>
    </row>
    <row r="92" spans="1:10" x14ac:dyDescent="0.2">
      <c r="A92" s="4" t="s">
        <v>67</v>
      </c>
      <c r="B92" s="188" t="s">
        <v>92</v>
      </c>
      <c r="C92" s="188"/>
      <c r="D92" s="188"/>
      <c r="E92" s="188"/>
      <c r="F92" s="188"/>
      <c r="G92" s="189">
        <f>G91*G59</f>
        <v>7.1555555555555565E-3</v>
      </c>
      <c r="H92" s="189"/>
      <c r="I92" s="190">
        <f>G85*G92</f>
        <v>10.232587555555558</v>
      </c>
      <c r="J92" s="191"/>
    </row>
    <row r="93" spans="1:10" x14ac:dyDescent="0.2">
      <c r="A93" s="4" t="s">
        <v>69</v>
      </c>
      <c r="B93" s="188" t="s">
        <v>93</v>
      </c>
      <c r="C93" s="188"/>
      <c r="D93" s="188"/>
      <c r="E93" s="188"/>
      <c r="F93" s="188"/>
      <c r="G93" s="189">
        <f>(0.9*0.4*0.08)*(1+G43+G44)</f>
        <v>3.4683840000000001E-2</v>
      </c>
      <c r="H93" s="189"/>
      <c r="I93" s="192">
        <f>G85*G93</f>
        <v>49.598584876799997</v>
      </c>
      <c r="J93" s="193"/>
    </row>
    <row r="94" spans="1:10" x14ac:dyDescent="0.2">
      <c r="A94" s="116" t="s">
        <v>52</v>
      </c>
      <c r="B94" s="116"/>
      <c r="C94" s="116"/>
      <c r="D94" s="116"/>
      <c r="E94" s="116"/>
      <c r="F94" s="116"/>
      <c r="G94" s="186">
        <f>SUM(G88:H93)</f>
        <v>6.769495111111111E-2</v>
      </c>
      <c r="H94" s="186"/>
      <c r="I94" s="149">
        <f>SUM(I88:J93)</f>
        <v>96.80513398791112</v>
      </c>
      <c r="J94" s="149"/>
    </row>
    <row r="95" spans="1:10" x14ac:dyDescent="0.2">
      <c r="A95" s="187"/>
      <c r="B95" s="187"/>
      <c r="C95" s="187"/>
      <c r="D95" s="187"/>
      <c r="E95" s="187"/>
      <c r="F95" s="187"/>
      <c r="G95" s="187"/>
      <c r="H95" s="187"/>
      <c r="I95" s="187"/>
      <c r="J95" s="187"/>
    </row>
    <row r="96" spans="1:10" x14ac:dyDescent="0.2">
      <c r="A96" s="133" t="s">
        <v>94</v>
      </c>
      <c r="B96" s="133"/>
      <c r="C96" s="133"/>
      <c r="D96" s="133"/>
      <c r="E96" s="133"/>
      <c r="F96" s="133"/>
      <c r="G96" s="133"/>
      <c r="H96" s="133"/>
      <c r="I96" s="133"/>
      <c r="J96" s="133"/>
    </row>
    <row r="97" spans="1:10" x14ac:dyDescent="0.2">
      <c r="A97" s="5"/>
      <c r="B97" s="137"/>
      <c r="C97" s="137"/>
      <c r="D97" s="137"/>
      <c r="E97" s="137"/>
      <c r="F97" s="137"/>
      <c r="G97" s="137"/>
      <c r="H97" s="137"/>
      <c r="I97" s="137"/>
      <c r="J97" s="137"/>
    </row>
    <row r="98" spans="1:10" x14ac:dyDescent="0.2">
      <c r="A98" s="152" t="s">
        <v>95</v>
      </c>
      <c r="B98" s="152"/>
      <c r="C98" s="152"/>
      <c r="D98" s="152"/>
      <c r="E98" s="152"/>
      <c r="F98" s="152"/>
      <c r="G98" s="152"/>
      <c r="H98" s="152"/>
      <c r="I98" s="152"/>
      <c r="J98" s="152"/>
    </row>
    <row r="99" spans="1:10" x14ac:dyDescent="0.2">
      <c r="A99" s="182" t="s">
        <v>149</v>
      </c>
      <c r="B99" s="182"/>
      <c r="C99" s="182"/>
      <c r="D99" s="182"/>
      <c r="E99" s="182"/>
      <c r="F99" s="182"/>
      <c r="G99" s="183">
        <f>G35</f>
        <v>1430.02</v>
      </c>
      <c r="H99" s="184"/>
      <c r="I99" s="184"/>
      <c r="J99" s="184"/>
    </row>
    <row r="100" spans="1:10" x14ac:dyDescent="0.2">
      <c r="A100" s="10"/>
      <c r="B100" s="10"/>
      <c r="C100" s="10"/>
      <c r="D100" s="10"/>
      <c r="E100" s="10"/>
      <c r="F100" s="10"/>
      <c r="G100" s="7"/>
      <c r="H100" s="7"/>
      <c r="I100" s="7"/>
      <c r="J100" s="7"/>
    </row>
    <row r="101" spans="1:10" x14ac:dyDescent="0.2">
      <c r="A101" s="9" t="s">
        <v>96</v>
      </c>
      <c r="B101" s="185" t="s">
        <v>97</v>
      </c>
      <c r="C101" s="185"/>
      <c r="D101" s="185"/>
      <c r="E101" s="185"/>
      <c r="F101" s="185"/>
      <c r="G101" s="116" t="s">
        <v>98</v>
      </c>
      <c r="H101" s="116"/>
      <c r="I101" s="116" t="s">
        <v>48</v>
      </c>
      <c r="J101" s="116"/>
    </row>
    <row r="102" spans="1:10" x14ac:dyDescent="0.2">
      <c r="A102" s="4" t="s">
        <v>27</v>
      </c>
      <c r="B102" s="130" t="s">
        <v>150</v>
      </c>
      <c r="C102" s="130"/>
      <c r="D102" s="130"/>
      <c r="E102" s="130"/>
      <c r="F102" s="130"/>
      <c r="G102" s="154">
        <f>1/12</f>
        <v>8.3333333333333329E-2</v>
      </c>
      <c r="H102" s="155"/>
      <c r="I102" s="131">
        <f>G102*G99</f>
        <v>119.16833333333332</v>
      </c>
      <c r="J102" s="131"/>
    </row>
    <row r="103" spans="1:10" x14ac:dyDescent="0.2">
      <c r="A103" s="4" t="s">
        <v>29</v>
      </c>
      <c r="B103" s="130" t="s">
        <v>151</v>
      </c>
      <c r="C103" s="130"/>
      <c r="D103" s="130"/>
      <c r="E103" s="130"/>
      <c r="F103" s="130"/>
      <c r="G103" s="154">
        <f>(1/30)/12</f>
        <v>2.7777777777777779E-3</v>
      </c>
      <c r="H103" s="155"/>
      <c r="I103" s="131">
        <f>G99*G103</f>
        <v>3.9722777777777778</v>
      </c>
      <c r="J103" s="131"/>
    </row>
    <row r="104" spans="1:10" x14ac:dyDescent="0.2">
      <c r="A104" s="4" t="s">
        <v>31</v>
      </c>
      <c r="B104" s="130" t="s">
        <v>152</v>
      </c>
      <c r="C104" s="130"/>
      <c r="D104" s="130"/>
      <c r="E104" s="130"/>
      <c r="F104" s="130"/>
      <c r="G104" s="154">
        <f>(5/30)/12*0.015</f>
        <v>2.0833333333333332E-4</v>
      </c>
      <c r="H104" s="155"/>
      <c r="I104" s="131">
        <f>G99*G104</f>
        <v>0.2979208333333333</v>
      </c>
      <c r="J104" s="131"/>
    </row>
    <row r="105" spans="1:10" x14ac:dyDescent="0.2">
      <c r="A105" s="4" t="s">
        <v>33</v>
      </c>
      <c r="B105" s="130" t="s">
        <v>153</v>
      </c>
      <c r="C105" s="130"/>
      <c r="D105" s="130"/>
      <c r="E105" s="130"/>
      <c r="F105" s="130"/>
      <c r="G105" s="180">
        <f>1/12*0.0078</f>
        <v>6.4999999999999997E-4</v>
      </c>
      <c r="H105" s="181"/>
      <c r="I105" s="131">
        <f>G99*G105</f>
        <v>0.92951299999999992</v>
      </c>
      <c r="J105" s="131"/>
    </row>
    <row r="106" spans="1:10" x14ac:dyDescent="0.2">
      <c r="A106" s="4" t="s">
        <v>67</v>
      </c>
      <c r="B106" s="130" t="s">
        <v>154</v>
      </c>
      <c r="C106" s="130"/>
      <c r="D106" s="130"/>
      <c r="E106" s="130"/>
      <c r="F106" s="130"/>
      <c r="G106" s="180">
        <f>((1/12)+(1/3*1/12))*0.02607*6/12</f>
        <v>1.4483333333333334E-3</v>
      </c>
      <c r="H106" s="181"/>
      <c r="I106" s="131">
        <f>G99*G106</f>
        <v>2.0711456333333333</v>
      </c>
      <c r="J106" s="131"/>
    </row>
    <row r="107" spans="1:10" x14ac:dyDescent="0.2">
      <c r="A107" s="4" t="s">
        <v>69</v>
      </c>
      <c r="B107" s="130" t="s">
        <v>155</v>
      </c>
      <c r="C107" s="130"/>
      <c r="D107" s="130"/>
      <c r="E107" s="130"/>
      <c r="F107" s="130"/>
      <c r="G107" s="154">
        <f>(5/30/12)</f>
        <v>1.3888888888888888E-2</v>
      </c>
      <c r="H107" s="155"/>
      <c r="I107" s="131">
        <f>G99*G107</f>
        <v>19.861388888888886</v>
      </c>
      <c r="J107" s="131"/>
    </row>
    <row r="108" spans="1:10" ht="13.5" x14ac:dyDescent="0.2">
      <c r="A108" s="156" t="s">
        <v>156</v>
      </c>
      <c r="B108" s="156"/>
      <c r="C108" s="156"/>
      <c r="D108" s="156"/>
      <c r="E108" s="156"/>
      <c r="F108" s="156"/>
      <c r="G108" s="157">
        <f>SUM(G102:H107)</f>
        <v>0.10230666666666666</v>
      </c>
      <c r="H108" s="157"/>
      <c r="I108" s="158">
        <f>SUM(I102:J107)</f>
        <v>146.30057946666665</v>
      </c>
      <c r="J108" s="158"/>
    </row>
    <row r="109" spans="1:10" x14ac:dyDescent="0.2">
      <c r="A109" s="13" t="s">
        <v>71</v>
      </c>
      <c r="B109" s="163" t="s">
        <v>157</v>
      </c>
      <c r="C109" s="163"/>
      <c r="D109" s="163"/>
      <c r="E109" s="163"/>
      <c r="F109" s="160"/>
      <c r="G109" s="159">
        <f>(G108-G106)*(2/12+(1/3*1/12))</f>
        <v>1.961134259259259E-2</v>
      </c>
      <c r="H109" s="160"/>
      <c r="I109" s="161">
        <f>G99*G109</f>
        <v>28.044612134259253</v>
      </c>
      <c r="J109" s="162"/>
    </row>
    <row r="110" spans="1:10" ht="13.5" x14ac:dyDescent="0.25">
      <c r="A110" s="164" t="s">
        <v>158</v>
      </c>
      <c r="B110" s="165"/>
      <c r="C110" s="165"/>
      <c r="D110" s="165"/>
      <c r="E110" s="165"/>
      <c r="F110" s="166"/>
      <c r="G110" s="167">
        <f>SUM(G108:H109)</f>
        <v>0.12191800925925925</v>
      </c>
      <c r="H110" s="168"/>
      <c r="I110" s="169">
        <f>SUM(I108:J109)</f>
        <v>174.34519160092589</v>
      </c>
      <c r="J110" s="170"/>
    </row>
    <row r="111" spans="1:10" x14ac:dyDescent="0.2">
      <c r="A111" s="13" t="s">
        <v>73</v>
      </c>
      <c r="B111" s="171" t="s">
        <v>159</v>
      </c>
      <c r="C111" s="172"/>
      <c r="D111" s="172"/>
      <c r="E111" s="172"/>
      <c r="F111" s="173"/>
      <c r="G111" s="159">
        <v>0</v>
      </c>
      <c r="H111" s="174"/>
      <c r="I111" s="161">
        <f>G99*G111</f>
        <v>0</v>
      </c>
      <c r="J111" s="162"/>
    </row>
    <row r="112" spans="1:10" x14ac:dyDescent="0.2">
      <c r="A112" s="175" t="s">
        <v>52</v>
      </c>
      <c r="B112" s="163"/>
      <c r="C112" s="163"/>
      <c r="D112" s="163"/>
      <c r="E112" s="163"/>
      <c r="F112" s="160"/>
      <c r="G112" s="176">
        <f>SUM(G110:H111)</f>
        <v>0.12191800925925925</v>
      </c>
      <c r="H112" s="177"/>
      <c r="I112" s="178">
        <f>G99*G112</f>
        <v>174.34519160092592</v>
      </c>
      <c r="J112" s="179"/>
    </row>
    <row r="113" spans="1:10" x14ac:dyDescent="0.2">
      <c r="A113" s="5"/>
      <c r="B113" s="134"/>
      <c r="C113" s="134"/>
      <c r="D113" s="134"/>
      <c r="E113" s="134"/>
      <c r="F113" s="134"/>
      <c r="G113" s="134"/>
      <c r="H113" s="134"/>
      <c r="I113" s="134"/>
      <c r="J113" s="134"/>
    </row>
    <row r="114" spans="1:10" x14ac:dyDescent="0.2">
      <c r="A114" s="152" t="s">
        <v>99</v>
      </c>
      <c r="B114" s="152"/>
      <c r="C114" s="152"/>
      <c r="D114" s="152"/>
      <c r="E114" s="152"/>
      <c r="F114" s="152"/>
      <c r="G114" s="152"/>
      <c r="H114" s="152"/>
      <c r="I114" s="152"/>
      <c r="J114" s="152"/>
    </row>
    <row r="115" spans="1:10" x14ac:dyDescent="0.2">
      <c r="A115" s="145"/>
      <c r="B115" s="145"/>
      <c r="C115" s="145"/>
      <c r="D115" s="145"/>
      <c r="E115" s="145"/>
      <c r="F115" s="145"/>
      <c r="G115" s="153"/>
      <c r="H115" s="153"/>
      <c r="I115" s="153"/>
      <c r="J115" s="153"/>
    </row>
    <row r="116" spans="1:10" x14ac:dyDescent="0.2">
      <c r="A116" s="3" t="s">
        <v>100</v>
      </c>
      <c r="B116" s="116" t="s">
        <v>101</v>
      </c>
      <c r="C116" s="116"/>
      <c r="D116" s="116"/>
      <c r="E116" s="116"/>
      <c r="F116" s="116"/>
      <c r="G116" s="116" t="s">
        <v>48</v>
      </c>
      <c r="H116" s="116"/>
      <c r="I116" s="116"/>
      <c r="J116" s="116"/>
    </row>
    <row r="117" spans="1:10" x14ac:dyDescent="0.2">
      <c r="A117" s="4" t="s">
        <v>27</v>
      </c>
      <c r="B117" s="130" t="s">
        <v>102</v>
      </c>
      <c r="C117" s="130"/>
      <c r="D117" s="130"/>
      <c r="E117" s="130"/>
      <c r="F117" s="130"/>
      <c r="G117" s="136">
        <v>0</v>
      </c>
      <c r="H117" s="136"/>
      <c r="I117" s="136"/>
      <c r="J117" s="136"/>
    </row>
    <row r="118" spans="1:10" x14ac:dyDescent="0.2">
      <c r="A118" s="116" t="s">
        <v>52</v>
      </c>
      <c r="B118" s="116"/>
      <c r="C118" s="116"/>
      <c r="D118" s="116"/>
      <c r="E118" s="116"/>
      <c r="F118" s="116"/>
      <c r="G118" s="149">
        <f>SUM(G117)</f>
        <v>0</v>
      </c>
      <c r="H118" s="149"/>
      <c r="I118" s="149"/>
      <c r="J118" s="149"/>
    </row>
    <row r="119" spans="1:10" x14ac:dyDescent="0.2">
      <c r="A119" s="5"/>
      <c r="B119" s="137"/>
      <c r="C119" s="137"/>
      <c r="D119" s="137"/>
      <c r="E119" s="137"/>
      <c r="F119" s="137"/>
      <c r="G119" s="137"/>
      <c r="H119" s="137"/>
      <c r="I119" s="137"/>
      <c r="J119" s="137"/>
    </row>
    <row r="120" spans="1:10" x14ac:dyDescent="0.2">
      <c r="A120" s="152" t="s">
        <v>103</v>
      </c>
      <c r="B120" s="152"/>
      <c r="C120" s="152"/>
      <c r="D120" s="152"/>
      <c r="E120" s="152"/>
      <c r="F120" s="152"/>
      <c r="G120" s="152"/>
      <c r="H120" s="152"/>
      <c r="I120" s="152"/>
      <c r="J120" s="152"/>
    </row>
    <row r="121" spans="1:10" x14ac:dyDescent="0.2">
      <c r="A121" s="5"/>
      <c r="B121" s="134"/>
      <c r="C121" s="134"/>
      <c r="D121" s="134"/>
      <c r="E121" s="134"/>
      <c r="F121" s="134"/>
      <c r="G121" s="150"/>
      <c r="H121" s="150"/>
      <c r="I121" s="150"/>
      <c r="J121" s="150"/>
    </row>
    <row r="122" spans="1:10" x14ac:dyDescent="0.2">
      <c r="A122" s="3">
        <v>4</v>
      </c>
      <c r="B122" s="116" t="s">
        <v>104</v>
      </c>
      <c r="C122" s="116"/>
      <c r="D122" s="116"/>
      <c r="E122" s="116"/>
      <c r="F122" s="116"/>
      <c r="G122" s="116" t="s">
        <v>48</v>
      </c>
      <c r="H122" s="116"/>
      <c r="I122" s="116"/>
      <c r="J122" s="116"/>
    </row>
    <row r="123" spans="1:10" x14ac:dyDescent="0.2">
      <c r="A123" s="4" t="s">
        <v>96</v>
      </c>
      <c r="B123" s="130" t="s">
        <v>105</v>
      </c>
      <c r="C123" s="130"/>
      <c r="D123" s="130"/>
      <c r="E123" s="130"/>
      <c r="F123" s="130"/>
      <c r="G123" s="131">
        <f>I112</f>
        <v>174.34519160092592</v>
      </c>
      <c r="H123" s="131"/>
      <c r="I123" s="131"/>
      <c r="J123" s="131"/>
    </row>
    <row r="124" spans="1:10" x14ac:dyDescent="0.2">
      <c r="A124" s="4" t="s">
        <v>100</v>
      </c>
      <c r="B124" s="151" t="s">
        <v>106</v>
      </c>
      <c r="C124" s="151"/>
      <c r="D124" s="151"/>
      <c r="E124" s="151"/>
      <c r="F124" s="151"/>
      <c r="G124" s="131">
        <f>G118</f>
        <v>0</v>
      </c>
      <c r="H124" s="131"/>
      <c r="I124" s="131"/>
      <c r="J124" s="131"/>
    </row>
    <row r="125" spans="1:10" x14ac:dyDescent="0.2">
      <c r="A125" s="116" t="s">
        <v>52</v>
      </c>
      <c r="B125" s="116"/>
      <c r="C125" s="116"/>
      <c r="D125" s="116"/>
      <c r="E125" s="116"/>
      <c r="F125" s="116"/>
      <c r="G125" s="115">
        <f>SUM(G123:J124)</f>
        <v>174.34519160092592</v>
      </c>
      <c r="H125" s="115"/>
      <c r="I125" s="115"/>
      <c r="J125" s="115"/>
    </row>
    <row r="126" spans="1:10" x14ac:dyDescent="0.2">
      <c r="A126" s="5"/>
      <c r="B126" s="134"/>
      <c r="C126" s="134"/>
      <c r="D126" s="134"/>
      <c r="E126" s="134"/>
      <c r="F126" s="134"/>
      <c r="G126" s="134"/>
      <c r="H126" s="134"/>
      <c r="I126" s="134"/>
      <c r="J126" s="134"/>
    </row>
    <row r="127" spans="1:10" x14ac:dyDescent="0.2">
      <c r="A127" s="5"/>
      <c r="B127" s="137"/>
      <c r="C127" s="137"/>
      <c r="D127" s="137"/>
      <c r="E127" s="137"/>
      <c r="F127" s="137"/>
      <c r="G127" s="137"/>
      <c r="H127" s="137"/>
      <c r="I127" s="137"/>
      <c r="J127" s="137"/>
    </row>
    <row r="128" spans="1:10" x14ac:dyDescent="0.2">
      <c r="A128" s="133" t="s">
        <v>107</v>
      </c>
      <c r="B128" s="133"/>
      <c r="C128" s="133"/>
      <c r="D128" s="133"/>
      <c r="E128" s="133"/>
      <c r="F128" s="133"/>
      <c r="G128" s="133"/>
      <c r="H128" s="133"/>
      <c r="I128" s="133"/>
      <c r="J128" s="133"/>
    </row>
    <row r="129" spans="1:12" x14ac:dyDescent="0.2">
      <c r="A129" s="5"/>
      <c r="B129" s="134"/>
      <c r="C129" s="134"/>
      <c r="D129" s="134"/>
      <c r="E129" s="134"/>
      <c r="F129" s="134"/>
      <c r="G129" s="134"/>
      <c r="H129" s="134"/>
      <c r="I129" s="134"/>
      <c r="J129" s="134"/>
    </row>
    <row r="130" spans="1:12" x14ac:dyDescent="0.2">
      <c r="A130" s="3">
        <v>5</v>
      </c>
      <c r="B130" s="144" t="s">
        <v>108</v>
      </c>
      <c r="C130" s="144"/>
      <c r="D130" s="144"/>
      <c r="E130" s="144"/>
      <c r="F130" s="144"/>
      <c r="G130" s="116" t="s">
        <v>48</v>
      </c>
      <c r="H130" s="116"/>
      <c r="I130" s="116"/>
      <c r="J130" s="116"/>
    </row>
    <row r="131" spans="1:12" x14ac:dyDescent="0.2">
      <c r="A131" s="4" t="s">
        <v>27</v>
      </c>
      <c r="B131" s="130" t="s">
        <v>168</v>
      </c>
      <c r="C131" s="130"/>
      <c r="D131" s="130"/>
      <c r="E131" s="130"/>
      <c r="F131" s="130"/>
      <c r="G131" s="131">
        <f>'Uniforme e EPI'!F13</f>
        <v>88.478333333333339</v>
      </c>
      <c r="H131" s="131"/>
      <c r="I131" s="131"/>
      <c r="J131" s="131"/>
    </row>
    <row r="132" spans="1:12" x14ac:dyDescent="0.2">
      <c r="A132" s="4" t="s">
        <v>29</v>
      </c>
      <c r="B132" s="130" t="s">
        <v>192</v>
      </c>
      <c r="C132" s="130"/>
      <c r="D132" s="130"/>
      <c r="E132" s="130"/>
      <c r="F132" s="130"/>
      <c r="G132" s="131">
        <f>'Material de Limpeza'!F23</f>
        <v>344.20499999999993</v>
      </c>
      <c r="H132" s="131"/>
      <c r="I132" s="131"/>
      <c r="J132" s="131"/>
    </row>
    <row r="133" spans="1:12" x14ac:dyDescent="0.2">
      <c r="A133" s="4" t="s">
        <v>31</v>
      </c>
      <c r="B133" s="130" t="s">
        <v>169</v>
      </c>
      <c r="C133" s="130"/>
      <c r="D133" s="130"/>
      <c r="E133" s="130"/>
      <c r="F133" s="130"/>
      <c r="G133" s="131">
        <f>Equipamentos!G6</f>
        <v>20.184416666666667</v>
      </c>
      <c r="H133" s="131"/>
      <c r="I133" s="131"/>
      <c r="J133" s="131"/>
    </row>
    <row r="134" spans="1:12" x14ac:dyDescent="0.2">
      <c r="A134" s="116" t="s">
        <v>75</v>
      </c>
      <c r="B134" s="116"/>
      <c r="C134" s="116"/>
      <c r="D134" s="116"/>
      <c r="E134" s="116"/>
      <c r="F134" s="116"/>
      <c r="G134" s="115">
        <f>SUM(G131:J133)</f>
        <v>452.86774999999994</v>
      </c>
      <c r="H134" s="115"/>
      <c r="I134" s="115"/>
      <c r="J134" s="115"/>
    </row>
    <row r="135" spans="1:12" x14ac:dyDescent="0.2">
      <c r="A135" s="5"/>
      <c r="B135" s="137"/>
      <c r="C135" s="137"/>
      <c r="D135" s="137"/>
      <c r="E135" s="137"/>
      <c r="F135" s="137"/>
      <c r="G135" s="137"/>
      <c r="H135" s="137"/>
      <c r="I135" s="137"/>
      <c r="J135" s="137"/>
    </row>
    <row r="136" spans="1:12" x14ac:dyDescent="0.2">
      <c r="A136" s="133" t="s">
        <v>109</v>
      </c>
      <c r="B136" s="133"/>
      <c r="C136" s="133"/>
      <c r="D136" s="133"/>
      <c r="E136" s="133"/>
      <c r="F136" s="133"/>
      <c r="G136" s="133"/>
      <c r="H136" s="133"/>
      <c r="I136" s="133"/>
      <c r="J136" s="133"/>
    </row>
    <row r="137" spans="1:12" x14ac:dyDescent="0.2">
      <c r="A137" s="145" t="s">
        <v>178</v>
      </c>
      <c r="B137" s="145"/>
      <c r="C137" s="145"/>
      <c r="D137" s="145"/>
      <c r="E137" s="145"/>
      <c r="F137" s="145"/>
      <c r="G137" s="146">
        <f>G35+G81+I94+G125+G134</f>
        <v>3851.8996572368369</v>
      </c>
      <c r="H137" s="147"/>
      <c r="I137" s="147"/>
      <c r="J137" s="147"/>
      <c r="L137" s="26"/>
    </row>
    <row r="138" spans="1:12" x14ac:dyDescent="0.2">
      <c r="A138" s="145" t="s">
        <v>177</v>
      </c>
      <c r="B138" s="145"/>
      <c r="C138" s="145"/>
      <c r="D138" s="145"/>
      <c r="E138" s="145"/>
      <c r="F138" s="145"/>
      <c r="G138" s="146">
        <f>G137+I141</f>
        <v>4044.4946400986787</v>
      </c>
      <c r="H138" s="147"/>
      <c r="I138" s="147"/>
      <c r="J138" s="147"/>
      <c r="L138" s="26"/>
    </row>
    <row r="139" spans="1:12" x14ac:dyDescent="0.2">
      <c r="A139" s="145" t="s">
        <v>193</v>
      </c>
      <c r="B139" s="145"/>
      <c r="C139" s="145"/>
      <c r="D139" s="145"/>
      <c r="E139" s="145"/>
      <c r="F139" s="145"/>
      <c r="G139" s="148">
        <f>(G138+I142)/(1-G143)</f>
        <v>5188.2730077067599</v>
      </c>
      <c r="H139" s="148"/>
      <c r="I139" s="148"/>
      <c r="J139" s="148"/>
      <c r="L139" s="26"/>
    </row>
    <row r="140" spans="1:12" x14ac:dyDescent="0.2">
      <c r="A140" s="3">
        <v>6</v>
      </c>
      <c r="B140" s="144" t="s">
        <v>110</v>
      </c>
      <c r="C140" s="144"/>
      <c r="D140" s="144"/>
      <c r="E140" s="144"/>
      <c r="F140" s="144"/>
      <c r="G140" s="116" t="s">
        <v>57</v>
      </c>
      <c r="H140" s="116"/>
      <c r="I140" s="116" t="s">
        <v>48</v>
      </c>
      <c r="J140" s="116"/>
    </row>
    <row r="141" spans="1:12" x14ac:dyDescent="0.2">
      <c r="A141" s="4" t="s">
        <v>27</v>
      </c>
      <c r="B141" s="130" t="s">
        <v>111</v>
      </c>
      <c r="C141" s="130"/>
      <c r="D141" s="130"/>
      <c r="E141" s="130"/>
      <c r="F141" s="130"/>
      <c r="G141" s="141">
        <v>0.05</v>
      </c>
      <c r="H141" s="141"/>
      <c r="I141" s="136">
        <f>G137*G141</f>
        <v>192.59498286184186</v>
      </c>
      <c r="J141" s="130"/>
    </row>
    <row r="142" spans="1:12" x14ac:dyDescent="0.2">
      <c r="A142" s="4" t="s">
        <v>29</v>
      </c>
      <c r="B142" s="130" t="s">
        <v>112</v>
      </c>
      <c r="C142" s="130"/>
      <c r="D142" s="130"/>
      <c r="E142" s="130"/>
      <c r="F142" s="130"/>
      <c r="G142" s="141">
        <v>0.1</v>
      </c>
      <c r="H142" s="141"/>
      <c r="I142" s="136">
        <f>G138*G142</f>
        <v>404.44946400986788</v>
      </c>
      <c r="J142" s="130"/>
    </row>
    <row r="143" spans="1:12" x14ac:dyDescent="0.2">
      <c r="A143" s="4" t="s">
        <v>31</v>
      </c>
      <c r="B143" s="130" t="s">
        <v>113</v>
      </c>
      <c r="C143" s="130"/>
      <c r="D143" s="130"/>
      <c r="E143" s="130"/>
      <c r="F143" s="130"/>
      <c r="G143" s="135">
        <f>SUM(G144:H146)</f>
        <v>0.14250000000000002</v>
      </c>
      <c r="H143" s="135"/>
      <c r="I143" s="142">
        <f>G139*G143</f>
        <v>739.3289035982134</v>
      </c>
      <c r="J143" s="143"/>
    </row>
    <row r="144" spans="1:12" x14ac:dyDescent="0.2">
      <c r="A144" s="25" t="s">
        <v>171</v>
      </c>
      <c r="B144" s="138" t="s">
        <v>174</v>
      </c>
      <c r="C144" s="138"/>
      <c r="D144" s="138"/>
      <c r="E144" s="138"/>
      <c r="F144" s="138"/>
      <c r="G144" s="139">
        <v>7.5999999999999998E-2</v>
      </c>
      <c r="H144" s="139"/>
      <c r="I144" s="140">
        <f>G139*G144</f>
        <v>394.30874858571377</v>
      </c>
      <c r="J144" s="138"/>
    </row>
    <row r="145" spans="1:10" x14ac:dyDescent="0.2">
      <c r="A145" s="25" t="s">
        <v>172</v>
      </c>
      <c r="B145" s="138" t="s">
        <v>175</v>
      </c>
      <c r="C145" s="138"/>
      <c r="D145" s="138"/>
      <c r="E145" s="138"/>
      <c r="F145" s="138"/>
      <c r="G145" s="139">
        <v>1.6500000000000001E-2</v>
      </c>
      <c r="H145" s="139"/>
      <c r="I145" s="140">
        <f>G139*G145</f>
        <v>85.606504627161542</v>
      </c>
      <c r="J145" s="138"/>
    </row>
    <row r="146" spans="1:10" x14ac:dyDescent="0.2">
      <c r="A146" s="25" t="s">
        <v>173</v>
      </c>
      <c r="B146" s="138" t="s">
        <v>176</v>
      </c>
      <c r="C146" s="138"/>
      <c r="D146" s="138"/>
      <c r="E146" s="138"/>
      <c r="F146" s="138"/>
      <c r="G146" s="139">
        <v>0.05</v>
      </c>
      <c r="H146" s="139"/>
      <c r="I146" s="140">
        <f>G139*G146</f>
        <v>259.41365038533803</v>
      </c>
      <c r="J146" s="138"/>
    </row>
    <row r="147" spans="1:10" x14ac:dyDescent="0.2">
      <c r="A147" s="116" t="s">
        <v>75</v>
      </c>
      <c r="B147" s="116"/>
      <c r="C147" s="116"/>
      <c r="D147" s="116"/>
      <c r="E147" s="116"/>
      <c r="F147" s="116"/>
      <c r="G147" s="135"/>
      <c r="H147" s="135"/>
      <c r="I147" s="136">
        <f>SUM(I141:J143)</f>
        <v>1336.373350469923</v>
      </c>
      <c r="J147" s="130"/>
    </row>
    <row r="148" spans="1:10" x14ac:dyDescent="0.2">
      <c r="A148" s="5"/>
      <c r="B148" s="137"/>
      <c r="C148" s="137"/>
      <c r="D148" s="137"/>
      <c r="E148" s="137"/>
      <c r="F148" s="137"/>
      <c r="G148" s="137"/>
      <c r="H148" s="137"/>
      <c r="I148" s="137"/>
      <c r="J148" s="137"/>
    </row>
    <row r="149" spans="1:10" x14ac:dyDescent="0.2">
      <c r="A149" s="133" t="s">
        <v>114</v>
      </c>
      <c r="B149" s="133"/>
      <c r="C149" s="133"/>
      <c r="D149" s="133"/>
      <c r="E149" s="133"/>
      <c r="F149" s="133"/>
      <c r="G149" s="133"/>
      <c r="H149" s="133"/>
      <c r="I149" s="133"/>
      <c r="J149" s="133"/>
    </row>
    <row r="150" spans="1:10" x14ac:dyDescent="0.2">
      <c r="A150" s="5"/>
      <c r="B150" s="134"/>
      <c r="C150" s="134"/>
      <c r="D150" s="134"/>
      <c r="E150" s="134"/>
      <c r="F150" s="134"/>
      <c r="G150" s="134"/>
      <c r="H150" s="134"/>
      <c r="I150" s="134"/>
      <c r="J150" s="134"/>
    </row>
    <row r="151" spans="1:10" ht="21.95" customHeight="1" x14ac:dyDescent="0.2">
      <c r="A151" s="3"/>
      <c r="B151" s="116" t="s">
        <v>115</v>
      </c>
      <c r="C151" s="116"/>
      <c r="D151" s="116"/>
      <c r="E151" s="116"/>
      <c r="F151" s="116"/>
      <c r="G151" s="116" t="s">
        <v>48</v>
      </c>
      <c r="H151" s="116"/>
      <c r="I151" s="116"/>
      <c r="J151" s="116"/>
    </row>
    <row r="152" spans="1:10" x14ac:dyDescent="0.2">
      <c r="A152" s="3" t="s">
        <v>27</v>
      </c>
      <c r="B152" s="130" t="s">
        <v>46</v>
      </c>
      <c r="C152" s="130"/>
      <c r="D152" s="130"/>
      <c r="E152" s="130"/>
      <c r="F152" s="130"/>
      <c r="G152" s="131">
        <f>G35</f>
        <v>1430.02</v>
      </c>
      <c r="H152" s="131"/>
      <c r="I152" s="131"/>
      <c r="J152" s="131"/>
    </row>
    <row r="153" spans="1:10" x14ac:dyDescent="0.2">
      <c r="A153" s="3" t="s">
        <v>29</v>
      </c>
      <c r="B153" s="130" t="s">
        <v>53</v>
      </c>
      <c r="C153" s="130"/>
      <c r="D153" s="130"/>
      <c r="E153" s="130"/>
      <c r="F153" s="130"/>
      <c r="G153" s="131">
        <f>G81</f>
        <v>1697.8615816480001</v>
      </c>
      <c r="H153" s="131"/>
      <c r="I153" s="131"/>
      <c r="J153" s="131"/>
    </row>
    <row r="154" spans="1:10" x14ac:dyDescent="0.2">
      <c r="A154" s="3" t="s">
        <v>31</v>
      </c>
      <c r="B154" s="130" t="s">
        <v>86</v>
      </c>
      <c r="C154" s="130"/>
      <c r="D154" s="130"/>
      <c r="E154" s="130"/>
      <c r="F154" s="130"/>
      <c r="G154" s="131">
        <f>I94</f>
        <v>96.80513398791112</v>
      </c>
      <c r="H154" s="131"/>
      <c r="I154" s="131"/>
      <c r="J154" s="131"/>
    </row>
    <row r="155" spans="1:10" x14ac:dyDescent="0.2">
      <c r="A155" s="3" t="s">
        <v>33</v>
      </c>
      <c r="B155" s="130" t="s">
        <v>94</v>
      </c>
      <c r="C155" s="130"/>
      <c r="D155" s="130"/>
      <c r="E155" s="130"/>
      <c r="F155" s="130"/>
      <c r="G155" s="131">
        <f>G125</f>
        <v>174.34519160092592</v>
      </c>
      <c r="H155" s="131"/>
      <c r="I155" s="131"/>
      <c r="J155" s="131"/>
    </row>
    <row r="156" spans="1:10" x14ac:dyDescent="0.2">
      <c r="A156" s="3" t="s">
        <v>67</v>
      </c>
      <c r="B156" s="130" t="s">
        <v>107</v>
      </c>
      <c r="C156" s="130"/>
      <c r="D156" s="130"/>
      <c r="E156" s="130"/>
      <c r="F156" s="130"/>
      <c r="G156" s="131">
        <f>G134</f>
        <v>452.86774999999994</v>
      </c>
      <c r="H156" s="131"/>
      <c r="I156" s="131"/>
      <c r="J156" s="131"/>
    </row>
    <row r="157" spans="1:10" x14ac:dyDescent="0.2">
      <c r="A157" s="116" t="s">
        <v>116</v>
      </c>
      <c r="B157" s="116"/>
      <c r="C157" s="116"/>
      <c r="D157" s="116"/>
      <c r="E157" s="116"/>
      <c r="F157" s="116"/>
      <c r="G157" s="115">
        <f>SUM(G152:J156)</f>
        <v>3851.8996572368369</v>
      </c>
      <c r="H157" s="115"/>
      <c r="I157" s="115"/>
      <c r="J157" s="115"/>
    </row>
    <row r="158" spans="1:10" x14ac:dyDescent="0.2">
      <c r="A158" s="3" t="s">
        <v>69</v>
      </c>
      <c r="B158" s="130" t="s">
        <v>117</v>
      </c>
      <c r="C158" s="130"/>
      <c r="D158" s="130"/>
      <c r="E158" s="130"/>
      <c r="F158" s="130"/>
      <c r="G158" s="131">
        <f>I147</f>
        <v>1336.373350469923</v>
      </c>
      <c r="H158" s="131"/>
      <c r="I158" s="131"/>
      <c r="J158" s="131"/>
    </row>
    <row r="159" spans="1:10" x14ac:dyDescent="0.2">
      <c r="A159" s="116" t="s">
        <v>118</v>
      </c>
      <c r="B159" s="116"/>
      <c r="C159" s="116"/>
      <c r="D159" s="116"/>
      <c r="E159" s="116"/>
      <c r="F159" s="116"/>
      <c r="G159" s="115">
        <f>SUM(G157:J158)</f>
        <v>5188.2730077067599</v>
      </c>
      <c r="H159" s="115"/>
      <c r="I159" s="115"/>
      <c r="J159" s="115"/>
    </row>
    <row r="160" spans="1:10" x14ac:dyDescent="0.2">
      <c r="A160" s="116" t="s">
        <v>119</v>
      </c>
      <c r="B160" s="116"/>
      <c r="C160" s="116"/>
      <c r="D160" s="116"/>
      <c r="E160" s="116"/>
      <c r="F160" s="116"/>
      <c r="G160" s="132">
        <v>1</v>
      </c>
      <c r="H160" s="132"/>
      <c r="I160" s="132"/>
      <c r="J160" s="132"/>
    </row>
    <row r="161" spans="1:12" x14ac:dyDescent="0.2">
      <c r="A161" s="116" t="s">
        <v>120</v>
      </c>
      <c r="B161" s="116"/>
      <c r="C161" s="116"/>
      <c r="D161" s="116"/>
      <c r="E161" s="116"/>
      <c r="F161" s="116"/>
      <c r="G161" s="115">
        <f>G159*G160</f>
        <v>5188.2730077067599</v>
      </c>
      <c r="H161" s="115"/>
      <c r="I161" s="115"/>
      <c r="J161" s="115"/>
      <c r="K161" s="26"/>
    </row>
    <row r="162" spans="1:12" x14ac:dyDescent="0.2">
      <c r="A162" s="116" t="s">
        <v>121</v>
      </c>
      <c r="B162" s="116"/>
      <c r="C162" s="116"/>
      <c r="D162" s="116"/>
      <c r="E162" s="116"/>
      <c r="F162" s="116"/>
      <c r="G162" s="115">
        <f>G161*12</f>
        <v>62259.276092481115</v>
      </c>
      <c r="H162" s="115"/>
      <c r="I162" s="115"/>
      <c r="J162" s="115"/>
      <c r="K162" s="26"/>
      <c r="L162" s="26"/>
    </row>
    <row r="163" spans="1:12" ht="13.5" thickBot="1" x14ac:dyDescent="0.25">
      <c r="A163" s="127"/>
      <c r="B163" s="128"/>
      <c r="C163" s="128"/>
      <c r="D163" s="128"/>
      <c r="E163" s="128"/>
      <c r="F163" s="129"/>
      <c r="G163" s="127"/>
      <c r="H163" s="128"/>
      <c r="I163" s="128"/>
      <c r="J163" s="129"/>
      <c r="L163" s="26"/>
    </row>
    <row r="164" spans="1:12" ht="13.5" thickBot="1" x14ac:dyDescent="0.25">
      <c r="A164" s="121" t="s">
        <v>122</v>
      </c>
      <c r="B164" s="122"/>
      <c r="C164" s="122"/>
      <c r="D164" s="122"/>
      <c r="E164" s="122"/>
      <c r="F164" s="122"/>
      <c r="G164" s="122"/>
      <c r="H164" s="122"/>
      <c r="I164" s="122"/>
      <c r="J164" s="123"/>
    </row>
    <row r="165" spans="1:12" x14ac:dyDescent="0.2">
      <c r="A165" s="124"/>
      <c r="B165" s="125"/>
      <c r="C165" s="125"/>
      <c r="D165" s="125"/>
      <c r="E165" s="125"/>
      <c r="F165" s="125"/>
      <c r="G165" s="125"/>
      <c r="H165" s="125"/>
      <c r="I165" s="125"/>
      <c r="J165" s="126"/>
    </row>
    <row r="166" spans="1:12" ht="38.25" x14ac:dyDescent="0.2">
      <c r="A166" s="116" t="s">
        <v>123</v>
      </c>
      <c r="B166" s="116"/>
      <c r="C166" s="116" t="s">
        <v>124</v>
      </c>
      <c r="D166" s="116"/>
      <c r="E166" s="3" t="s">
        <v>125</v>
      </c>
      <c r="F166" s="3" t="s">
        <v>126</v>
      </c>
      <c r="G166" s="116" t="s">
        <v>127</v>
      </c>
      <c r="H166" s="116"/>
      <c r="I166" s="116"/>
      <c r="J166" s="3" t="s">
        <v>128</v>
      </c>
    </row>
    <row r="167" spans="1:12" x14ac:dyDescent="0.2">
      <c r="A167" s="117" t="s">
        <v>38</v>
      </c>
      <c r="B167" s="117"/>
      <c r="C167" s="115">
        <f>G159</f>
        <v>5188.2730077067599</v>
      </c>
      <c r="D167" s="116"/>
      <c r="E167" s="3">
        <v>1</v>
      </c>
      <c r="F167" s="11">
        <f>C167*E167</f>
        <v>5188.2730077067599</v>
      </c>
      <c r="G167" s="116">
        <v>1</v>
      </c>
      <c r="H167" s="116"/>
      <c r="I167" s="116"/>
      <c r="J167" s="11">
        <f>F167*G167</f>
        <v>5188.2730077067599</v>
      </c>
    </row>
    <row r="168" spans="1:12" ht="13.5" thickBot="1" x14ac:dyDescent="0.25">
      <c r="A168" s="118"/>
      <c r="B168" s="119"/>
      <c r="C168" s="119"/>
      <c r="D168" s="119"/>
      <c r="E168" s="119"/>
      <c r="F168" s="119"/>
      <c r="G168" s="119"/>
      <c r="H168" s="119"/>
      <c r="I168" s="119"/>
      <c r="J168" s="120"/>
    </row>
    <row r="169" spans="1:12" ht="13.5" thickBot="1" x14ac:dyDescent="0.25">
      <c r="A169" s="121" t="s">
        <v>129</v>
      </c>
      <c r="B169" s="122"/>
      <c r="C169" s="122"/>
      <c r="D169" s="122"/>
      <c r="E169" s="122"/>
      <c r="F169" s="122"/>
      <c r="G169" s="122"/>
      <c r="H169" s="122"/>
      <c r="I169" s="122"/>
      <c r="J169" s="123"/>
    </row>
    <row r="170" spans="1:12" x14ac:dyDescent="0.2">
      <c r="A170" s="124"/>
      <c r="B170" s="125"/>
      <c r="C170" s="125"/>
      <c r="D170" s="125"/>
      <c r="E170" s="125"/>
      <c r="F170" s="125"/>
      <c r="G170" s="125"/>
      <c r="H170" s="125"/>
      <c r="I170" s="125"/>
      <c r="J170" s="126"/>
    </row>
    <row r="171" spans="1:12" x14ac:dyDescent="0.2">
      <c r="A171" s="116" t="s">
        <v>130</v>
      </c>
      <c r="B171" s="116"/>
      <c r="C171" s="116"/>
      <c r="D171" s="116"/>
      <c r="E171" s="116"/>
      <c r="F171" s="116"/>
      <c r="G171" s="116"/>
      <c r="H171" s="116"/>
      <c r="I171" s="116"/>
      <c r="J171" s="116"/>
    </row>
    <row r="172" spans="1:12" x14ac:dyDescent="0.2">
      <c r="A172" s="4"/>
      <c r="B172" s="116" t="s">
        <v>131</v>
      </c>
      <c r="C172" s="116"/>
      <c r="D172" s="116"/>
      <c r="E172" s="116"/>
      <c r="F172" s="116"/>
      <c r="G172" s="116"/>
      <c r="H172" s="116" t="s">
        <v>132</v>
      </c>
      <c r="I172" s="116"/>
      <c r="J172" s="116"/>
    </row>
    <row r="173" spans="1:12" x14ac:dyDescent="0.2">
      <c r="A173" s="4" t="s">
        <v>27</v>
      </c>
      <c r="B173" s="114" t="s">
        <v>133</v>
      </c>
      <c r="C173" s="114"/>
      <c r="D173" s="114"/>
      <c r="E173" s="114"/>
      <c r="F173" s="114"/>
      <c r="G173" s="114"/>
      <c r="H173" s="115">
        <f>G162</f>
        <v>62259.276092481115</v>
      </c>
      <c r="I173" s="116"/>
      <c r="J173" s="116"/>
    </row>
    <row r="174" spans="1:12" x14ac:dyDescent="0.2">
      <c r="A174" s="4" t="s">
        <v>29</v>
      </c>
      <c r="B174" s="114" t="s">
        <v>134</v>
      </c>
      <c r="C174" s="114"/>
      <c r="D174" s="114"/>
      <c r="E174" s="114"/>
      <c r="F174" s="114"/>
      <c r="G174" s="114"/>
      <c r="H174" s="115">
        <f>G161</f>
        <v>5188.2730077067599</v>
      </c>
      <c r="I174" s="116"/>
      <c r="J174" s="116"/>
    </row>
    <row r="175" spans="1:12" x14ac:dyDescent="0.2">
      <c r="A175" s="117" t="s">
        <v>31</v>
      </c>
      <c r="B175" s="114" t="s">
        <v>135</v>
      </c>
      <c r="C175" s="114"/>
      <c r="D175" s="114"/>
      <c r="E175" s="114"/>
      <c r="F175" s="114"/>
      <c r="G175" s="114"/>
      <c r="H175" s="115">
        <f>H173</f>
        <v>62259.276092481115</v>
      </c>
      <c r="I175" s="116"/>
      <c r="J175" s="116"/>
    </row>
    <row r="176" spans="1:12" x14ac:dyDescent="0.2">
      <c r="A176" s="117"/>
      <c r="B176" s="117" t="s">
        <v>136</v>
      </c>
      <c r="C176" s="117"/>
      <c r="D176" s="117"/>
      <c r="E176" s="117"/>
      <c r="F176" s="117"/>
      <c r="G176" s="117"/>
      <c r="H176" s="116"/>
      <c r="I176" s="116"/>
      <c r="J176" s="116"/>
    </row>
    <row r="179" spans="8:9" x14ac:dyDescent="0.2">
      <c r="I179" s="26"/>
    </row>
    <row r="180" spans="8:9" x14ac:dyDescent="0.2">
      <c r="I180" s="26"/>
    </row>
    <row r="181" spans="8:9" x14ac:dyDescent="0.2">
      <c r="H181" s="26"/>
    </row>
    <row r="182" spans="8:9" x14ac:dyDescent="0.2">
      <c r="I182" s="26"/>
    </row>
    <row r="183" spans="8:9" x14ac:dyDescent="0.2">
      <c r="I183" s="26"/>
    </row>
    <row r="184" spans="8:9" x14ac:dyDescent="0.2">
      <c r="I184" s="26"/>
    </row>
  </sheetData>
  <mergeCells count="378">
    <mergeCell ref="B12:F12"/>
    <mergeCell ref="G12:J12"/>
    <mergeCell ref="B13:F13"/>
    <mergeCell ref="G13:J13"/>
    <mergeCell ref="A14:J14"/>
    <mergeCell ref="A15:J15"/>
    <mergeCell ref="A8:J8"/>
    <mergeCell ref="A9:J9"/>
    <mergeCell ref="B10:F10"/>
    <mergeCell ref="G10:J10"/>
    <mergeCell ref="B11:F11"/>
    <mergeCell ref="G11:J11"/>
    <mergeCell ref="B3:F3"/>
    <mergeCell ref="G3:H3"/>
    <mergeCell ref="I3:J3"/>
    <mergeCell ref="A4:J4"/>
    <mergeCell ref="A5:C5"/>
    <mergeCell ref="D5:J5"/>
    <mergeCell ref="A7:J7"/>
    <mergeCell ref="A6:C6"/>
    <mergeCell ref="D6:J6"/>
    <mergeCell ref="A19:J19"/>
    <mergeCell ref="A20:J20"/>
    <mergeCell ref="B21:F21"/>
    <mergeCell ref="G21:H21"/>
    <mergeCell ref="I21:J21"/>
    <mergeCell ref="B22:F22"/>
    <mergeCell ref="G22:J22"/>
    <mergeCell ref="A16:J16"/>
    <mergeCell ref="A17:C17"/>
    <mergeCell ref="D17:E17"/>
    <mergeCell ref="F17:J17"/>
    <mergeCell ref="A18:C18"/>
    <mergeCell ref="D18:E18"/>
    <mergeCell ref="F18:J18"/>
    <mergeCell ref="B26:F26"/>
    <mergeCell ref="G26:J26"/>
    <mergeCell ref="B27:F27"/>
    <mergeCell ref="G27:H27"/>
    <mergeCell ref="I27:J27"/>
    <mergeCell ref="B23:F23"/>
    <mergeCell ref="G23:J23"/>
    <mergeCell ref="B24:F24"/>
    <mergeCell ref="G24:J24"/>
    <mergeCell ref="B25:F25"/>
    <mergeCell ref="G25:J25"/>
    <mergeCell ref="B31:F31"/>
    <mergeCell ref="G31:J31"/>
    <mergeCell ref="B32:F32"/>
    <mergeCell ref="G32:J32"/>
    <mergeCell ref="B34:F34"/>
    <mergeCell ref="G34:J34"/>
    <mergeCell ref="A28:J28"/>
    <mergeCell ref="B29:F29"/>
    <mergeCell ref="G29:H29"/>
    <mergeCell ref="I29:J29"/>
    <mergeCell ref="B30:F30"/>
    <mergeCell ref="G30:J30"/>
    <mergeCell ref="B33:F33"/>
    <mergeCell ref="G33:J33"/>
    <mergeCell ref="A37:J37"/>
    <mergeCell ref="B38:F38"/>
    <mergeCell ref="G38:H38"/>
    <mergeCell ref="I38:J38"/>
    <mergeCell ref="A39:J39"/>
    <mergeCell ref="B41:F41"/>
    <mergeCell ref="G41:H41"/>
    <mergeCell ref="I41:J41"/>
    <mergeCell ref="A35:F35"/>
    <mergeCell ref="G35:J35"/>
    <mergeCell ref="B36:F36"/>
    <mergeCell ref="G36:H36"/>
    <mergeCell ref="I36:J36"/>
    <mergeCell ref="A40:F40"/>
    <mergeCell ref="G40:J40"/>
    <mergeCell ref="B44:F44"/>
    <mergeCell ref="G44:H44"/>
    <mergeCell ref="I44:J44"/>
    <mergeCell ref="A45:F45"/>
    <mergeCell ref="G45:H45"/>
    <mergeCell ref="I45:J45"/>
    <mergeCell ref="B42:F42"/>
    <mergeCell ref="G42:H42"/>
    <mergeCell ref="I42:J42"/>
    <mergeCell ref="B43:F43"/>
    <mergeCell ref="G43:H43"/>
    <mergeCell ref="I43:J43"/>
    <mergeCell ref="B50:F50"/>
    <mergeCell ref="G50:H50"/>
    <mergeCell ref="I50:J50"/>
    <mergeCell ref="B51:F51"/>
    <mergeCell ref="G51:H51"/>
    <mergeCell ref="I51:J51"/>
    <mergeCell ref="A46:J46"/>
    <mergeCell ref="A47:J47"/>
    <mergeCell ref="A48:F48"/>
    <mergeCell ref="G48:J48"/>
    <mergeCell ref="A49:J49"/>
    <mergeCell ref="B54:F54"/>
    <mergeCell ref="G54:H54"/>
    <mergeCell ref="I54:J54"/>
    <mergeCell ref="B55:F55"/>
    <mergeCell ref="G55:H55"/>
    <mergeCell ref="I55:J55"/>
    <mergeCell ref="B52:F52"/>
    <mergeCell ref="G52:H52"/>
    <mergeCell ref="I52:J52"/>
    <mergeCell ref="B53:F53"/>
    <mergeCell ref="G53:H53"/>
    <mergeCell ref="I53:J53"/>
    <mergeCell ref="B58:F58"/>
    <mergeCell ref="G58:H58"/>
    <mergeCell ref="I58:J58"/>
    <mergeCell ref="A59:F59"/>
    <mergeCell ref="G59:H59"/>
    <mergeCell ref="I59:J59"/>
    <mergeCell ref="B56:F56"/>
    <mergeCell ref="G56:H56"/>
    <mergeCell ref="I56:J56"/>
    <mergeCell ref="B57:F57"/>
    <mergeCell ref="G57:H57"/>
    <mergeCell ref="I57:J57"/>
    <mergeCell ref="A61:J61"/>
    <mergeCell ref="B62:F62"/>
    <mergeCell ref="G62:H62"/>
    <mergeCell ref="I62:J62"/>
    <mergeCell ref="B63:F63"/>
    <mergeCell ref="G63:J63"/>
    <mergeCell ref="B67:F67"/>
    <mergeCell ref="G67:J67"/>
    <mergeCell ref="B68:F68"/>
    <mergeCell ref="G68:J68"/>
    <mergeCell ref="A73:F73"/>
    <mergeCell ref="G73:J73"/>
    <mergeCell ref="A81:F81"/>
    <mergeCell ref="G81:J81"/>
    <mergeCell ref="B72:F72"/>
    <mergeCell ref="G72:J72"/>
    <mergeCell ref="B64:F64"/>
    <mergeCell ref="G64:J64"/>
    <mergeCell ref="B65:F65"/>
    <mergeCell ref="G65:J65"/>
    <mergeCell ref="B66:F66"/>
    <mergeCell ref="G66:J66"/>
    <mergeCell ref="B71:F71"/>
    <mergeCell ref="G71:J71"/>
    <mergeCell ref="B69:F69"/>
    <mergeCell ref="G69:J69"/>
    <mergeCell ref="B70:F70"/>
    <mergeCell ref="G70:J70"/>
    <mergeCell ref="B78:F78"/>
    <mergeCell ref="G78:J78"/>
    <mergeCell ref="B79:F79"/>
    <mergeCell ref="G79:J79"/>
    <mergeCell ref="B80:F80"/>
    <mergeCell ref="G80:J80"/>
    <mergeCell ref="A75:J75"/>
    <mergeCell ref="B76:F76"/>
    <mergeCell ref="G76:H76"/>
    <mergeCell ref="I76:J76"/>
    <mergeCell ref="B77:F77"/>
    <mergeCell ref="G77:J77"/>
    <mergeCell ref="A84:J84"/>
    <mergeCell ref="A86:F86"/>
    <mergeCell ref="G86:J86"/>
    <mergeCell ref="B87:F87"/>
    <mergeCell ref="G87:H87"/>
    <mergeCell ref="I87:J87"/>
    <mergeCell ref="A85:F85"/>
    <mergeCell ref="G85:J85"/>
    <mergeCell ref="B82:F82"/>
    <mergeCell ref="G82:H82"/>
    <mergeCell ref="I82:J82"/>
    <mergeCell ref="B83:F83"/>
    <mergeCell ref="G83:H83"/>
    <mergeCell ref="I83:J83"/>
    <mergeCell ref="B90:F90"/>
    <mergeCell ref="G90:H90"/>
    <mergeCell ref="I90:J90"/>
    <mergeCell ref="B91:F91"/>
    <mergeCell ref="G91:H91"/>
    <mergeCell ref="I91:J91"/>
    <mergeCell ref="B88:F88"/>
    <mergeCell ref="G88:H88"/>
    <mergeCell ref="I88:J88"/>
    <mergeCell ref="B89:F89"/>
    <mergeCell ref="G89:H89"/>
    <mergeCell ref="I89:J89"/>
    <mergeCell ref="A94:F94"/>
    <mergeCell ref="G94:H94"/>
    <mergeCell ref="I94:J94"/>
    <mergeCell ref="A95:J95"/>
    <mergeCell ref="B92:F92"/>
    <mergeCell ref="G92:H92"/>
    <mergeCell ref="I92:J92"/>
    <mergeCell ref="B93:F93"/>
    <mergeCell ref="G93:H93"/>
    <mergeCell ref="I93:J93"/>
    <mergeCell ref="A99:F99"/>
    <mergeCell ref="G99:J99"/>
    <mergeCell ref="B101:F101"/>
    <mergeCell ref="G101:H101"/>
    <mergeCell ref="I101:J101"/>
    <mergeCell ref="B102:F102"/>
    <mergeCell ref="G102:H102"/>
    <mergeCell ref="I102:J102"/>
    <mergeCell ref="A96:J96"/>
    <mergeCell ref="B97:F97"/>
    <mergeCell ref="G97:H97"/>
    <mergeCell ref="I97:J97"/>
    <mergeCell ref="A98:J98"/>
    <mergeCell ref="B105:F105"/>
    <mergeCell ref="G105:H105"/>
    <mergeCell ref="I105:J105"/>
    <mergeCell ref="B106:F106"/>
    <mergeCell ref="G106:H106"/>
    <mergeCell ref="I106:J106"/>
    <mergeCell ref="B103:F103"/>
    <mergeCell ref="G103:H103"/>
    <mergeCell ref="I103:J103"/>
    <mergeCell ref="B104:F104"/>
    <mergeCell ref="G104:H104"/>
    <mergeCell ref="I104:J104"/>
    <mergeCell ref="B113:F113"/>
    <mergeCell ref="G113:H113"/>
    <mergeCell ref="I113:J113"/>
    <mergeCell ref="A114:J114"/>
    <mergeCell ref="A115:F115"/>
    <mergeCell ref="G115:J115"/>
    <mergeCell ref="B107:F107"/>
    <mergeCell ref="G107:H107"/>
    <mergeCell ref="I107:J107"/>
    <mergeCell ref="A108:F108"/>
    <mergeCell ref="G108:H108"/>
    <mergeCell ref="I108:J108"/>
    <mergeCell ref="G109:H109"/>
    <mergeCell ref="I109:J109"/>
    <mergeCell ref="B109:F109"/>
    <mergeCell ref="A110:F110"/>
    <mergeCell ref="G110:H110"/>
    <mergeCell ref="I110:J110"/>
    <mergeCell ref="B111:F111"/>
    <mergeCell ref="G111:H111"/>
    <mergeCell ref="I111:J111"/>
    <mergeCell ref="A112:F112"/>
    <mergeCell ref="G112:H112"/>
    <mergeCell ref="I112:J112"/>
    <mergeCell ref="B119:F119"/>
    <mergeCell ref="G119:H119"/>
    <mergeCell ref="I119:J119"/>
    <mergeCell ref="B126:F126"/>
    <mergeCell ref="G126:H126"/>
    <mergeCell ref="I126:J126"/>
    <mergeCell ref="B116:F116"/>
    <mergeCell ref="G116:J116"/>
    <mergeCell ref="B117:F117"/>
    <mergeCell ref="G117:J117"/>
    <mergeCell ref="A118:F118"/>
    <mergeCell ref="G118:J118"/>
    <mergeCell ref="G121:J121"/>
    <mergeCell ref="B123:F123"/>
    <mergeCell ref="G123:J123"/>
    <mergeCell ref="B124:F124"/>
    <mergeCell ref="G124:J124"/>
    <mergeCell ref="A125:F125"/>
    <mergeCell ref="G125:J125"/>
    <mergeCell ref="A120:J120"/>
    <mergeCell ref="B121:F121"/>
    <mergeCell ref="B122:F122"/>
    <mergeCell ref="G122:J122"/>
    <mergeCell ref="A128:J128"/>
    <mergeCell ref="B129:F129"/>
    <mergeCell ref="G129:H129"/>
    <mergeCell ref="I129:J129"/>
    <mergeCell ref="B130:F130"/>
    <mergeCell ref="G130:J130"/>
    <mergeCell ref="B127:F127"/>
    <mergeCell ref="G127:H127"/>
    <mergeCell ref="I127:J127"/>
    <mergeCell ref="B133:F133"/>
    <mergeCell ref="G133:J133"/>
    <mergeCell ref="A134:F134"/>
    <mergeCell ref="G134:J134"/>
    <mergeCell ref="G137:J137"/>
    <mergeCell ref="B131:F131"/>
    <mergeCell ref="G131:J131"/>
    <mergeCell ref="B132:F132"/>
    <mergeCell ref="G132:J132"/>
    <mergeCell ref="A138:F138"/>
    <mergeCell ref="A139:F139"/>
    <mergeCell ref="G138:J138"/>
    <mergeCell ref="G139:J139"/>
    <mergeCell ref="B135:F135"/>
    <mergeCell ref="G135:H135"/>
    <mergeCell ref="I135:J135"/>
    <mergeCell ref="A136:J136"/>
    <mergeCell ref="A137:F137"/>
    <mergeCell ref="B142:F142"/>
    <mergeCell ref="G142:H142"/>
    <mergeCell ref="I142:J142"/>
    <mergeCell ref="B143:F143"/>
    <mergeCell ref="G143:H143"/>
    <mergeCell ref="I143:J143"/>
    <mergeCell ref="B140:F140"/>
    <mergeCell ref="G140:H140"/>
    <mergeCell ref="I140:J140"/>
    <mergeCell ref="B141:F141"/>
    <mergeCell ref="G141:H141"/>
    <mergeCell ref="I141:J141"/>
    <mergeCell ref="B146:F146"/>
    <mergeCell ref="G146:H146"/>
    <mergeCell ref="I146:J146"/>
    <mergeCell ref="B144:F144"/>
    <mergeCell ref="G144:H144"/>
    <mergeCell ref="I144:J144"/>
    <mergeCell ref="B145:F145"/>
    <mergeCell ref="G145:H145"/>
    <mergeCell ref="I145:J145"/>
    <mergeCell ref="A149:J149"/>
    <mergeCell ref="B150:F150"/>
    <mergeCell ref="G150:H150"/>
    <mergeCell ref="I150:J150"/>
    <mergeCell ref="B151:F151"/>
    <mergeCell ref="G151:J151"/>
    <mergeCell ref="A147:F147"/>
    <mergeCell ref="G147:H147"/>
    <mergeCell ref="I147:J147"/>
    <mergeCell ref="B148:F148"/>
    <mergeCell ref="G148:H148"/>
    <mergeCell ref="I148:J148"/>
    <mergeCell ref="B155:F155"/>
    <mergeCell ref="G155:J155"/>
    <mergeCell ref="B156:F156"/>
    <mergeCell ref="G156:J156"/>
    <mergeCell ref="A157:F157"/>
    <mergeCell ref="G157:J157"/>
    <mergeCell ref="B152:F152"/>
    <mergeCell ref="G152:J152"/>
    <mergeCell ref="B153:F153"/>
    <mergeCell ref="G153:J153"/>
    <mergeCell ref="B154:F154"/>
    <mergeCell ref="G154:J154"/>
    <mergeCell ref="A161:F161"/>
    <mergeCell ref="G161:J161"/>
    <mergeCell ref="A162:F162"/>
    <mergeCell ref="G162:J162"/>
    <mergeCell ref="A163:F163"/>
    <mergeCell ref="G163:J163"/>
    <mergeCell ref="B158:F158"/>
    <mergeCell ref="G158:J158"/>
    <mergeCell ref="A159:F159"/>
    <mergeCell ref="G159:J159"/>
    <mergeCell ref="A160:F160"/>
    <mergeCell ref="G160:J160"/>
    <mergeCell ref="A2:J2"/>
    <mergeCell ref="A1:J1"/>
    <mergeCell ref="B173:G173"/>
    <mergeCell ref="H173:J173"/>
    <mergeCell ref="B174:G174"/>
    <mergeCell ref="H174:J174"/>
    <mergeCell ref="A175:A176"/>
    <mergeCell ref="B175:G175"/>
    <mergeCell ref="B176:G176"/>
    <mergeCell ref="H175:J176"/>
    <mergeCell ref="A168:J168"/>
    <mergeCell ref="A169:J169"/>
    <mergeCell ref="A170:J170"/>
    <mergeCell ref="A171:J171"/>
    <mergeCell ref="B172:G172"/>
    <mergeCell ref="H172:J172"/>
    <mergeCell ref="A164:J164"/>
    <mergeCell ref="A165:J165"/>
    <mergeCell ref="A166:B166"/>
    <mergeCell ref="C166:D166"/>
    <mergeCell ref="G166:I166"/>
    <mergeCell ref="A167:B167"/>
    <mergeCell ref="C167:D167"/>
    <mergeCell ref="G167:I167"/>
  </mergeCells>
  <pageMargins left="0.51181102362204722" right="0.51181102362204722" top="0.78740157480314965" bottom="0.78740157480314965" header="0.31496062992125984" footer="0.31496062992125984"/>
  <pageSetup paperSize="9" scale="72"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B6DD8D-31AF-4BFE-B0F4-B60148F47937}">
  <dimension ref="A1:G18"/>
  <sheetViews>
    <sheetView zoomScale="115" zoomScaleNormal="115" workbookViewId="0">
      <selection activeCell="B15" sqref="B15"/>
    </sheetView>
  </sheetViews>
  <sheetFormatPr defaultRowHeight="15" x14ac:dyDescent="0.25"/>
  <cols>
    <col min="1" max="1" width="4.85546875" bestFit="1" customWidth="1"/>
    <col min="2" max="2" width="74.5703125" style="17" customWidth="1"/>
    <col min="4" max="4" width="15.42578125" style="17" customWidth="1"/>
    <col min="5" max="5" width="12.85546875" style="14" bestFit="1" customWidth="1"/>
    <col min="6" max="6" width="10.7109375" style="14" bestFit="1" customWidth="1"/>
    <col min="7" max="7" width="9.5703125" bestFit="1" customWidth="1"/>
  </cols>
  <sheetData>
    <row r="1" spans="1:7" x14ac:dyDescent="0.25">
      <c r="A1" s="230" t="s">
        <v>160</v>
      </c>
      <c r="B1" s="231"/>
      <c r="C1" s="231"/>
      <c r="D1" s="231"/>
      <c r="E1" s="231"/>
      <c r="F1" s="232"/>
    </row>
    <row r="2" spans="1:7" ht="25.5" x14ac:dyDescent="0.25">
      <c r="A2" s="93" t="s">
        <v>3</v>
      </c>
      <c r="B2" s="94" t="s">
        <v>8</v>
      </c>
      <c r="C2" s="93" t="s">
        <v>0</v>
      </c>
      <c r="D2" s="94" t="s">
        <v>170</v>
      </c>
      <c r="E2" s="95" t="s">
        <v>161</v>
      </c>
      <c r="F2" s="95" t="s">
        <v>162</v>
      </c>
    </row>
    <row r="3" spans="1:7" ht="38.25" x14ac:dyDescent="0.25">
      <c r="A3" s="20">
        <v>1</v>
      </c>
      <c r="B3" s="22" t="s">
        <v>24</v>
      </c>
      <c r="C3" s="20" t="s">
        <v>1</v>
      </c>
      <c r="D3" s="18">
        <v>1</v>
      </c>
      <c r="E3" s="1">
        <v>83.72</v>
      </c>
      <c r="F3" s="1">
        <f>D3*E3</f>
        <v>83.72</v>
      </c>
    </row>
    <row r="4" spans="1:7" x14ac:dyDescent="0.25">
      <c r="A4" s="20">
        <v>2</v>
      </c>
      <c r="B4" s="22" t="s">
        <v>6</v>
      </c>
      <c r="C4" s="20" t="s">
        <v>0</v>
      </c>
      <c r="D4" s="18">
        <v>2</v>
      </c>
      <c r="E4" s="1">
        <v>38.67</v>
      </c>
      <c r="F4" s="1">
        <f t="shared" ref="F4:F11" si="0">D4*E4</f>
        <v>77.34</v>
      </c>
    </row>
    <row r="5" spans="1:7" x14ac:dyDescent="0.25">
      <c r="A5" s="85">
        <v>3</v>
      </c>
      <c r="B5" s="22" t="s">
        <v>2</v>
      </c>
      <c r="C5" s="85" t="s">
        <v>0</v>
      </c>
      <c r="D5" s="22">
        <v>2</v>
      </c>
      <c r="E5" s="86">
        <v>23.66</v>
      </c>
      <c r="F5" s="86">
        <f t="shared" si="0"/>
        <v>47.32</v>
      </c>
    </row>
    <row r="6" spans="1:7" ht="25.5" x14ac:dyDescent="0.25">
      <c r="A6" s="85">
        <v>4</v>
      </c>
      <c r="B6" s="22" t="s">
        <v>195</v>
      </c>
      <c r="C6" s="85" t="s">
        <v>0</v>
      </c>
      <c r="D6" s="22">
        <v>4</v>
      </c>
      <c r="E6" s="86">
        <v>59.27</v>
      </c>
      <c r="F6" s="86">
        <f t="shared" si="0"/>
        <v>237.08</v>
      </c>
    </row>
    <row r="7" spans="1:7" ht="25.5" x14ac:dyDescent="0.25">
      <c r="A7" s="85">
        <v>5</v>
      </c>
      <c r="B7" s="22" t="s">
        <v>196</v>
      </c>
      <c r="C7" s="85" t="s">
        <v>0</v>
      </c>
      <c r="D7" s="22">
        <v>4</v>
      </c>
      <c r="E7" s="86">
        <v>55.43</v>
      </c>
      <c r="F7" s="86">
        <f t="shared" si="0"/>
        <v>221.72</v>
      </c>
    </row>
    <row r="8" spans="1:7" ht="25.5" x14ac:dyDescent="0.25">
      <c r="A8" s="85">
        <v>6</v>
      </c>
      <c r="B8" s="22" t="s">
        <v>14</v>
      </c>
      <c r="C8" s="85" t="s">
        <v>0</v>
      </c>
      <c r="D8" s="22">
        <v>2</v>
      </c>
      <c r="E8" s="86">
        <v>33.26</v>
      </c>
      <c r="F8" s="86">
        <f t="shared" si="0"/>
        <v>66.52</v>
      </c>
    </row>
    <row r="9" spans="1:7" ht="25.5" x14ac:dyDescent="0.25">
      <c r="A9" s="85">
        <v>7</v>
      </c>
      <c r="B9" s="22" t="s">
        <v>179</v>
      </c>
      <c r="C9" s="85" t="s">
        <v>0</v>
      </c>
      <c r="D9" s="22">
        <v>4</v>
      </c>
      <c r="E9" s="86">
        <v>64.849999999999994</v>
      </c>
      <c r="F9" s="86">
        <f t="shared" si="0"/>
        <v>259.39999999999998</v>
      </c>
      <c r="G9" s="84"/>
    </row>
    <row r="10" spans="1:7" ht="25.5" x14ac:dyDescent="0.25">
      <c r="A10" s="85">
        <v>8</v>
      </c>
      <c r="B10" s="22" t="s">
        <v>180</v>
      </c>
      <c r="C10" s="85" t="s">
        <v>0</v>
      </c>
      <c r="D10" s="22">
        <v>1</v>
      </c>
      <c r="E10" s="86">
        <v>16.5</v>
      </c>
      <c r="F10" s="86">
        <f t="shared" si="0"/>
        <v>16.5</v>
      </c>
    </row>
    <row r="11" spans="1:7" x14ac:dyDescent="0.25">
      <c r="A11" s="85">
        <v>9</v>
      </c>
      <c r="B11" s="22" t="s">
        <v>13</v>
      </c>
      <c r="C11" s="85" t="s">
        <v>1</v>
      </c>
      <c r="D11" s="22">
        <v>6</v>
      </c>
      <c r="E11" s="86">
        <v>8.69</v>
      </c>
      <c r="F11" s="86">
        <f t="shared" si="0"/>
        <v>52.14</v>
      </c>
    </row>
    <row r="12" spans="1:7" x14ac:dyDescent="0.25">
      <c r="A12" s="224" t="s">
        <v>163</v>
      </c>
      <c r="B12" s="225"/>
      <c r="C12" s="225"/>
      <c r="D12" s="225"/>
      <c r="E12" s="226"/>
      <c r="F12" s="87">
        <f>SUM(F3:F11)</f>
        <v>1061.74</v>
      </c>
    </row>
    <row r="13" spans="1:7" x14ac:dyDescent="0.25">
      <c r="A13" s="227" t="s">
        <v>164</v>
      </c>
      <c r="B13" s="228"/>
      <c r="C13" s="228"/>
      <c r="D13" s="228"/>
      <c r="E13" s="229"/>
      <c r="F13" s="19">
        <f>F12/12</f>
        <v>88.478333333333339</v>
      </c>
    </row>
    <row r="18" spans="1:1" x14ac:dyDescent="0.25">
      <c r="A18" s="84"/>
    </row>
  </sheetData>
  <sortState xmlns:xlrd2="http://schemas.microsoft.com/office/spreadsheetml/2017/richdata2" ref="B3:D11">
    <sortCondition ref="B3:B11"/>
  </sortState>
  <mergeCells count="3">
    <mergeCell ref="A12:E12"/>
    <mergeCell ref="A13:E13"/>
    <mergeCell ref="A1:F1"/>
  </mergeCells>
  <pageMargins left="0.511811024" right="0.511811024" top="0.78740157499999996" bottom="0.78740157499999996" header="0.31496062000000002" footer="0.31496062000000002"/>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78E01A-0A26-4A6F-B74E-B7727E61F730}">
  <dimension ref="A1:F30"/>
  <sheetViews>
    <sheetView zoomScale="110" zoomScaleNormal="110" workbookViewId="0">
      <selection activeCell="D21" sqref="D21"/>
    </sheetView>
  </sheetViews>
  <sheetFormatPr defaultRowHeight="15" x14ac:dyDescent="0.25"/>
  <cols>
    <col min="1" max="1" width="4.85546875" bestFit="1" customWidth="1"/>
    <col min="2" max="2" width="70" style="17" customWidth="1"/>
    <col min="3" max="3" width="18" bestFit="1" customWidth="1"/>
    <col min="4" max="4" width="18.28515625" bestFit="1" customWidth="1"/>
    <col min="5" max="5" width="12.85546875" style="14" bestFit="1" customWidth="1"/>
    <col min="6" max="6" width="14.42578125" style="14" customWidth="1"/>
    <col min="7" max="7" width="14" bestFit="1" customWidth="1"/>
  </cols>
  <sheetData>
    <row r="1" spans="1:6" x14ac:dyDescent="0.25">
      <c r="A1" s="233" t="s">
        <v>190</v>
      </c>
      <c r="B1" s="233"/>
      <c r="C1" s="233"/>
      <c r="D1" s="233"/>
      <c r="E1" s="233"/>
      <c r="F1" s="233"/>
    </row>
    <row r="2" spans="1:6" x14ac:dyDescent="0.25">
      <c r="A2" s="93" t="s">
        <v>3</v>
      </c>
      <c r="B2" s="94" t="s">
        <v>8</v>
      </c>
      <c r="C2" s="93" t="s">
        <v>10</v>
      </c>
      <c r="D2" s="93" t="s">
        <v>22</v>
      </c>
      <c r="E2" s="95" t="s">
        <v>161</v>
      </c>
      <c r="F2" s="95" t="s">
        <v>162</v>
      </c>
    </row>
    <row r="3" spans="1:6" ht="63.75" x14ac:dyDescent="0.25">
      <c r="A3" s="85">
        <v>1</v>
      </c>
      <c r="B3" s="15" t="s">
        <v>187</v>
      </c>
      <c r="C3" s="85" t="s">
        <v>181</v>
      </c>
      <c r="D3" s="85">
        <v>24</v>
      </c>
      <c r="E3" s="86">
        <v>19.37</v>
      </c>
      <c r="F3" s="86">
        <f>D3*E3</f>
        <v>464.88</v>
      </c>
    </row>
    <row r="4" spans="1:6" ht="63.75" x14ac:dyDescent="0.25">
      <c r="A4" s="85">
        <v>2</v>
      </c>
      <c r="B4" s="15" t="s">
        <v>186</v>
      </c>
      <c r="C4" s="85" t="s">
        <v>182</v>
      </c>
      <c r="D4" s="85">
        <v>2</v>
      </c>
      <c r="E4" s="86">
        <v>176.82</v>
      </c>
      <c r="F4" s="86">
        <f t="shared" ref="F4:F21" si="0">D4*E4</f>
        <v>353.64</v>
      </c>
    </row>
    <row r="5" spans="1:6" ht="38.25" x14ac:dyDescent="0.25">
      <c r="A5" s="85">
        <v>3</v>
      </c>
      <c r="B5" s="15" t="s">
        <v>188</v>
      </c>
      <c r="C5" s="85" t="s">
        <v>184</v>
      </c>
      <c r="D5" s="85">
        <v>24</v>
      </c>
      <c r="E5" s="86">
        <v>30.95</v>
      </c>
      <c r="F5" s="86">
        <f t="shared" si="0"/>
        <v>742.8</v>
      </c>
    </row>
    <row r="6" spans="1:6" ht="51" x14ac:dyDescent="0.25">
      <c r="A6" s="85">
        <v>4</v>
      </c>
      <c r="B6" s="15" t="s">
        <v>21</v>
      </c>
      <c r="C6" s="85" t="s">
        <v>185</v>
      </c>
      <c r="D6" s="85">
        <v>4</v>
      </c>
      <c r="E6" s="86">
        <v>12.13</v>
      </c>
      <c r="F6" s="86">
        <f t="shared" si="0"/>
        <v>48.52</v>
      </c>
    </row>
    <row r="7" spans="1:6" x14ac:dyDescent="0.25">
      <c r="A7" s="85">
        <v>5</v>
      </c>
      <c r="B7" s="15" t="s">
        <v>9</v>
      </c>
      <c r="C7" s="85" t="s">
        <v>0</v>
      </c>
      <c r="D7" s="85">
        <v>36</v>
      </c>
      <c r="E7" s="86">
        <v>7.14</v>
      </c>
      <c r="F7" s="86">
        <f t="shared" si="0"/>
        <v>257.03999999999996</v>
      </c>
    </row>
    <row r="8" spans="1:6" ht="25.5" x14ac:dyDescent="0.25">
      <c r="A8" s="85">
        <v>6</v>
      </c>
      <c r="B8" s="15" t="s">
        <v>197</v>
      </c>
      <c r="C8" s="85" t="s">
        <v>11</v>
      </c>
      <c r="D8" s="85">
        <v>4</v>
      </c>
      <c r="E8" s="86">
        <v>45.59</v>
      </c>
      <c r="F8" s="86">
        <f t="shared" si="0"/>
        <v>182.36</v>
      </c>
    </row>
    <row r="9" spans="1:6" ht="25.5" x14ac:dyDescent="0.25">
      <c r="A9" s="85">
        <v>7</v>
      </c>
      <c r="B9" s="15" t="s">
        <v>20</v>
      </c>
      <c r="C9" s="85" t="s">
        <v>0</v>
      </c>
      <c r="D9" s="85">
        <v>6</v>
      </c>
      <c r="E9" s="86">
        <v>20.260000000000002</v>
      </c>
      <c r="F9" s="86">
        <f t="shared" si="0"/>
        <v>121.56</v>
      </c>
    </row>
    <row r="10" spans="1:6" ht="25.5" x14ac:dyDescent="0.25">
      <c r="A10" s="85">
        <v>8</v>
      </c>
      <c r="B10" s="15" t="s">
        <v>17</v>
      </c>
      <c r="C10" s="85" t="s">
        <v>0</v>
      </c>
      <c r="D10" s="85">
        <v>2</v>
      </c>
      <c r="E10" s="86">
        <v>24.95</v>
      </c>
      <c r="F10" s="86">
        <f t="shared" si="0"/>
        <v>49.9</v>
      </c>
    </row>
    <row r="11" spans="1:6" ht="25.5" x14ac:dyDescent="0.25">
      <c r="A11" s="85">
        <v>9</v>
      </c>
      <c r="B11" s="15" t="s">
        <v>7</v>
      </c>
      <c r="C11" s="85" t="s">
        <v>1</v>
      </c>
      <c r="D11" s="85">
        <v>12</v>
      </c>
      <c r="E11" s="86">
        <v>12.68</v>
      </c>
      <c r="F11" s="86">
        <f t="shared" si="0"/>
        <v>152.16</v>
      </c>
    </row>
    <row r="12" spans="1:6" x14ac:dyDescent="0.25">
      <c r="A12" s="28">
        <v>10</v>
      </c>
      <c r="B12" s="16" t="s">
        <v>191</v>
      </c>
      <c r="C12" s="21" t="s">
        <v>0</v>
      </c>
      <c r="D12" s="21">
        <v>2</v>
      </c>
      <c r="E12" s="1">
        <v>24.17</v>
      </c>
      <c r="F12" s="1">
        <f t="shared" si="0"/>
        <v>48.34</v>
      </c>
    </row>
    <row r="13" spans="1:6" ht="25.5" x14ac:dyDescent="0.25">
      <c r="A13" s="28">
        <v>11</v>
      </c>
      <c r="B13" s="16" t="s">
        <v>19</v>
      </c>
      <c r="C13" s="21" t="s">
        <v>23</v>
      </c>
      <c r="D13" s="21">
        <v>2</v>
      </c>
      <c r="E13" s="1">
        <v>24.32</v>
      </c>
      <c r="F13" s="1">
        <f t="shared" si="0"/>
        <v>48.64</v>
      </c>
    </row>
    <row r="14" spans="1:6" ht="25.5" x14ac:dyDescent="0.25">
      <c r="A14" s="28">
        <v>12</v>
      </c>
      <c r="B14" s="16" t="s">
        <v>18</v>
      </c>
      <c r="C14" s="21" t="s">
        <v>23</v>
      </c>
      <c r="D14" s="21">
        <v>2</v>
      </c>
      <c r="E14" s="1">
        <v>17.59</v>
      </c>
      <c r="F14" s="1">
        <f t="shared" si="0"/>
        <v>35.18</v>
      </c>
    </row>
    <row r="15" spans="1:6" ht="25.5" x14ac:dyDescent="0.25">
      <c r="A15" s="28">
        <v>13</v>
      </c>
      <c r="B15" s="15" t="s">
        <v>296</v>
      </c>
      <c r="C15" s="8" t="s">
        <v>183</v>
      </c>
      <c r="D15" s="8">
        <v>2</v>
      </c>
      <c r="E15" s="1">
        <v>412.85</v>
      </c>
      <c r="F15" s="1">
        <f t="shared" si="0"/>
        <v>825.7</v>
      </c>
    </row>
    <row r="16" spans="1:6" ht="25.5" x14ac:dyDescent="0.25">
      <c r="A16" s="28">
        <v>14</v>
      </c>
      <c r="B16" s="15" t="s">
        <v>15</v>
      </c>
      <c r="C16" s="21" t="s">
        <v>0</v>
      </c>
      <c r="D16" s="21">
        <v>2</v>
      </c>
      <c r="E16" s="1">
        <v>47.21</v>
      </c>
      <c r="F16" s="1">
        <f t="shared" si="0"/>
        <v>94.42</v>
      </c>
    </row>
    <row r="17" spans="1:6" x14ac:dyDescent="0.25">
      <c r="A17" s="103">
        <v>15</v>
      </c>
      <c r="B17" s="16" t="s">
        <v>16</v>
      </c>
      <c r="C17" s="96" t="s">
        <v>0</v>
      </c>
      <c r="D17" s="96">
        <v>2</v>
      </c>
      <c r="E17" s="1">
        <v>41.39</v>
      </c>
      <c r="F17" s="1">
        <f t="shared" si="0"/>
        <v>82.78</v>
      </c>
    </row>
    <row r="18" spans="1:6" x14ac:dyDescent="0.25">
      <c r="A18" s="103">
        <v>16</v>
      </c>
      <c r="B18" s="15" t="s">
        <v>297</v>
      </c>
      <c r="C18" s="96" t="s">
        <v>0</v>
      </c>
      <c r="D18" s="96">
        <v>1</v>
      </c>
      <c r="E18" s="1">
        <v>391</v>
      </c>
      <c r="F18" s="1">
        <f t="shared" si="0"/>
        <v>391</v>
      </c>
    </row>
    <row r="19" spans="1:6" x14ac:dyDescent="0.25">
      <c r="A19" s="103">
        <v>17</v>
      </c>
      <c r="B19" s="15" t="s">
        <v>321</v>
      </c>
      <c r="C19" s="96" t="s">
        <v>0</v>
      </c>
      <c r="D19" s="96">
        <v>2</v>
      </c>
      <c r="E19" s="1">
        <v>34.11</v>
      </c>
      <c r="F19" s="1">
        <f t="shared" si="0"/>
        <v>68.22</v>
      </c>
    </row>
    <row r="20" spans="1:6" x14ac:dyDescent="0.25">
      <c r="A20" s="103">
        <v>18</v>
      </c>
      <c r="B20" s="15" t="s">
        <v>322</v>
      </c>
      <c r="C20" s="96" t="s">
        <v>323</v>
      </c>
      <c r="D20" s="96">
        <v>6</v>
      </c>
      <c r="E20" s="1">
        <v>17.02</v>
      </c>
      <c r="F20" s="1">
        <f t="shared" si="0"/>
        <v>102.12</v>
      </c>
    </row>
    <row r="21" spans="1:6" x14ac:dyDescent="0.25">
      <c r="A21" s="103">
        <v>19</v>
      </c>
      <c r="B21" s="15" t="s">
        <v>324</v>
      </c>
      <c r="C21" s="97" t="s">
        <v>0</v>
      </c>
      <c r="D21" s="96">
        <v>2</v>
      </c>
      <c r="E21" s="1">
        <v>30.6</v>
      </c>
      <c r="F21" s="1">
        <f t="shared" si="0"/>
        <v>61.2</v>
      </c>
    </row>
    <row r="22" spans="1:6" x14ac:dyDescent="0.25">
      <c r="A22" s="211" t="s">
        <v>167</v>
      </c>
      <c r="B22" s="211"/>
      <c r="C22" s="211"/>
      <c r="D22" s="211"/>
      <c r="E22" s="211"/>
      <c r="F22" s="12">
        <f>SUM(F3:F21)</f>
        <v>4130.4599999999991</v>
      </c>
    </row>
    <row r="23" spans="1:6" x14ac:dyDescent="0.25">
      <c r="A23" s="211" t="s">
        <v>189</v>
      </c>
      <c r="B23" s="211"/>
      <c r="C23" s="211"/>
      <c r="D23" s="211"/>
      <c r="E23" s="211"/>
      <c r="F23" s="12">
        <f>F22/12</f>
        <v>344.20499999999993</v>
      </c>
    </row>
    <row r="30" spans="1:6" ht="14.45" customHeight="1" x14ac:dyDescent="0.25"/>
  </sheetData>
  <sortState xmlns:xlrd2="http://schemas.microsoft.com/office/spreadsheetml/2017/richdata2" ref="B28:D39">
    <sortCondition ref="B28:B39"/>
  </sortState>
  <mergeCells count="3">
    <mergeCell ref="A22:E22"/>
    <mergeCell ref="A23:E23"/>
    <mergeCell ref="A1:F1"/>
  </mergeCells>
  <pageMargins left="0.511811024" right="0.511811024" top="0.78740157499999996" bottom="0.78740157499999996" header="0.31496062000000002" footer="0.31496062000000002"/>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51DF14-7509-4736-99D8-589C6099BEA0}">
  <dimension ref="A1:G6"/>
  <sheetViews>
    <sheetView zoomScaleNormal="100" workbookViewId="0">
      <selection activeCell="B4" sqref="B4"/>
    </sheetView>
  </sheetViews>
  <sheetFormatPr defaultRowHeight="15" x14ac:dyDescent="0.25"/>
  <cols>
    <col min="1" max="1" width="4.42578125" bestFit="1" customWidth="1"/>
    <col min="2" max="2" width="71" style="17" customWidth="1"/>
    <col min="3" max="3" width="18" bestFit="1" customWidth="1"/>
    <col min="4" max="4" width="10.85546875" bestFit="1" customWidth="1"/>
    <col min="5" max="5" width="15.85546875" bestFit="1" customWidth="1"/>
    <col min="6" max="6" width="12.85546875" bestFit="1" customWidth="1"/>
    <col min="7" max="7" width="16.7109375" bestFit="1" customWidth="1"/>
  </cols>
  <sheetData>
    <row r="1" spans="1:7" x14ac:dyDescent="0.25">
      <c r="A1" s="230" t="s">
        <v>194</v>
      </c>
      <c r="B1" s="231"/>
      <c r="C1" s="231"/>
      <c r="D1" s="231"/>
      <c r="E1" s="231"/>
      <c r="F1" s="231"/>
      <c r="G1" s="232"/>
    </row>
    <row r="2" spans="1:7" x14ac:dyDescent="0.25">
      <c r="A2" s="93" t="s">
        <v>3</v>
      </c>
      <c r="B2" s="94" t="s">
        <v>8</v>
      </c>
      <c r="C2" s="93" t="s">
        <v>10</v>
      </c>
      <c r="D2" s="93" t="s">
        <v>4</v>
      </c>
      <c r="E2" s="93" t="s">
        <v>12</v>
      </c>
      <c r="F2" s="93" t="s">
        <v>5</v>
      </c>
      <c r="G2" s="93" t="s">
        <v>166</v>
      </c>
    </row>
    <row r="3" spans="1:7" ht="25.5" x14ac:dyDescent="0.25">
      <c r="A3" s="23">
        <v>1</v>
      </c>
      <c r="B3" s="16" t="s">
        <v>298</v>
      </c>
      <c r="C3" s="23" t="s">
        <v>0</v>
      </c>
      <c r="D3" s="23">
        <v>1</v>
      </c>
      <c r="E3" s="23">
        <v>120</v>
      </c>
      <c r="F3" s="1">
        <v>120.27</v>
      </c>
      <c r="G3" s="1">
        <f t="shared" ref="G3" si="0">F3/E3</f>
        <v>1.0022499999999999</v>
      </c>
    </row>
    <row r="4" spans="1:7" ht="38.25" x14ac:dyDescent="0.25">
      <c r="A4" s="96">
        <v>2</v>
      </c>
      <c r="B4" s="16" t="s">
        <v>320</v>
      </c>
      <c r="C4" s="96" t="s">
        <v>0</v>
      </c>
      <c r="D4" s="96">
        <v>1</v>
      </c>
      <c r="E4" s="96">
        <v>120</v>
      </c>
      <c r="F4" s="1">
        <v>2301.86</v>
      </c>
      <c r="G4" s="1">
        <f t="shared" ref="G4" si="1">F4/E4</f>
        <v>19.182166666666667</v>
      </c>
    </row>
    <row r="5" spans="1:7" x14ac:dyDescent="0.25">
      <c r="A5" s="227" t="s">
        <v>165</v>
      </c>
      <c r="B5" s="228"/>
      <c r="C5" s="228"/>
      <c r="D5" s="228"/>
      <c r="E5" s="228"/>
      <c r="F5" s="229"/>
      <c r="G5" s="1">
        <f>SUM(G3:G4)</f>
        <v>20.184416666666667</v>
      </c>
    </row>
    <row r="6" spans="1:7" x14ac:dyDescent="0.25">
      <c r="A6" s="227" t="s">
        <v>189</v>
      </c>
      <c r="B6" s="228"/>
      <c r="C6" s="228"/>
      <c r="D6" s="228"/>
      <c r="E6" s="228"/>
      <c r="F6" s="229"/>
      <c r="G6" s="1">
        <f>G5</f>
        <v>20.184416666666667</v>
      </c>
    </row>
  </sheetData>
  <sortState xmlns:xlrd2="http://schemas.microsoft.com/office/spreadsheetml/2017/richdata2" ref="B3:E3">
    <sortCondition ref="B3"/>
  </sortState>
  <mergeCells count="3">
    <mergeCell ref="A1:G1"/>
    <mergeCell ref="A5:F5"/>
    <mergeCell ref="A6:F6"/>
  </mergeCells>
  <pageMargins left="0.511811024" right="0.511811024" top="0.78740157499999996" bottom="0.78740157499999996" header="0.31496062000000002" footer="0.31496062000000002"/>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F3FD73-03E2-4735-BDAA-5CCAADB93697}">
  <dimension ref="B1:F123"/>
  <sheetViews>
    <sheetView workbookViewId="0">
      <selection activeCell="C11" sqref="C11"/>
    </sheetView>
  </sheetViews>
  <sheetFormatPr defaultRowHeight="15" x14ac:dyDescent="0.25"/>
  <cols>
    <col min="1" max="2" width="5.140625" customWidth="1"/>
    <col min="3" max="3" width="78.85546875" customWidth="1"/>
    <col min="5" max="5" width="51.5703125" customWidth="1"/>
    <col min="6" max="6" width="78.5703125" customWidth="1"/>
  </cols>
  <sheetData>
    <row r="1" spans="2:6" ht="15.75" x14ac:dyDescent="0.25">
      <c r="B1" s="322" t="s">
        <v>203</v>
      </c>
      <c r="C1" s="323"/>
      <c r="D1" s="323"/>
      <c r="E1" s="323"/>
      <c r="F1" s="324"/>
    </row>
    <row r="2" spans="2:6" ht="19.5" x14ac:dyDescent="0.25">
      <c r="B2" s="325" t="s">
        <v>204</v>
      </c>
      <c r="C2" s="326"/>
      <c r="D2" s="326"/>
      <c r="E2" s="326"/>
      <c r="F2" s="327"/>
    </row>
    <row r="3" spans="2:6" x14ac:dyDescent="0.25">
      <c r="B3" s="29"/>
      <c r="C3" s="29"/>
      <c r="D3" s="30"/>
      <c r="E3" s="29"/>
      <c r="F3" s="31"/>
    </row>
    <row r="4" spans="2:6" x14ac:dyDescent="0.25">
      <c r="B4" s="240" t="s">
        <v>46</v>
      </c>
      <c r="C4" s="240"/>
      <c r="D4" s="32" t="s">
        <v>98</v>
      </c>
      <c r="E4" s="33" t="s">
        <v>205</v>
      </c>
      <c r="F4" s="34" t="s">
        <v>206</v>
      </c>
    </row>
    <row r="5" spans="2:6" x14ac:dyDescent="0.25">
      <c r="B5" s="35" t="s">
        <v>27</v>
      </c>
      <c r="C5" s="35" t="s">
        <v>207</v>
      </c>
      <c r="D5" s="36" t="s">
        <v>208</v>
      </c>
      <c r="E5" s="35" t="s">
        <v>208</v>
      </c>
      <c r="F5" s="37" t="s">
        <v>209</v>
      </c>
    </row>
    <row r="6" spans="2:6" x14ac:dyDescent="0.25">
      <c r="B6" s="35" t="s">
        <v>29</v>
      </c>
      <c r="C6" s="35" t="s">
        <v>50</v>
      </c>
      <c r="D6" s="36" t="s">
        <v>208</v>
      </c>
      <c r="E6" s="35" t="s">
        <v>208</v>
      </c>
      <c r="F6" s="37" t="s">
        <v>210</v>
      </c>
    </row>
    <row r="7" spans="2:6" x14ac:dyDescent="0.25">
      <c r="B7" s="35" t="s">
        <v>31</v>
      </c>
      <c r="C7" s="35" t="s">
        <v>147</v>
      </c>
      <c r="D7" s="36" t="s">
        <v>208</v>
      </c>
      <c r="E7" s="35" t="s">
        <v>208</v>
      </c>
      <c r="F7" s="37" t="s">
        <v>211</v>
      </c>
    </row>
    <row r="8" spans="2:6" x14ac:dyDescent="0.25">
      <c r="B8" s="35" t="s">
        <v>33</v>
      </c>
      <c r="C8" s="35" t="s">
        <v>212</v>
      </c>
      <c r="D8" s="36" t="s">
        <v>208</v>
      </c>
      <c r="E8" s="35" t="s">
        <v>208</v>
      </c>
      <c r="F8" s="38" t="s">
        <v>208</v>
      </c>
    </row>
    <row r="9" spans="2:6" x14ac:dyDescent="0.25">
      <c r="B9" s="287" t="s">
        <v>213</v>
      </c>
      <c r="C9" s="328"/>
      <c r="D9" s="328"/>
      <c r="E9" s="328"/>
      <c r="F9" s="329"/>
    </row>
    <row r="10" spans="2:6" ht="35.450000000000003" customHeight="1" x14ac:dyDescent="0.25">
      <c r="B10" s="330" t="s">
        <v>214</v>
      </c>
      <c r="C10" s="330"/>
      <c r="D10" s="330"/>
      <c r="E10" s="330"/>
      <c r="F10" s="330"/>
    </row>
    <row r="11" spans="2:6" x14ac:dyDescent="0.25">
      <c r="B11" s="29"/>
      <c r="C11" s="29"/>
      <c r="D11" s="30"/>
      <c r="E11" s="29"/>
      <c r="F11" s="31"/>
    </row>
    <row r="12" spans="2:6" x14ac:dyDescent="0.25">
      <c r="B12" s="29"/>
      <c r="C12" s="29"/>
      <c r="D12" s="30"/>
      <c r="E12" s="29"/>
      <c r="F12" s="31"/>
    </row>
    <row r="13" spans="2:6" x14ac:dyDescent="0.25">
      <c r="B13" s="263" t="s">
        <v>53</v>
      </c>
      <c r="C13" s="264"/>
      <c r="D13" s="318" t="s">
        <v>98</v>
      </c>
      <c r="E13" s="240" t="s">
        <v>205</v>
      </c>
      <c r="F13" s="266" t="s">
        <v>206</v>
      </c>
    </row>
    <row r="14" spans="2:6" x14ac:dyDescent="0.25">
      <c r="B14" s="320" t="s">
        <v>54</v>
      </c>
      <c r="C14" s="321"/>
      <c r="D14" s="318"/>
      <c r="E14" s="240"/>
      <c r="F14" s="266"/>
    </row>
    <row r="15" spans="2:6" x14ac:dyDescent="0.25">
      <c r="B15" s="39" t="s">
        <v>27</v>
      </c>
      <c r="C15" s="39" t="s">
        <v>58</v>
      </c>
      <c r="D15" s="36">
        <f>1/12</f>
        <v>8.3333333333333329E-2</v>
      </c>
      <c r="E15" s="40" t="s">
        <v>215</v>
      </c>
      <c r="F15" s="41" t="s">
        <v>216</v>
      </c>
    </row>
    <row r="16" spans="2:6" x14ac:dyDescent="0.25">
      <c r="B16" s="35" t="s">
        <v>29</v>
      </c>
      <c r="C16" s="35" t="s">
        <v>217</v>
      </c>
      <c r="D16" s="36">
        <f>(1/11)+(1/11/3)-0.02%</f>
        <v>0.12101212121212121</v>
      </c>
      <c r="E16" s="104" t="s">
        <v>325</v>
      </c>
      <c r="F16" s="41" t="s">
        <v>218</v>
      </c>
    </row>
    <row r="17" spans="2:6" x14ac:dyDescent="0.25">
      <c r="B17" s="319" t="s">
        <v>219</v>
      </c>
      <c r="C17" s="288"/>
      <c r="D17" s="288"/>
      <c r="E17" s="288"/>
      <c r="F17" s="289"/>
    </row>
    <row r="18" spans="2:6" ht="23.1" customHeight="1" x14ac:dyDescent="0.25">
      <c r="B18" s="251" t="s">
        <v>220</v>
      </c>
      <c r="C18" s="261"/>
      <c r="D18" s="261"/>
      <c r="E18" s="261"/>
      <c r="F18" s="262"/>
    </row>
    <row r="19" spans="2:6" x14ac:dyDescent="0.25">
      <c r="B19" s="42"/>
      <c r="C19" s="42"/>
      <c r="D19" s="42"/>
      <c r="E19" s="42"/>
      <c r="F19" s="43"/>
    </row>
    <row r="20" spans="2:6" x14ac:dyDescent="0.25">
      <c r="B20" s="29"/>
      <c r="C20" s="29"/>
      <c r="D20" s="30"/>
      <c r="E20" s="29"/>
      <c r="F20" s="31"/>
    </row>
    <row r="21" spans="2:6" x14ac:dyDescent="0.25">
      <c r="B21" s="263" t="s">
        <v>53</v>
      </c>
      <c r="C21" s="264"/>
      <c r="D21" s="318" t="s">
        <v>98</v>
      </c>
      <c r="E21" s="240" t="s">
        <v>205</v>
      </c>
      <c r="F21" s="266" t="s">
        <v>206</v>
      </c>
    </row>
    <row r="22" spans="2:6" x14ac:dyDescent="0.25">
      <c r="B22" s="267" t="s">
        <v>60</v>
      </c>
      <c r="C22" s="268"/>
      <c r="D22" s="318"/>
      <c r="E22" s="240"/>
      <c r="F22" s="266"/>
    </row>
    <row r="23" spans="2:6" ht="29.25" x14ac:dyDescent="0.25">
      <c r="B23" s="38" t="s">
        <v>27</v>
      </c>
      <c r="C23" s="38" t="s">
        <v>221</v>
      </c>
      <c r="D23" s="44">
        <v>0.2</v>
      </c>
      <c r="E23" s="45" t="s">
        <v>208</v>
      </c>
      <c r="F23" s="46" t="s">
        <v>222</v>
      </c>
    </row>
    <row r="24" spans="2:6" ht="45" x14ac:dyDescent="0.25">
      <c r="B24" s="38" t="s">
        <v>29</v>
      </c>
      <c r="C24" s="38" t="s">
        <v>64</v>
      </c>
      <c r="D24" s="44">
        <v>2.5000000000000001E-2</v>
      </c>
      <c r="E24" s="45" t="s">
        <v>208</v>
      </c>
      <c r="F24" s="46" t="s">
        <v>223</v>
      </c>
    </row>
    <row r="25" spans="2:6" ht="45" x14ac:dyDescent="0.25">
      <c r="B25" s="38" t="s">
        <v>31</v>
      </c>
      <c r="C25" s="47" t="s">
        <v>224</v>
      </c>
      <c r="D25" s="48" t="s">
        <v>208</v>
      </c>
      <c r="E25" s="49" t="s">
        <v>225</v>
      </c>
      <c r="F25" s="46" t="s">
        <v>226</v>
      </c>
    </row>
    <row r="26" spans="2:6" ht="30" x14ac:dyDescent="0.25">
      <c r="B26" s="38" t="s">
        <v>33</v>
      </c>
      <c r="C26" s="38" t="s">
        <v>66</v>
      </c>
      <c r="D26" s="44">
        <v>1.4999999999999999E-2</v>
      </c>
      <c r="E26" s="44" t="s">
        <v>208</v>
      </c>
      <c r="F26" s="46" t="s">
        <v>227</v>
      </c>
    </row>
    <row r="27" spans="2:6" x14ac:dyDescent="0.25">
      <c r="B27" s="38" t="s">
        <v>67</v>
      </c>
      <c r="C27" s="38" t="s">
        <v>68</v>
      </c>
      <c r="D27" s="44">
        <v>0.01</v>
      </c>
      <c r="E27" s="44" t="s">
        <v>208</v>
      </c>
      <c r="F27" s="46" t="s">
        <v>228</v>
      </c>
    </row>
    <row r="28" spans="2:6" x14ac:dyDescent="0.25">
      <c r="B28" s="38" t="s">
        <v>69</v>
      </c>
      <c r="C28" s="38" t="s">
        <v>70</v>
      </c>
      <c r="D28" s="44">
        <v>6.0000000000000001E-3</v>
      </c>
      <c r="E28" s="44" t="s">
        <v>208</v>
      </c>
      <c r="F28" s="46" t="s">
        <v>229</v>
      </c>
    </row>
    <row r="29" spans="2:6" ht="30" x14ac:dyDescent="0.25">
      <c r="B29" s="38" t="s">
        <v>71</v>
      </c>
      <c r="C29" s="38" t="s">
        <v>72</v>
      </c>
      <c r="D29" s="44">
        <v>2E-3</v>
      </c>
      <c r="E29" s="44" t="s">
        <v>208</v>
      </c>
      <c r="F29" s="46" t="s">
        <v>230</v>
      </c>
    </row>
    <row r="30" spans="2:6" x14ac:dyDescent="0.25">
      <c r="B30" s="38" t="s">
        <v>73</v>
      </c>
      <c r="C30" s="38" t="s">
        <v>74</v>
      </c>
      <c r="D30" s="44">
        <v>0.08</v>
      </c>
      <c r="E30" s="44" t="s">
        <v>208</v>
      </c>
      <c r="F30" s="46" t="s">
        <v>231</v>
      </c>
    </row>
    <row r="31" spans="2:6" ht="30" x14ac:dyDescent="0.25">
      <c r="B31" s="50" t="s">
        <v>142</v>
      </c>
      <c r="C31" s="50" t="s">
        <v>232</v>
      </c>
      <c r="D31" s="51" t="s">
        <v>208</v>
      </c>
      <c r="E31" s="51" t="s">
        <v>208</v>
      </c>
      <c r="F31" s="52" t="s">
        <v>233</v>
      </c>
    </row>
    <row r="32" spans="2:6" ht="21.6" customHeight="1" x14ac:dyDescent="0.25">
      <c r="B32" s="309" t="s">
        <v>234</v>
      </c>
      <c r="C32" s="310"/>
      <c r="D32" s="310"/>
      <c r="E32" s="310"/>
      <c r="F32" s="311"/>
    </row>
    <row r="33" spans="2:6" ht="32.1" customHeight="1" x14ac:dyDescent="0.25">
      <c r="B33" s="312" t="s">
        <v>235</v>
      </c>
      <c r="C33" s="313"/>
      <c r="D33" s="313"/>
      <c r="E33" s="313"/>
      <c r="F33" s="314"/>
    </row>
    <row r="34" spans="2:6" ht="63.95" customHeight="1" x14ac:dyDescent="0.25">
      <c r="B34" s="312" t="s">
        <v>236</v>
      </c>
      <c r="C34" s="313"/>
      <c r="D34" s="313"/>
      <c r="E34" s="313"/>
      <c r="F34" s="314"/>
    </row>
    <row r="35" spans="2:6" ht="37.5" customHeight="1" x14ac:dyDescent="0.25">
      <c r="B35" s="312" t="s">
        <v>237</v>
      </c>
      <c r="C35" s="313"/>
      <c r="D35" s="313"/>
      <c r="E35" s="313"/>
      <c r="F35" s="314"/>
    </row>
    <row r="36" spans="2:6" ht="37.5" customHeight="1" x14ac:dyDescent="0.25">
      <c r="B36" s="312" t="s">
        <v>238</v>
      </c>
      <c r="C36" s="313"/>
      <c r="D36" s="313"/>
      <c r="E36" s="313"/>
      <c r="F36" s="314"/>
    </row>
    <row r="37" spans="2:6" ht="107.45" customHeight="1" x14ac:dyDescent="0.25">
      <c r="B37" s="315" t="s">
        <v>239</v>
      </c>
      <c r="C37" s="316"/>
      <c r="D37" s="316"/>
      <c r="E37" s="316"/>
      <c r="F37" s="317"/>
    </row>
    <row r="38" spans="2:6" x14ac:dyDescent="0.25">
      <c r="B38" s="29"/>
      <c r="C38" s="29"/>
      <c r="D38" s="30"/>
      <c r="E38" s="29"/>
      <c r="F38" s="31"/>
    </row>
    <row r="39" spans="2:6" x14ac:dyDescent="0.25">
      <c r="B39" s="29"/>
      <c r="C39" s="29"/>
      <c r="D39" s="30"/>
      <c r="E39" s="29"/>
      <c r="F39" s="31"/>
    </row>
    <row r="40" spans="2:6" x14ac:dyDescent="0.25">
      <c r="B40" s="263" t="s">
        <v>53</v>
      </c>
      <c r="C40" s="264"/>
      <c r="D40" s="318" t="s">
        <v>98</v>
      </c>
      <c r="E40" s="240" t="s">
        <v>205</v>
      </c>
      <c r="F40" s="266" t="s">
        <v>206</v>
      </c>
    </row>
    <row r="41" spans="2:6" x14ac:dyDescent="0.25">
      <c r="B41" s="267" t="s">
        <v>240</v>
      </c>
      <c r="C41" s="268"/>
      <c r="D41" s="318"/>
      <c r="E41" s="240"/>
      <c r="F41" s="266"/>
    </row>
    <row r="42" spans="2:6" x14ac:dyDescent="0.25">
      <c r="B42" s="35" t="s">
        <v>27</v>
      </c>
      <c r="C42" s="53" t="s">
        <v>79</v>
      </c>
      <c r="D42" s="36" t="s">
        <v>208</v>
      </c>
      <c r="E42" s="35" t="s">
        <v>327</v>
      </c>
      <c r="F42" s="54" t="s">
        <v>241</v>
      </c>
    </row>
    <row r="43" spans="2:6" x14ac:dyDescent="0.25">
      <c r="B43" s="35" t="s">
        <v>29</v>
      </c>
      <c r="C43" s="53" t="s">
        <v>80</v>
      </c>
      <c r="D43" s="36" t="s">
        <v>208</v>
      </c>
      <c r="E43" s="35" t="s">
        <v>328</v>
      </c>
      <c r="F43" s="55" t="s">
        <v>242</v>
      </c>
    </row>
    <row r="44" spans="2:6" x14ac:dyDescent="0.25">
      <c r="B44" s="35" t="s">
        <v>31</v>
      </c>
      <c r="C44" s="53" t="s">
        <v>243</v>
      </c>
      <c r="D44" s="36" t="s">
        <v>208</v>
      </c>
      <c r="E44" s="35" t="s">
        <v>208</v>
      </c>
      <c r="F44" s="38" t="s">
        <v>208</v>
      </c>
    </row>
    <row r="45" spans="2:6" x14ac:dyDescent="0.25">
      <c r="B45" s="35" t="s">
        <v>33</v>
      </c>
      <c r="C45" s="53" t="s">
        <v>82</v>
      </c>
      <c r="D45" s="36" t="s">
        <v>208</v>
      </c>
      <c r="E45" s="35" t="s">
        <v>208</v>
      </c>
      <c r="F45" s="38" t="s">
        <v>208</v>
      </c>
    </row>
    <row r="46" spans="2:6" x14ac:dyDescent="0.25">
      <c r="B46" s="35" t="s">
        <v>67</v>
      </c>
      <c r="C46" s="53" t="s">
        <v>83</v>
      </c>
      <c r="D46" s="36" t="s">
        <v>208</v>
      </c>
      <c r="E46" s="35" t="s">
        <v>208</v>
      </c>
      <c r="F46" s="38" t="s">
        <v>208</v>
      </c>
    </row>
    <row r="47" spans="2:6" x14ac:dyDescent="0.25">
      <c r="B47" s="35" t="s">
        <v>69</v>
      </c>
      <c r="C47" s="53" t="s">
        <v>244</v>
      </c>
      <c r="D47" s="36" t="s">
        <v>208</v>
      </c>
      <c r="E47" s="35" t="s">
        <v>208</v>
      </c>
      <c r="F47" s="38" t="s">
        <v>208</v>
      </c>
    </row>
    <row r="48" spans="2:6" x14ac:dyDescent="0.25">
      <c r="B48" s="35" t="s">
        <v>71</v>
      </c>
      <c r="C48" s="53" t="s">
        <v>198</v>
      </c>
      <c r="D48" s="36" t="s">
        <v>208</v>
      </c>
      <c r="E48" s="35" t="s">
        <v>208</v>
      </c>
      <c r="F48" s="38" t="s">
        <v>208</v>
      </c>
    </row>
    <row r="49" spans="2:6" x14ac:dyDescent="0.25">
      <c r="B49" s="35" t="s">
        <v>73</v>
      </c>
      <c r="C49" s="53" t="s">
        <v>245</v>
      </c>
      <c r="D49" s="36" t="s">
        <v>208</v>
      </c>
      <c r="E49" s="35" t="s">
        <v>208</v>
      </c>
      <c r="F49" s="38" t="s">
        <v>208</v>
      </c>
    </row>
    <row r="50" spans="2:6" x14ac:dyDescent="0.25">
      <c r="B50" s="35" t="s">
        <v>142</v>
      </c>
      <c r="C50" s="56" t="s">
        <v>51</v>
      </c>
      <c r="D50" s="36" t="s">
        <v>208</v>
      </c>
      <c r="E50" s="35" t="s">
        <v>208</v>
      </c>
      <c r="F50" s="38" t="s">
        <v>208</v>
      </c>
    </row>
    <row r="51" spans="2:6" ht="18.95" customHeight="1" x14ac:dyDescent="0.25">
      <c r="B51" s="272" t="s">
        <v>246</v>
      </c>
      <c r="C51" s="273"/>
      <c r="D51" s="273"/>
      <c r="E51" s="273"/>
      <c r="F51" s="274"/>
    </row>
    <row r="52" spans="2:6" ht="51" customHeight="1" x14ac:dyDescent="0.25">
      <c r="B52" s="250" t="s">
        <v>247</v>
      </c>
      <c r="C52" s="293"/>
      <c r="D52" s="293"/>
      <c r="E52" s="293"/>
      <c r="F52" s="294"/>
    </row>
    <row r="53" spans="2:6" x14ac:dyDescent="0.25">
      <c r="B53" s="250" t="s">
        <v>326</v>
      </c>
      <c r="C53" s="293"/>
      <c r="D53" s="293"/>
      <c r="E53" s="293"/>
      <c r="F53" s="294"/>
    </row>
    <row r="54" spans="2:6" x14ac:dyDescent="0.25">
      <c r="B54" s="295" t="s">
        <v>329</v>
      </c>
      <c r="C54" s="296"/>
      <c r="D54" s="296"/>
      <c r="E54" s="296"/>
      <c r="F54" s="297"/>
    </row>
    <row r="55" spans="2:6" x14ac:dyDescent="0.25">
      <c r="B55" s="29"/>
      <c r="C55" s="29"/>
      <c r="D55" s="30"/>
      <c r="E55" s="29"/>
      <c r="F55" s="31"/>
    </row>
    <row r="56" spans="2:6" x14ac:dyDescent="0.25">
      <c r="B56" s="29"/>
      <c r="C56" s="29"/>
      <c r="D56" s="30"/>
      <c r="E56" s="29"/>
      <c r="F56" s="31"/>
    </row>
    <row r="57" spans="2:6" x14ac:dyDescent="0.25">
      <c r="B57" s="298" t="s">
        <v>86</v>
      </c>
      <c r="C57" s="299"/>
      <c r="D57" s="32" t="s">
        <v>98</v>
      </c>
      <c r="E57" s="33" t="s">
        <v>205</v>
      </c>
      <c r="F57" s="34" t="s">
        <v>206</v>
      </c>
    </row>
    <row r="58" spans="2:6" x14ac:dyDescent="0.25">
      <c r="B58" s="38" t="s">
        <v>27</v>
      </c>
      <c r="C58" s="56" t="s">
        <v>88</v>
      </c>
      <c r="D58" s="36">
        <f>0.05*(1/12)</f>
        <v>4.1666666666666666E-3</v>
      </c>
      <c r="E58" s="57" t="s">
        <v>248</v>
      </c>
      <c r="F58" s="58" t="s">
        <v>249</v>
      </c>
    </row>
    <row r="59" spans="2:6" x14ac:dyDescent="0.25">
      <c r="B59" s="38" t="s">
        <v>29</v>
      </c>
      <c r="C59" s="56" t="s">
        <v>89</v>
      </c>
      <c r="D59" s="36">
        <f>(0.08*0.0042)</f>
        <v>3.3599999999999998E-4</v>
      </c>
      <c r="E59" s="57" t="s">
        <v>250</v>
      </c>
      <c r="F59" s="58" t="s">
        <v>251</v>
      </c>
    </row>
    <row r="60" spans="2:6" ht="30" x14ac:dyDescent="0.25">
      <c r="B60" s="99" t="s">
        <v>31</v>
      </c>
      <c r="C60" s="100" t="s">
        <v>90</v>
      </c>
      <c r="D60" s="102">
        <f>((8%*40%*5%*(1+1/12+1/12+(1/3/12))))</f>
        <v>1.9111111111111108E-3</v>
      </c>
      <c r="E60" s="59" t="s">
        <v>318</v>
      </c>
      <c r="F60" s="101" t="s">
        <v>252</v>
      </c>
    </row>
    <row r="61" spans="2:6" ht="30" x14ac:dyDescent="0.25">
      <c r="B61" s="99" t="s">
        <v>33</v>
      </c>
      <c r="C61" s="100" t="s">
        <v>91</v>
      </c>
      <c r="D61" s="102">
        <f>((1/30)*7)/12</f>
        <v>1.9444444444444445E-2</v>
      </c>
      <c r="E61" s="59" t="s">
        <v>317</v>
      </c>
      <c r="F61" s="101" t="s">
        <v>253</v>
      </c>
    </row>
    <row r="62" spans="2:6" ht="30" x14ac:dyDescent="0.25">
      <c r="B62" s="99" t="s">
        <v>67</v>
      </c>
      <c r="C62" s="100" t="s">
        <v>92</v>
      </c>
      <c r="D62" s="102">
        <f>36.8%*D61</f>
        <v>7.1555555555555556E-3</v>
      </c>
      <c r="E62" s="59" t="s">
        <v>330</v>
      </c>
      <c r="F62" s="101" t="s">
        <v>319</v>
      </c>
    </row>
    <row r="63" spans="2:6" ht="30" x14ac:dyDescent="0.25">
      <c r="B63" s="38" t="s">
        <v>69</v>
      </c>
      <c r="C63" s="56" t="s">
        <v>254</v>
      </c>
      <c r="D63" s="36">
        <f>(0.9*0.4*0.08)*(1+8.33%+12.1%)</f>
        <v>3.4683840000000001E-2</v>
      </c>
      <c r="E63" s="57" t="s">
        <v>331</v>
      </c>
      <c r="F63" s="58" t="s">
        <v>255</v>
      </c>
    </row>
    <row r="64" spans="2:6" ht="20.45" customHeight="1" x14ac:dyDescent="0.25">
      <c r="B64" s="300" t="s">
        <v>256</v>
      </c>
      <c r="C64" s="301"/>
      <c r="D64" s="301"/>
      <c r="E64" s="301"/>
      <c r="F64" s="302"/>
    </row>
    <row r="65" spans="2:6" ht="35.1" customHeight="1" x14ac:dyDescent="0.25">
      <c r="B65" s="303" t="s">
        <v>257</v>
      </c>
      <c r="C65" s="304"/>
      <c r="D65" s="304"/>
      <c r="E65" s="304"/>
      <c r="F65" s="305"/>
    </row>
    <row r="66" spans="2:6" ht="32.1" customHeight="1" x14ac:dyDescent="0.25">
      <c r="B66" s="303" t="s">
        <v>258</v>
      </c>
      <c r="C66" s="304"/>
      <c r="D66" s="304"/>
      <c r="E66" s="304"/>
      <c r="F66" s="305"/>
    </row>
    <row r="67" spans="2:6" ht="21.95" customHeight="1" x14ac:dyDescent="0.25">
      <c r="B67" s="306" t="s">
        <v>259</v>
      </c>
      <c r="C67" s="307"/>
      <c r="D67" s="307"/>
      <c r="E67" s="307"/>
      <c r="F67" s="308"/>
    </row>
    <row r="68" spans="2:6" ht="36.6" customHeight="1" x14ac:dyDescent="0.25">
      <c r="B68" s="303" t="s">
        <v>260</v>
      </c>
      <c r="C68" s="304"/>
      <c r="D68" s="304"/>
      <c r="E68" s="304"/>
      <c r="F68" s="305"/>
    </row>
    <row r="69" spans="2:6" ht="20.45" customHeight="1" x14ac:dyDescent="0.25">
      <c r="B69" s="290" t="s">
        <v>261</v>
      </c>
      <c r="C69" s="291"/>
      <c r="D69" s="291"/>
      <c r="E69" s="291"/>
      <c r="F69" s="292"/>
    </row>
    <row r="70" spans="2:6" x14ac:dyDescent="0.25">
      <c r="B70" s="29"/>
      <c r="C70" s="29"/>
      <c r="D70" s="30"/>
      <c r="E70" s="29"/>
      <c r="F70" s="31"/>
    </row>
    <row r="71" spans="2:6" x14ac:dyDescent="0.25">
      <c r="B71" s="29"/>
      <c r="C71" s="29"/>
      <c r="D71" s="30"/>
      <c r="E71" s="29"/>
      <c r="F71" s="31"/>
    </row>
    <row r="72" spans="2:6" x14ac:dyDescent="0.25">
      <c r="B72" s="263" t="s">
        <v>94</v>
      </c>
      <c r="C72" s="264"/>
      <c r="D72" s="278" t="s">
        <v>98</v>
      </c>
      <c r="E72" s="280" t="s">
        <v>205</v>
      </c>
      <c r="F72" s="282" t="s">
        <v>206</v>
      </c>
    </row>
    <row r="73" spans="2:6" x14ac:dyDescent="0.25">
      <c r="B73" s="267" t="s">
        <v>95</v>
      </c>
      <c r="C73" s="268"/>
      <c r="D73" s="279"/>
      <c r="E73" s="281"/>
      <c r="F73" s="283"/>
    </row>
    <row r="74" spans="2:6" x14ac:dyDescent="0.25">
      <c r="B74" s="38" t="s">
        <v>27</v>
      </c>
      <c r="C74" s="37" t="s">
        <v>150</v>
      </c>
      <c r="D74" s="60">
        <f>1/12</f>
        <v>8.3333333333333329E-2</v>
      </c>
      <c r="E74" s="61" t="s">
        <v>333</v>
      </c>
      <c r="F74" s="62" t="s">
        <v>334</v>
      </c>
    </row>
    <row r="75" spans="2:6" x14ac:dyDescent="0.25">
      <c r="B75" s="38" t="s">
        <v>29</v>
      </c>
      <c r="C75" s="37" t="s">
        <v>151</v>
      </c>
      <c r="D75" s="60">
        <f>(1/30)/12</f>
        <v>2.7777777777777779E-3</v>
      </c>
      <c r="E75" s="63" t="s">
        <v>335</v>
      </c>
      <c r="F75" s="54" t="s">
        <v>336</v>
      </c>
    </row>
    <row r="76" spans="2:6" x14ac:dyDescent="0.25">
      <c r="B76" s="38" t="s">
        <v>31</v>
      </c>
      <c r="C76" s="37" t="s">
        <v>152</v>
      </c>
      <c r="D76" s="60">
        <f>(5/30)/12*0.015</f>
        <v>2.0833333333333332E-4</v>
      </c>
      <c r="E76" s="63" t="s">
        <v>337</v>
      </c>
      <c r="F76" s="53" t="s">
        <v>262</v>
      </c>
    </row>
    <row r="77" spans="2:6" x14ac:dyDescent="0.25">
      <c r="B77" s="38" t="s">
        <v>33</v>
      </c>
      <c r="C77" s="37" t="s">
        <v>153</v>
      </c>
      <c r="D77" s="105">
        <f>1/12*0.0078</f>
        <v>6.4999999999999997E-4</v>
      </c>
      <c r="E77" s="106" t="s">
        <v>263</v>
      </c>
      <c r="F77" s="62" t="s">
        <v>264</v>
      </c>
    </row>
    <row r="78" spans="2:6" x14ac:dyDescent="0.25">
      <c r="B78" s="38" t="s">
        <v>67</v>
      </c>
      <c r="C78" s="37" t="s">
        <v>154</v>
      </c>
      <c r="D78" s="105">
        <f>((1/12)+(1/3*1/12))*0.02607*6/12</f>
        <v>1.4483333333333334E-3</v>
      </c>
      <c r="E78" s="107" t="s">
        <v>265</v>
      </c>
      <c r="F78" s="46" t="s">
        <v>266</v>
      </c>
    </row>
    <row r="79" spans="2:6" ht="30" x14ac:dyDescent="0.25">
      <c r="B79" s="38" t="s">
        <v>69</v>
      </c>
      <c r="C79" s="37" t="s">
        <v>155</v>
      </c>
      <c r="D79" s="60">
        <f>(5/30/12)</f>
        <v>1.3888888888888888E-2</v>
      </c>
      <c r="E79" s="63" t="s">
        <v>267</v>
      </c>
      <c r="F79" s="53" t="s">
        <v>268</v>
      </c>
    </row>
    <row r="80" spans="2:6" x14ac:dyDescent="0.25">
      <c r="B80" s="284" t="s">
        <v>156</v>
      </c>
      <c r="C80" s="285"/>
      <c r="D80" s="64">
        <f>SUM(D74:E79)</f>
        <v>0.10230666666666666</v>
      </c>
      <c r="E80" s="35" t="s">
        <v>208</v>
      </c>
      <c r="F80" s="38" t="s">
        <v>208</v>
      </c>
    </row>
    <row r="81" spans="2:6" ht="30" x14ac:dyDescent="0.25">
      <c r="B81" s="65" t="s">
        <v>71</v>
      </c>
      <c r="C81" s="66" t="s">
        <v>157</v>
      </c>
      <c r="D81" s="67">
        <f>(D80-D78)*(2/12+(1/3*1/12))</f>
        <v>1.961134259259259E-2</v>
      </c>
      <c r="E81" s="68" t="str">
        <f>"("&amp;TEXT(D80,"0,0000")&amp;" - "&amp;TEXT(D73,"0,0000")&amp;") x [1/12+1/12+(1/12 x 1/3)] x 100 ≅ "&amp;TEXT(D81,"0,00%")</f>
        <v>(0,1023 - 0,0000) x [1/12+1/12+(1/12 x 1/3)] x 100 ≅ 1,96%</v>
      </c>
      <c r="F81" s="69" t="s">
        <v>208</v>
      </c>
    </row>
    <row r="82" spans="2:6" x14ac:dyDescent="0.25">
      <c r="B82" s="286" t="s">
        <v>158</v>
      </c>
      <c r="C82" s="286"/>
      <c r="D82" s="70">
        <f>SUM(D80:E81)</f>
        <v>0.12191800925925925</v>
      </c>
      <c r="E82" s="35" t="s">
        <v>208</v>
      </c>
      <c r="F82" s="38" t="s">
        <v>208</v>
      </c>
    </row>
    <row r="83" spans="2:6" x14ac:dyDescent="0.25">
      <c r="B83" s="38" t="s">
        <v>73</v>
      </c>
      <c r="C83" s="66" t="s">
        <v>159</v>
      </c>
      <c r="D83" s="67" t="s">
        <v>208</v>
      </c>
      <c r="E83" s="35" t="s">
        <v>208</v>
      </c>
      <c r="F83" s="38" t="s">
        <v>208</v>
      </c>
    </row>
    <row r="84" spans="2:6" ht="20.100000000000001" customHeight="1" x14ac:dyDescent="0.25">
      <c r="B84" s="287" t="s">
        <v>269</v>
      </c>
      <c r="C84" s="288"/>
      <c r="D84" s="288"/>
      <c r="E84" s="288"/>
      <c r="F84" s="289"/>
    </row>
    <row r="85" spans="2:6" ht="33.6" customHeight="1" x14ac:dyDescent="0.25">
      <c r="B85" s="234" t="s">
        <v>270</v>
      </c>
      <c r="C85" s="235"/>
      <c r="D85" s="235"/>
      <c r="E85" s="235"/>
      <c r="F85" s="236"/>
    </row>
    <row r="86" spans="2:6" x14ac:dyDescent="0.25">
      <c r="B86" s="275" t="s">
        <v>271</v>
      </c>
      <c r="C86" s="276"/>
      <c r="D86" s="276"/>
      <c r="E86" s="276"/>
      <c r="F86" s="277"/>
    </row>
    <row r="87" spans="2:6" ht="20.100000000000001" customHeight="1" x14ac:dyDescent="0.25">
      <c r="B87" s="275" t="s">
        <v>272</v>
      </c>
      <c r="C87" s="276"/>
      <c r="D87" s="276"/>
      <c r="E87" s="276"/>
      <c r="F87" s="277"/>
    </row>
    <row r="88" spans="2:6" ht="20.45" customHeight="1" x14ac:dyDescent="0.25">
      <c r="B88" s="275" t="s">
        <v>273</v>
      </c>
      <c r="C88" s="276"/>
      <c r="D88" s="276"/>
      <c r="E88" s="276"/>
      <c r="F88" s="277"/>
    </row>
    <row r="89" spans="2:6" ht="30" customHeight="1" x14ac:dyDescent="0.25">
      <c r="B89" s="254" t="s">
        <v>332</v>
      </c>
      <c r="C89" s="255"/>
      <c r="D89" s="255"/>
      <c r="E89" s="255"/>
      <c r="F89" s="256"/>
    </row>
    <row r="90" spans="2:6" ht="17.45" customHeight="1" x14ac:dyDescent="0.25">
      <c r="B90" s="257" t="s">
        <v>274</v>
      </c>
      <c r="C90" s="258"/>
      <c r="D90" s="258"/>
      <c r="E90" s="258"/>
      <c r="F90" s="259"/>
    </row>
    <row r="91" spans="2:6" ht="30.6" customHeight="1" x14ac:dyDescent="0.25">
      <c r="B91" s="260" t="s">
        <v>275</v>
      </c>
      <c r="C91" s="261"/>
      <c r="D91" s="261"/>
      <c r="E91" s="261"/>
      <c r="F91" s="262"/>
    </row>
    <row r="92" spans="2:6" x14ac:dyDescent="0.25">
      <c r="B92" s="29"/>
      <c r="C92" s="29"/>
      <c r="D92" s="30"/>
      <c r="E92" s="29"/>
      <c r="F92" s="31"/>
    </row>
    <row r="93" spans="2:6" x14ac:dyDescent="0.25">
      <c r="B93" s="29"/>
      <c r="C93" s="29"/>
      <c r="D93" s="30"/>
      <c r="E93" s="29"/>
      <c r="F93" s="31"/>
    </row>
    <row r="94" spans="2:6" x14ac:dyDescent="0.25">
      <c r="B94" s="263" t="s">
        <v>94</v>
      </c>
      <c r="C94" s="264"/>
      <c r="D94" s="265" t="s">
        <v>98</v>
      </c>
      <c r="E94" s="240" t="s">
        <v>205</v>
      </c>
      <c r="F94" s="266" t="s">
        <v>206</v>
      </c>
    </row>
    <row r="95" spans="2:6" x14ac:dyDescent="0.25">
      <c r="B95" s="267" t="s">
        <v>99</v>
      </c>
      <c r="C95" s="268"/>
      <c r="D95" s="265"/>
      <c r="E95" s="240"/>
      <c r="F95" s="266"/>
    </row>
    <row r="96" spans="2:6" x14ac:dyDescent="0.25">
      <c r="B96" s="71" t="s">
        <v>27</v>
      </c>
      <c r="C96" s="72" t="s">
        <v>102</v>
      </c>
      <c r="D96" s="36" t="s">
        <v>208</v>
      </c>
      <c r="E96" s="35" t="s">
        <v>208</v>
      </c>
      <c r="F96" s="38" t="s">
        <v>208</v>
      </c>
    </row>
    <row r="97" spans="2:6" x14ac:dyDescent="0.25">
      <c r="B97" s="269" t="s">
        <v>276</v>
      </c>
      <c r="C97" s="270"/>
      <c r="D97" s="270"/>
      <c r="E97" s="270"/>
      <c r="F97" s="271"/>
    </row>
    <row r="98" spans="2:6" x14ac:dyDescent="0.25">
      <c r="B98" s="29"/>
      <c r="C98" s="29"/>
      <c r="D98" s="30"/>
      <c r="E98" s="29"/>
      <c r="F98" s="31"/>
    </row>
    <row r="99" spans="2:6" x14ac:dyDescent="0.25">
      <c r="B99" s="29"/>
      <c r="C99" s="29"/>
      <c r="D99" s="30"/>
      <c r="E99" s="29"/>
      <c r="F99" s="31"/>
    </row>
    <row r="100" spans="2:6" x14ac:dyDescent="0.25">
      <c r="B100" s="240" t="s">
        <v>277</v>
      </c>
      <c r="C100" s="240"/>
      <c r="D100" s="32" t="s">
        <v>98</v>
      </c>
      <c r="E100" s="33" t="s">
        <v>205</v>
      </c>
      <c r="F100" s="34" t="s">
        <v>206</v>
      </c>
    </row>
    <row r="101" spans="2:6" x14ac:dyDescent="0.25">
      <c r="B101" s="35" t="s">
        <v>27</v>
      </c>
      <c r="C101" s="35" t="s">
        <v>278</v>
      </c>
      <c r="D101" s="36" t="s">
        <v>208</v>
      </c>
      <c r="E101" s="35" t="s">
        <v>208</v>
      </c>
      <c r="F101" s="35" t="s">
        <v>208</v>
      </c>
    </row>
    <row r="102" spans="2:6" x14ac:dyDescent="0.25">
      <c r="B102" s="35" t="s">
        <v>29</v>
      </c>
      <c r="C102" s="35" t="s">
        <v>279</v>
      </c>
      <c r="D102" s="36" t="s">
        <v>208</v>
      </c>
      <c r="E102" s="35" t="s">
        <v>208</v>
      </c>
      <c r="F102" s="35" t="s">
        <v>208</v>
      </c>
    </row>
    <row r="103" spans="2:6" x14ac:dyDescent="0.25">
      <c r="B103" s="73" t="s">
        <v>31</v>
      </c>
      <c r="C103" s="73" t="s">
        <v>280</v>
      </c>
      <c r="D103" s="74" t="s">
        <v>208</v>
      </c>
      <c r="E103" s="73" t="s">
        <v>208</v>
      </c>
      <c r="F103" s="73" t="s">
        <v>281</v>
      </c>
    </row>
    <row r="104" spans="2:6" ht="15.95" customHeight="1" x14ac:dyDescent="0.25">
      <c r="B104" s="272" t="s">
        <v>282</v>
      </c>
      <c r="C104" s="273"/>
      <c r="D104" s="273"/>
      <c r="E104" s="273"/>
      <c r="F104" s="274"/>
    </row>
    <row r="105" spans="2:6" ht="15.95" customHeight="1" x14ac:dyDescent="0.25">
      <c r="B105" s="275" t="s">
        <v>283</v>
      </c>
      <c r="C105" s="276"/>
      <c r="D105" s="276"/>
      <c r="E105" s="276"/>
      <c r="F105" s="277"/>
    </row>
    <row r="106" spans="2:6" ht="15.95" customHeight="1" x14ac:dyDescent="0.25">
      <c r="B106" s="275" t="s">
        <v>284</v>
      </c>
      <c r="C106" s="276"/>
      <c r="D106" s="276"/>
      <c r="E106" s="276"/>
      <c r="F106" s="277"/>
    </row>
    <row r="107" spans="2:6" ht="29.45" customHeight="1" x14ac:dyDescent="0.25">
      <c r="B107" s="251" t="s">
        <v>285</v>
      </c>
      <c r="C107" s="252"/>
      <c r="D107" s="252"/>
      <c r="E107" s="252"/>
      <c r="F107" s="253"/>
    </row>
    <row r="108" spans="2:6" x14ac:dyDescent="0.25">
      <c r="B108" s="29"/>
      <c r="C108" s="29"/>
      <c r="D108" s="30"/>
      <c r="E108" s="29"/>
      <c r="F108" s="31"/>
    </row>
    <row r="109" spans="2:6" x14ac:dyDescent="0.25">
      <c r="B109" s="29"/>
      <c r="C109" s="29"/>
      <c r="D109" s="30"/>
      <c r="E109" s="29"/>
      <c r="F109" s="31"/>
    </row>
    <row r="110" spans="2:6" x14ac:dyDescent="0.25">
      <c r="B110" s="240" t="s">
        <v>109</v>
      </c>
      <c r="C110" s="240"/>
      <c r="D110" s="32" t="s">
        <v>98</v>
      </c>
      <c r="E110" s="33" t="s">
        <v>205</v>
      </c>
      <c r="F110" s="34" t="s">
        <v>206</v>
      </c>
    </row>
    <row r="111" spans="2:6" x14ac:dyDescent="0.25">
      <c r="B111" s="49" t="s">
        <v>27</v>
      </c>
      <c r="C111" s="53" t="s">
        <v>111</v>
      </c>
      <c r="D111" s="36" t="s">
        <v>208</v>
      </c>
      <c r="E111" s="75" t="s">
        <v>286</v>
      </c>
      <c r="F111" s="38" t="s">
        <v>208</v>
      </c>
    </row>
    <row r="112" spans="2:6" x14ac:dyDescent="0.25">
      <c r="B112" s="49" t="s">
        <v>29</v>
      </c>
      <c r="C112" s="53" t="s">
        <v>112</v>
      </c>
      <c r="D112" s="36" t="s">
        <v>208</v>
      </c>
      <c r="E112" s="75" t="s">
        <v>287</v>
      </c>
      <c r="F112" s="38" t="s">
        <v>208</v>
      </c>
    </row>
    <row r="113" spans="2:6" ht="30" x14ac:dyDescent="0.25">
      <c r="B113" s="49" t="s">
        <v>31</v>
      </c>
      <c r="C113" s="53" t="s">
        <v>113</v>
      </c>
      <c r="D113" s="76" t="s">
        <v>208</v>
      </c>
      <c r="E113" s="37" t="s">
        <v>288</v>
      </c>
      <c r="F113" s="38"/>
    </row>
    <row r="114" spans="2:6" x14ac:dyDescent="0.25">
      <c r="B114" s="77" t="s">
        <v>171</v>
      </c>
      <c r="C114" s="78" t="s">
        <v>174</v>
      </c>
      <c r="D114" s="79" t="s">
        <v>208</v>
      </c>
      <c r="E114" s="35" t="s">
        <v>208</v>
      </c>
      <c r="F114" s="38"/>
    </row>
    <row r="115" spans="2:6" x14ac:dyDescent="0.25">
      <c r="B115" s="77" t="s">
        <v>172</v>
      </c>
      <c r="C115" s="78" t="s">
        <v>175</v>
      </c>
      <c r="D115" s="79" t="s">
        <v>208</v>
      </c>
      <c r="E115" s="35" t="s">
        <v>208</v>
      </c>
      <c r="F115" s="38"/>
    </row>
    <row r="116" spans="2:6" x14ac:dyDescent="0.25">
      <c r="B116" s="80" t="s">
        <v>173</v>
      </c>
      <c r="C116" s="81" t="s">
        <v>176</v>
      </c>
      <c r="D116" s="82" t="s">
        <v>208</v>
      </c>
      <c r="E116" s="73" t="s">
        <v>208</v>
      </c>
      <c r="F116" s="83"/>
    </row>
    <row r="117" spans="2:6" ht="18.95" customHeight="1" x14ac:dyDescent="0.25">
      <c r="B117" s="241" t="s">
        <v>289</v>
      </c>
      <c r="C117" s="242"/>
      <c r="D117" s="242"/>
      <c r="E117" s="242"/>
      <c r="F117" s="243"/>
    </row>
    <row r="118" spans="2:6" ht="20.100000000000001" customHeight="1" x14ac:dyDescent="0.25">
      <c r="B118" s="244" t="s">
        <v>290</v>
      </c>
      <c r="C118" s="245"/>
      <c r="D118" s="245"/>
      <c r="E118" s="245"/>
      <c r="F118" s="246"/>
    </row>
    <row r="119" spans="2:6" ht="18.95" customHeight="1" x14ac:dyDescent="0.25">
      <c r="B119" s="247" t="s">
        <v>291</v>
      </c>
      <c r="C119" s="248"/>
      <c r="D119" s="248"/>
      <c r="E119" s="248"/>
      <c r="F119" s="249"/>
    </row>
    <row r="120" spans="2:6" ht="18.95" customHeight="1" x14ac:dyDescent="0.25">
      <c r="B120" s="250" t="s">
        <v>292</v>
      </c>
      <c r="C120" s="248"/>
      <c r="D120" s="248"/>
      <c r="E120" s="248"/>
      <c r="F120" s="249"/>
    </row>
    <row r="121" spans="2:6" ht="48" customHeight="1" x14ac:dyDescent="0.25">
      <c r="B121" s="250" t="s">
        <v>293</v>
      </c>
      <c r="C121" s="248"/>
      <c r="D121" s="248"/>
      <c r="E121" s="248"/>
      <c r="F121" s="249"/>
    </row>
    <row r="122" spans="2:6" ht="32.1" customHeight="1" x14ac:dyDescent="0.25">
      <c r="B122" s="234" t="s">
        <v>294</v>
      </c>
      <c r="C122" s="235"/>
      <c r="D122" s="235"/>
      <c r="E122" s="235"/>
      <c r="F122" s="236"/>
    </row>
    <row r="123" spans="2:6" ht="33.950000000000003" customHeight="1" x14ac:dyDescent="0.25">
      <c r="B123" s="237" t="s">
        <v>295</v>
      </c>
      <c r="C123" s="238"/>
      <c r="D123" s="238"/>
      <c r="E123" s="238"/>
      <c r="F123" s="239"/>
    </row>
  </sheetData>
  <mergeCells count="73">
    <mergeCell ref="B1:F1"/>
    <mergeCell ref="B2:F2"/>
    <mergeCell ref="B4:C4"/>
    <mergeCell ref="B9:F9"/>
    <mergeCell ref="B10:F10"/>
    <mergeCell ref="B13:C13"/>
    <mergeCell ref="D13:D14"/>
    <mergeCell ref="E13:E14"/>
    <mergeCell ref="F13:F14"/>
    <mergeCell ref="B14:C14"/>
    <mergeCell ref="B17:F17"/>
    <mergeCell ref="B18:F18"/>
    <mergeCell ref="B21:C21"/>
    <mergeCell ref="D21:D22"/>
    <mergeCell ref="E21:E22"/>
    <mergeCell ref="F21:F22"/>
    <mergeCell ref="B22:C22"/>
    <mergeCell ref="B51:F51"/>
    <mergeCell ref="B32:F32"/>
    <mergeCell ref="B33:F33"/>
    <mergeCell ref="B34:F34"/>
    <mergeCell ref="B35:F35"/>
    <mergeCell ref="B36:F36"/>
    <mergeCell ref="B37:F37"/>
    <mergeCell ref="B40:C40"/>
    <mergeCell ref="D40:D41"/>
    <mergeCell ref="E40:E41"/>
    <mergeCell ref="F40:F41"/>
    <mergeCell ref="B41:C41"/>
    <mergeCell ref="B69:F69"/>
    <mergeCell ref="B52:F52"/>
    <mergeCell ref="B53:F53"/>
    <mergeCell ref="B54:F54"/>
    <mergeCell ref="B57:C57"/>
    <mergeCell ref="B64:F64"/>
    <mergeCell ref="B65:F65"/>
    <mergeCell ref="B66:F66"/>
    <mergeCell ref="B67:F67"/>
    <mergeCell ref="B68:F68"/>
    <mergeCell ref="B88:F88"/>
    <mergeCell ref="B72:C72"/>
    <mergeCell ref="D72:D73"/>
    <mergeCell ref="E72:E73"/>
    <mergeCell ref="F72:F73"/>
    <mergeCell ref="B73:C73"/>
    <mergeCell ref="B80:C80"/>
    <mergeCell ref="B82:C82"/>
    <mergeCell ref="B84:F84"/>
    <mergeCell ref="B85:F85"/>
    <mergeCell ref="B86:F86"/>
    <mergeCell ref="B87:F87"/>
    <mergeCell ref="B107:F107"/>
    <mergeCell ref="B89:F89"/>
    <mergeCell ref="B90:F90"/>
    <mergeCell ref="B91:F91"/>
    <mergeCell ref="B94:C94"/>
    <mergeCell ref="D94:D95"/>
    <mergeCell ref="E94:E95"/>
    <mergeCell ref="F94:F95"/>
    <mergeCell ref="B95:C95"/>
    <mergeCell ref="B97:F97"/>
    <mergeCell ref="B100:C100"/>
    <mergeCell ref="B104:F104"/>
    <mergeCell ref="B105:F105"/>
    <mergeCell ref="B106:F106"/>
    <mergeCell ref="B122:F122"/>
    <mergeCell ref="B123:F123"/>
    <mergeCell ref="B110:C110"/>
    <mergeCell ref="B117:F117"/>
    <mergeCell ref="B118:F118"/>
    <mergeCell ref="B119:F119"/>
    <mergeCell ref="B120:F120"/>
    <mergeCell ref="B121:F121"/>
  </mergeCells>
  <pageMargins left="0.511811024" right="0.511811024" top="0.78740157499999996" bottom="0.78740157499999996" header="0.31496062000000002" footer="0.31496062000000002"/>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6</vt:i4>
      </vt:variant>
    </vt:vector>
  </HeadingPairs>
  <TitlesOfParts>
    <vt:vector size="6" baseType="lpstr">
      <vt:lpstr>RESUMO</vt:lpstr>
      <vt:lpstr>Tratador de Animais</vt:lpstr>
      <vt:lpstr>Uniforme e EPI</vt:lpstr>
      <vt:lpstr>Material de Limpeza</vt:lpstr>
      <vt:lpstr>Equipamentos</vt:lpstr>
      <vt:lpstr>Notas Explicativas</vt:lpstr>
    </vt:vector>
  </TitlesOfParts>
  <Company>Policia Federal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Carlos Manoel Gratex Ribeiro</dc:creator>
  <cp:lastModifiedBy>Marcelo Bitencourt Leite</cp:lastModifiedBy>
  <cp:lastPrinted>2023-02-17T19:01:36Z</cp:lastPrinted>
  <dcterms:created xsi:type="dcterms:W3CDTF">2022-07-19T13:50:16Z</dcterms:created>
  <dcterms:modified xsi:type="dcterms:W3CDTF">2024-10-08T21:38:03Z</dcterms:modified>
</cp:coreProperties>
</file>