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nike.msm\OneDrive - Polícia Federal\Área de Trabalho\"/>
    </mc:Choice>
  </mc:AlternateContent>
  <xr:revisionPtr revIDLastSave="0" documentId="8_{96AB3BA4-0CAB-4F6B-8BFE-76B551BEE6FF}" xr6:coauthVersionLast="47" xr6:coauthVersionMax="47" xr10:uidLastSave="{00000000-0000-0000-0000-000000000000}"/>
  <bookViews>
    <workbookView xWindow="-57720" yWindow="45" windowWidth="29040" windowHeight="15840" xr2:uid="{6FC7EE8E-B0BD-41E6-8DE1-7F3CB26A53D3}"/>
  </bookViews>
  <sheets>
    <sheet name="RESUMO" sheetId="13" r:id="rId1"/>
    <sheet name="TÉCNICO ADMINISTRATIVO II - SLZ" sheetId="11" r:id="rId2"/>
    <sheet name="TÉCNICO ADMINISTRATIVO II - ITZ" sheetId="10" r:id="rId3"/>
    <sheet name="TÉCNICO ADMINISTRATIVO II - CXA" sheetId="9" r:id="rId4"/>
    <sheet name="RECEPCIONISTA - SLZ" sheetId="8" r:id="rId5"/>
    <sheet name="RECEPCIONISTA - ITZ" sheetId="7" r:id="rId6"/>
    <sheet name="COPEIRA - SLZ" sheetId="4" r:id="rId7"/>
    <sheet name="CONTÍNUO - SLZ" sheetId="3" r:id="rId8"/>
    <sheet name="MOTORISTA- SLZ" sheetId="6" r:id="rId9"/>
    <sheet name="EQUIPAMENTOS E UNIFORMES" sheetId="14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8" i="6" l="1"/>
  <c r="L112" i="6"/>
  <c r="L133" i="6" s="1"/>
  <c r="K93" i="6"/>
  <c r="K87" i="6"/>
  <c r="K77" i="6"/>
  <c r="K79" i="6" s="1"/>
  <c r="K76" i="6"/>
  <c r="K74" i="6"/>
  <c r="I54" i="6"/>
  <c r="K53" i="6" s="1"/>
  <c r="K61" i="6" s="1"/>
  <c r="K67" i="6" s="1"/>
  <c r="K43" i="6"/>
  <c r="K49" i="6" s="1"/>
  <c r="K35" i="6"/>
  <c r="K34" i="6"/>
  <c r="J22" i="6"/>
  <c r="F23" i="6" s="1"/>
  <c r="J23" i="6" s="1"/>
  <c r="J13" i="13"/>
  <c r="K13" i="13" s="1"/>
  <c r="G65" i="14"/>
  <c r="G64" i="14"/>
  <c r="G63" i="14"/>
  <c r="G62" i="14"/>
  <c r="G61" i="14"/>
  <c r="G60" i="14"/>
  <c r="G66" i="14" s="1"/>
  <c r="G53" i="14"/>
  <c r="G52" i="14"/>
  <c r="G51" i="14"/>
  <c r="G50" i="14"/>
  <c r="G49" i="14"/>
  <c r="G48" i="14"/>
  <c r="G41" i="14"/>
  <c r="G40" i="14"/>
  <c r="G39" i="14"/>
  <c r="G38" i="14"/>
  <c r="G37" i="14"/>
  <c r="G36" i="14"/>
  <c r="G29" i="14"/>
  <c r="G28" i="14"/>
  <c r="G27" i="14"/>
  <c r="G26" i="14"/>
  <c r="G25" i="14"/>
  <c r="G30" i="14" s="1"/>
  <c r="G31" i="14" s="1"/>
  <c r="G19" i="14"/>
  <c r="G18" i="14"/>
  <c r="G17" i="14"/>
  <c r="G16" i="14"/>
  <c r="G15" i="14"/>
  <c r="G14" i="14"/>
  <c r="G8" i="14"/>
  <c r="G7" i="14"/>
  <c r="G6" i="14"/>
  <c r="G5" i="14"/>
  <c r="G4" i="14"/>
  <c r="G3" i="14"/>
  <c r="G20" i="14" l="1"/>
  <c r="G21" i="14" s="1"/>
  <c r="G54" i="14"/>
  <c r="G55" i="14" s="1"/>
  <c r="G42" i="14"/>
  <c r="G43" i="14" s="1"/>
  <c r="G9" i="14"/>
  <c r="G10" i="14" s="1"/>
  <c r="K78" i="6"/>
  <c r="J29" i="6"/>
  <c r="L43" i="6" s="1"/>
  <c r="K36" i="6"/>
  <c r="K75" i="6"/>
  <c r="H7" i="13"/>
  <c r="H8" i="13"/>
  <c r="H9" i="13"/>
  <c r="H10" i="13"/>
  <c r="H12" i="13"/>
  <c r="K10" i="13"/>
  <c r="I6" i="13"/>
  <c r="J6" i="13" s="1"/>
  <c r="I7" i="13"/>
  <c r="J7" i="13" s="1"/>
  <c r="I8" i="13"/>
  <c r="J8" i="13" s="1"/>
  <c r="I9" i="13"/>
  <c r="J9" i="13" s="1"/>
  <c r="I10" i="13"/>
  <c r="J10" i="13" s="1"/>
  <c r="I12" i="13"/>
  <c r="K12" i="13" s="1"/>
  <c r="I5" i="13"/>
  <c r="J5" i="13" s="1"/>
  <c r="H5" i="13"/>
  <c r="H6" i="13"/>
  <c r="I4" i="13"/>
  <c r="K4" i="13" s="1"/>
  <c r="H4" i="13"/>
  <c r="L36" i="6" l="1"/>
  <c r="K70" i="6"/>
  <c r="L129" i="6"/>
  <c r="L45" i="6"/>
  <c r="L44" i="6"/>
  <c r="L42" i="6"/>
  <c r="L48" i="6"/>
  <c r="L47" i="6"/>
  <c r="L46" i="6"/>
  <c r="L41" i="6"/>
  <c r="L49" i="6" s="1"/>
  <c r="K66" i="6" s="1"/>
  <c r="L35" i="6"/>
  <c r="L34" i="6"/>
  <c r="K37" i="6" s="1"/>
  <c r="K65" i="6" s="1"/>
  <c r="K7" i="13"/>
  <c r="K6" i="13"/>
  <c r="K9" i="13"/>
  <c r="K5" i="13"/>
  <c r="K18" i="13" s="1"/>
  <c r="J12" i="13"/>
  <c r="K8" i="13"/>
  <c r="J4" i="13"/>
  <c r="K16" i="13" s="1"/>
  <c r="L76" i="6" l="1"/>
  <c r="L74" i="6"/>
  <c r="L79" i="6"/>
  <c r="L77" i="6"/>
  <c r="K68" i="6"/>
  <c r="L78" i="6"/>
  <c r="L75" i="6"/>
  <c r="L130" i="6" l="1"/>
  <c r="K80" i="6"/>
  <c r="L131" i="6" s="1"/>
  <c r="L82" i="6" l="1"/>
  <c r="L88" i="6" l="1"/>
  <c r="L90" i="6"/>
  <c r="L92" i="6"/>
  <c r="L91" i="6"/>
  <c r="L89" i="6"/>
  <c r="L87" i="6"/>
  <c r="L93" i="6" s="1"/>
  <c r="L102" i="6" s="1"/>
  <c r="L104" i="6" s="1"/>
  <c r="L132" i="6" s="1"/>
  <c r="L134" i="6" s="1"/>
  <c r="L116" i="6" l="1"/>
  <c r="L117" i="6" l="1"/>
  <c r="L121" i="6" l="1"/>
  <c r="L120" i="6"/>
  <c r="L119" i="6"/>
  <c r="L118" i="6" s="1"/>
  <c r="L125" i="6"/>
  <c r="L135" i="6" s="1"/>
  <c r="L136" i="6" s="1"/>
  <c r="K118" i="11" l="1"/>
  <c r="L112" i="11"/>
  <c r="L133" i="11" s="1"/>
  <c r="K93" i="11"/>
  <c r="K87" i="11"/>
  <c r="K77" i="11"/>
  <c r="K78" i="11" s="1"/>
  <c r="K76" i="11"/>
  <c r="K74" i="11"/>
  <c r="I56" i="11"/>
  <c r="K55" i="11" s="1"/>
  <c r="K49" i="11"/>
  <c r="K43" i="11"/>
  <c r="K35" i="11"/>
  <c r="K34" i="11"/>
  <c r="J22" i="11"/>
  <c r="K58" i="11" s="1"/>
  <c r="K36" i="11" l="1"/>
  <c r="I54" i="11"/>
  <c r="K53" i="11" s="1"/>
  <c r="K61" i="11" s="1"/>
  <c r="K67" i="11" s="1"/>
  <c r="K75" i="11"/>
  <c r="K79" i="11"/>
  <c r="F23" i="11"/>
  <c r="J23" i="11" s="1"/>
  <c r="J29" i="11" s="1"/>
  <c r="L129" i="11" l="1"/>
  <c r="L44" i="11"/>
  <c r="L42" i="11"/>
  <c r="L48" i="11"/>
  <c r="L47" i="11"/>
  <c r="L45" i="11"/>
  <c r="L41" i="11"/>
  <c r="K70" i="11"/>
  <c r="L46" i="11"/>
  <c r="L75" i="11"/>
  <c r="L36" i="11"/>
  <c r="L43" i="11"/>
  <c r="L35" i="11"/>
  <c r="L34" i="11"/>
  <c r="K37" i="11" l="1"/>
  <c r="K65" i="11" s="1"/>
  <c r="L49" i="11"/>
  <c r="K66" i="11" s="1"/>
  <c r="L77" i="11"/>
  <c r="L76" i="11"/>
  <c r="L78" i="11"/>
  <c r="L74" i="11"/>
  <c r="L79" i="11"/>
  <c r="K80" i="11" l="1"/>
  <c r="L131" i="11" s="1"/>
  <c r="K68" i="11"/>
  <c r="L130" i="11" l="1"/>
  <c r="L82" i="11"/>
  <c r="L89" i="11" l="1"/>
  <c r="L91" i="11"/>
  <c r="L88" i="11"/>
  <c r="L92" i="11"/>
  <c r="L90" i="11"/>
  <c r="L87" i="11"/>
  <c r="L93" i="11" s="1"/>
  <c r="L102" i="11" s="1"/>
  <c r="L104" i="11" s="1"/>
  <c r="L132" i="11" s="1"/>
  <c r="L134" i="11"/>
  <c r="L116" i="11" l="1"/>
  <c r="L117" i="11" l="1"/>
  <c r="L121" i="11" l="1"/>
  <c r="L119" i="11"/>
  <c r="L120" i="11"/>
  <c r="L118" i="11" l="1"/>
  <c r="L125" i="11" s="1"/>
  <c r="L135" i="11" s="1"/>
  <c r="L136" i="11" s="1"/>
  <c r="K118" i="10" l="1"/>
  <c r="L112" i="10"/>
  <c r="L133" i="10" s="1"/>
  <c r="K93" i="10"/>
  <c r="K87" i="10"/>
  <c r="K77" i="10"/>
  <c r="K79" i="10" s="1"/>
  <c r="K76" i="10"/>
  <c r="K74" i="10"/>
  <c r="K75" i="10" s="1"/>
  <c r="I56" i="10"/>
  <c r="K55" i="10"/>
  <c r="I54" i="10"/>
  <c r="K53" i="10"/>
  <c r="K49" i="10"/>
  <c r="K43" i="10"/>
  <c r="K35" i="10"/>
  <c r="K34" i="10"/>
  <c r="K36" i="10" s="1"/>
  <c r="J22" i="10"/>
  <c r="K58" i="10" s="1"/>
  <c r="K61" i="10" s="1"/>
  <c r="K67" i="10" s="1"/>
  <c r="K78" i="10" l="1"/>
  <c r="F23" i="10"/>
  <c r="J23" i="10" s="1"/>
  <c r="J29" i="10" s="1"/>
  <c r="L42" i="10" l="1"/>
  <c r="L41" i="10"/>
  <c r="K70" i="10"/>
  <c r="L129" i="10"/>
  <c r="L48" i="10"/>
  <c r="L47" i="10"/>
  <c r="L46" i="10"/>
  <c r="L45" i="10"/>
  <c r="L44" i="10"/>
  <c r="L78" i="10"/>
  <c r="L34" i="10"/>
  <c r="K37" i="10" s="1"/>
  <c r="K65" i="10" s="1"/>
  <c r="L43" i="10"/>
  <c r="L35" i="10"/>
  <c r="L36" i="10"/>
  <c r="L75" i="10" l="1"/>
  <c r="L76" i="10"/>
  <c r="L79" i="10"/>
  <c r="L77" i="10"/>
  <c r="L74" i="10"/>
  <c r="K80" i="10" s="1"/>
  <c r="L131" i="10" s="1"/>
  <c r="L49" i="10"/>
  <c r="K66" i="10" s="1"/>
  <c r="K68" i="10" s="1"/>
  <c r="L130" i="10" l="1"/>
  <c r="L82" i="10"/>
  <c r="L89" i="10" l="1"/>
  <c r="L88" i="10"/>
  <c r="L92" i="10"/>
  <c r="L91" i="10"/>
  <c r="L90" i="10"/>
  <c r="L87" i="10"/>
  <c r="L93" i="10" s="1"/>
  <c r="L102" i="10" s="1"/>
  <c r="L104" i="10" s="1"/>
  <c r="L132" i="10" s="1"/>
  <c r="L134" i="10"/>
  <c r="L116" i="10" l="1"/>
  <c r="L117" i="10" l="1"/>
  <c r="L121" i="10" l="1"/>
  <c r="L120" i="10"/>
  <c r="L119" i="10"/>
  <c r="L118" i="10" s="1"/>
  <c r="L125" i="10" s="1"/>
  <c r="L135" i="10" s="1"/>
  <c r="L136" i="10" s="1"/>
  <c r="K118" i="9" l="1"/>
  <c r="L112" i="9"/>
  <c r="L133" i="9" s="1"/>
  <c r="K93" i="9"/>
  <c r="K87" i="9"/>
  <c r="K77" i="9"/>
  <c r="K79" i="9" s="1"/>
  <c r="K76" i="9"/>
  <c r="K74" i="9"/>
  <c r="K75" i="9" s="1"/>
  <c r="I56" i="9"/>
  <c r="K55" i="9"/>
  <c r="I54" i="9"/>
  <c r="K53" i="9"/>
  <c r="K49" i="9"/>
  <c r="K43" i="9"/>
  <c r="K35" i="9"/>
  <c r="K34" i="9"/>
  <c r="K36" i="9" s="1"/>
  <c r="J22" i="9"/>
  <c r="K58" i="9" s="1"/>
  <c r="K61" i="9" s="1"/>
  <c r="K67" i="9" s="1"/>
  <c r="K78" i="9" l="1"/>
  <c r="F23" i="9"/>
  <c r="J23" i="9" s="1"/>
  <c r="J29" i="9" s="1"/>
  <c r="L42" i="9" l="1"/>
  <c r="L41" i="9"/>
  <c r="L129" i="9"/>
  <c r="L47" i="9"/>
  <c r="K70" i="9"/>
  <c r="L48" i="9"/>
  <c r="L46" i="9"/>
  <c r="L45" i="9"/>
  <c r="L44" i="9"/>
  <c r="L78" i="9"/>
  <c r="L34" i="9"/>
  <c r="K37" i="9" s="1"/>
  <c r="K65" i="9" s="1"/>
  <c r="L43" i="9"/>
  <c r="L35" i="9"/>
  <c r="L36" i="9"/>
  <c r="L75" i="9" l="1"/>
  <c r="L76" i="9"/>
  <c r="L79" i="9"/>
  <c r="L74" i="9"/>
  <c r="L77" i="9"/>
  <c r="L49" i="9"/>
  <c r="K66" i="9" s="1"/>
  <c r="K68" i="9" s="1"/>
  <c r="L130" i="9" l="1"/>
  <c r="K80" i="9"/>
  <c r="L131" i="9" s="1"/>
  <c r="L82" i="9" l="1"/>
  <c r="L89" i="9" l="1"/>
  <c r="L92" i="9"/>
  <c r="L91" i="9"/>
  <c r="L90" i="9"/>
  <c r="L88" i="9"/>
  <c r="L87" i="9"/>
  <c r="L93" i="9" s="1"/>
  <c r="L102" i="9" s="1"/>
  <c r="L104" i="9" s="1"/>
  <c r="L132" i="9" s="1"/>
  <c r="L134" i="9" s="1"/>
  <c r="L116" i="9" l="1"/>
  <c r="L117" i="9" l="1"/>
  <c r="L121" i="9" l="1"/>
  <c r="L120" i="9"/>
  <c r="L119" i="9"/>
  <c r="L118" i="9" s="1"/>
  <c r="L125" i="9" s="1"/>
  <c r="L135" i="9" s="1"/>
  <c r="L136" i="9" s="1"/>
  <c r="K118" i="8" l="1"/>
  <c r="L112" i="8"/>
  <c r="L133" i="8" s="1"/>
  <c r="K93" i="8"/>
  <c r="K87" i="8"/>
  <c r="K77" i="8"/>
  <c r="K79" i="8" s="1"/>
  <c r="K76" i="8"/>
  <c r="K74" i="8"/>
  <c r="K75" i="8" s="1"/>
  <c r="I56" i="8"/>
  <c r="K55" i="8"/>
  <c r="K49" i="8"/>
  <c r="K43" i="8"/>
  <c r="K35" i="8"/>
  <c r="K34" i="8"/>
  <c r="K36" i="8" s="1"/>
  <c r="J22" i="8"/>
  <c r="K58" i="8" s="1"/>
  <c r="I54" i="8" l="1"/>
  <c r="K53" i="8" s="1"/>
  <c r="K61" i="8" s="1"/>
  <c r="K67" i="8" s="1"/>
  <c r="K78" i="8"/>
  <c r="F23" i="8"/>
  <c r="J23" i="8" s="1"/>
  <c r="J29" i="8" s="1"/>
  <c r="K70" i="8" l="1"/>
  <c r="L129" i="8"/>
  <c r="L47" i="8"/>
  <c r="L42" i="8"/>
  <c r="L48" i="8"/>
  <c r="L46" i="8"/>
  <c r="L45" i="8"/>
  <c r="L44" i="8"/>
  <c r="L41" i="8"/>
  <c r="L49" i="8" s="1"/>
  <c r="K66" i="8" s="1"/>
  <c r="L78" i="8"/>
  <c r="L34" i="8"/>
  <c r="K37" i="8" s="1"/>
  <c r="K65" i="8" s="1"/>
  <c r="K68" i="8" s="1"/>
  <c r="L130" i="8" s="1"/>
  <c r="L36" i="8"/>
  <c r="L43" i="8"/>
  <c r="L35" i="8"/>
  <c r="L76" i="8" l="1"/>
  <c r="L75" i="8"/>
  <c r="L79" i="8"/>
  <c r="L74" i="8"/>
  <c r="K80" i="8" s="1"/>
  <c r="L131" i="8" s="1"/>
  <c r="L77" i="8"/>
  <c r="L82" i="8" l="1"/>
  <c r="L89" i="8" l="1"/>
  <c r="L87" i="8"/>
  <c r="L92" i="8"/>
  <c r="L88" i="8"/>
  <c r="L91" i="8"/>
  <c r="L90" i="8"/>
  <c r="L93" i="8" l="1"/>
  <c r="L102" i="8" s="1"/>
  <c r="L104" i="8" s="1"/>
  <c r="L132" i="8" s="1"/>
  <c r="L134" i="8" s="1"/>
  <c r="L116" i="8" l="1"/>
  <c r="L117" i="8" l="1"/>
  <c r="L119" i="8"/>
  <c r="L121" i="8"/>
  <c r="L120" i="8"/>
  <c r="L118" i="8" l="1"/>
  <c r="L125" i="8" s="1"/>
  <c r="L135" i="8" s="1"/>
  <c r="L136" i="8" s="1"/>
  <c r="K118" i="7" l="1"/>
  <c r="L112" i="7"/>
  <c r="L133" i="7" s="1"/>
  <c r="K93" i="7"/>
  <c r="K87" i="7"/>
  <c r="K77" i="7"/>
  <c r="K79" i="7" s="1"/>
  <c r="K76" i="7"/>
  <c r="K74" i="7"/>
  <c r="K75" i="7" s="1"/>
  <c r="I56" i="7"/>
  <c r="K55" i="7"/>
  <c r="I54" i="7"/>
  <c r="K53" i="7"/>
  <c r="K49" i="7"/>
  <c r="K43" i="7"/>
  <c r="K35" i="7"/>
  <c r="K34" i="7"/>
  <c r="K36" i="7" s="1"/>
  <c r="J22" i="7"/>
  <c r="K58" i="7" s="1"/>
  <c r="K61" i="7" s="1"/>
  <c r="K67" i="7" s="1"/>
  <c r="F23" i="7" l="1"/>
  <c r="J23" i="7" s="1"/>
  <c r="J29" i="7" s="1"/>
  <c r="L34" i="7"/>
  <c r="K78" i="7"/>
  <c r="L42" i="7" l="1"/>
  <c r="K70" i="7"/>
  <c r="L129" i="7"/>
  <c r="L47" i="7"/>
  <c r="L46" i="7"/>
  <c r="L44" i="7"/>
  <c r="L41" i="7"/>
  <c r="L48" i="7"/>
  <c r="L45" i="7"/>
  <c r="L43" i="7"/>
  <c r="L35" i="7"/>
  <c r="K37" i="7" s="1"/>
  <c r="K65" i="7" s="1"/>
  <c r="L36" i="7"/>
  <c r="L49" i="7" l="1"/>
  <c r="K66" i="7" s="1"/>
  <c r="K68" i="7" s="1"/>
  <c r="L75" i="7"/>
  <c r="L79" i="7"/>
  <c r="L76" i="7"/>
  <c r="L77" i="7"/>
  <c r="L74" i="7"/>
  <c r="K80" i="7" s="1"/>
  <c r="L131" i="7" s="1"/>
  <c r="L78" i="7"/>
  <c r="L130" i="7" l="1"/>
  <c r="L82" i="7"/>
  <c r="L89" i="7" l="1"/>
  <c r="L88" i="7"/>
  <c r="L92" i="7"/>
  <c r="L91" i="7"/>
  <c r="L90" i="7"/>
  <c r="L87" i="7"/>
  <c r="L93" i="7" s="1"/>
  <c r="L102" i="7" s="1"/>
  <c r="L104" i="7" s="1"/>
  <c r="L132" i="7" s="1"/>
  <c r="L134" i="7" s="1"/>
  <c r="L116" i="7" l="1"/>
  <c r="L117" i="7" l="1"/>
  <c r="L121" i="7" l="1"/>
  <c r="L119" i="7"/>
  <c r="L120" i="7"/>
  <c r="L118" i="7" l="1"/>
  <c r="L125" i="7" s="1"/>
  <c r="L135" i="7" s="1"/>
  <c r="L136" i="7" s="1"/>
  <c r="L137" i="6" l="1"/>
  <c r="L138" i="6" s="1"/>
  <c r="K118" i="4" l="1"/>
  <c r="L112" i="4"/>
  <c r="L133" i="4" s="1"/>
  <c r="K93" i="4"/>
  <c r="K87" i="4"/>
  <c r="K77" i="4"/>
  <c r="K79" i="4" s="1"/>
  <c r="K76" i="4"/>
  <c r="K74" i="4"/>
  <c r="K75" i="4" s="1"/>
  <c r="I56" i="4"/>
  <c r="K55" i="4" s="1"/>
  <c r="K49" i="4"/>
  <c r="K43" i="4"/>
  <c r="L43" i="4" s="1"/>
  <c r="K35" i="4"/>
  <c r="L35" i="4" s="1"/>
  <c r="K34" i="4"/>
  <c r="K36" i="4" s="1"/>
  <c r="L36" i="4" s="1"/>
  <c r="F23" i="4"/>
  <c r="J23" i="4" s="1"/>
  <c r="J29" i="4" s="1"/>
  <c r="J22" i="4"/>
  <c r="K58" i="4" s="1"/>
  <c r="L45" i="4" l="1"/>
  <c r="L42" i="4"/>
  <c r="K70" i="4"/>
  <c r="L75" i="4" s="1"/>
  <c r="L129" i="4"/>
  <c r="L47" i="4"/>
  <c r="L46" i="4"/>
  <c r="L41" i="4"/>
  <c r="L49" i="4" s="1"/>
  <c r="K66" i="4" s="1"/>
  <c r="L48" i="4"/>
  <c r="L44" i="4"/>
  <c r="K78" i="4"/>
  <c r="L34" i="4"/>
  <c r="K37" i="4" s="1"/>
  <c r="K65" i="4" s="1"/>
  <c r="I54" i="4"/>
  <c r="K53" i="4" s="1"/>
  <c r="K61" i="4" s="1"/>
  <c r="K67" i="4" s="1"/>
  <c r="L77" i="4"/>
  <c r="L74" i="4" l="1"/>
  <c r="K68" i="4"/>
  <c r="L78" i="4"/>
  <c r="L79" i="4"/>
  <c r="L76" i="4"/>
  <c r="L130" i="4" l="1"/>
  <c r="K80" i="4"/>
  <c r="L131" i="4" s="1"/>
  <c r="L82" i="4" l="1"/>
  <c r="L89" i="4" l="1"/>
  <c r="L88" i="4"/>
  <c r="L91" i="4"/>
  <c r="L92" i="4"/>
  <c r="L90" i="4"/>
  <c r="L87" i="4"/>
  <c r="L93" i="4" s="1"/>
  <c r="L102" i="4" s="1"/>
  <c r="L104" i="4" s="1"/>
  <c r="L132" i="4" s="1"/>
  <c r="L134" i="4" s="1"/>
  <c r="L116" i="4" l="1"/>
  <c r="L117" i="4" l="1"/>
  <c r="L120" i="4" s="1"/>
  <c r="L121" i="4"/>
  <c r="L119" i="4"/>
  <c r="L118" i="4" s="1"/>
  <c r="L125" i="4" s="1"/>
  <c r="L135" i="4" s="1"/>
  <c r="L136" i="4" s="1"/>
  <c r="K118" i="3" l="1"/>
  <c r="L112" i="3"/>
  <c r="L133" i="3" s="1"/>
  <c r="K93" i="3"/>
  <c r="K87" i="3"/>
  <c r="K77" i="3"/>
  <c r="K79" i="3" s="1"/>
  <c r="K76" i="3"/>
  <c r="K74" i="3"/>
  <c r="I56" i="3"/>
  <c r="K55" i="3" s="1"/>
  <c r="K49" i="3"/>
  <c r="K43" i="3"/>
  <c r="K35" i="3"/>
  <c r="K34" i="3"/>
  <c r="J22" i="3"/>
  <c r="K58" i="3" s="1"/>
  <c r="K36" i="3" l="1"/>
  <c r="L36" i="3" s="1"/>
  <c r="I54" i="3"/>
  <c r="K53" i="3" s="1"/>
  <c r="K61" i="3" s="1"/>
  <c r="K67" i="3" s="1"/>
  <c r="K75" i="3"/>
  <c r="K78" i="3"/>
  <c r="F23" i="3"/>
  <c r="J23" i="3" s="1"/>
  <c r="J29" i="3" s="1"/>
  <c r="L43" i="3" s="1"/>
  <c r="L35" i="3" l="1"/>
  <c r="K70" i="3"/>
  <c r="L129" i="3"/>
  <c r="L48" i="3"/>
  <c r="L47" i="3"/>
  <c r="L46" i="3"/>
  <c r="L42" i="3"/>
  <c r="L45" i="3"/>
  <c r="L41" i="3"/>
  <c r="L49" i="3" s="1"/>
  <c r="K66" i="3" s="1"/>
  <c r="L44" i="3"/>
  <c r="L34" i="3"/>
  <c r="K37" i="3" s="1"/>
  <c r="K65" i="3" s="1"/>
  <c r="L77" i="3" l="1"/>
  <c r="L79" i="3"/>
  <c r="L74" i="3"/>
  <c r="L76" i="3"/>
  <c r="L78" i="3"/>
  <c r="L75" i="3"/>
  <c r="K68" i="3"/>
  <c r="K80" i="3" l="1"/>
  <c r="L131" i="3" s="1"/>
  <c r="L130" i="3"/>
  <c r="L82" i="3"/>
  <c r="L89" i="3" l="1"/>
  <c r="L92" i="3"/>
  <c r="L88" i="3"/>
  <c r="L91" i="3"/>
  <c r="L90" i="3"/>
  <c r="L87" i="3"/>
  <c r="L93" i="3" s="1"/>
  <c r="L102" i="3" s="1"/>
  <c r="L104" i="3" s="1"/>
  <c r="L132" i="3" s="1"/>
  <c r="L134" i="3" s="1"/>
  <c r="L116" i="3" l="1"/>
  <c r="L117" i="3" l="1"/>
  <c r="L121" i="3"/>
  <c r="L119" i="3" l="1"/>
  <c r="L118" i="3" s="1"/>
  <c r="L125" i="3" s="1"/>
  <c r="L135" i="3" s="1"/>
  <c r="L136" i="3" s="1"/>
  <c r="L120" i="3"/>
</calcChain>
</file>

<file path=xl/sharedStrings.xml><?xml version="1.0" encoding="utf-8"?>
<sst xmlns="http://schemas.openxmlformats.org/spreadsheetml/2006/main" count="2008" uniqueCount="221">
  <si>
    <t>Adicional de Férias</t>
  </si>
  <si>
    <t>Submódulo 2.2 - Encargos previdenciários (GPS), Fundo de Garantia por Tempo de Serviço (FGTS) e outras contribuições</t>
  </si>
  <si>
    <t>GPS, FGTS e outras contribuições</t>
  </si>
  <si>
    <t>INSS</t>
  </si>
  <si>
    <t>Salário Educação</t>
  </si>
  <si>
    <t>Seguro Acidente do Trabalho (RATxFAP)</t>
  </si>
  <si>
    <t>SESC ou SESI</t>
  </si>
  <si>
    <t>SENAI ou SENAC</t>
  </si>
  <si>
    <t>SEBRAE</t>
  </si>
  <si>
    <t>INCRA</t>
  </si>
  <si>
    <t>FGTS</t>
  </si>
  <si>
    <t>(%)</t>
  </si>
  <si>
    <t>Submódulo 2.3 - Benefícios Mensais e Diários</t>
  </si>
  <si>
    <t>Benefícios Mensais e Diários</t>
  </si>
  <si>
    <t>SIM/NÃO</t>
  </si>
  <si>
    <t>SIM</t>
  </si>
  <si>
    <t>VALOR</t>
  </si>
  <si>
    <t>PASSAGENS</t>
  </si>
  <si>
    <t>DIAS</t>
  </si>
  <si>
    <t>DESCONTO</t>
  </si>
  <si>
    <t>TOTAL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</si>
  <si>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</si>
  <si>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</si>
  <si>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</si>
  <si>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>Base de cálculo para a Provisão Para Rescisão: REMUNERAÇÃO + 13º + FÉRIAS + ADICIONAL DE FÉRIAS</t>
  </si>
  <si>
    <t xml:space="preserve">MÓDULO 03: PROVISÃO PARA RESCISÃO 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</si>
  <si>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</si>
  <si>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</si>
  <si>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</si>
  <si>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</si>
  <si>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</si>
  <si>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</si>
  <si>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Provisão para Rescisão</t>
  </si>
  <si>
    <t>Base de cálculo para o Custo de Reposição do Profissional Ausente (substituto): MÓDULO 1 + MÓDULO 2 + MÓDULO 3 - VT - VA</t>
  </si>
  <si>
    <t>MÓDULO 04: CUSTO DE REPOSIÇÃO DO PROFISSIONAL AUSENTE</t>
  </si>
  <si>
    <t>Submódulo 4.1 - Ausências Legais</t>
  </si>
  <si>
    <t>Substituto nas Ausências</t>
  </si>
  <si>
    <t>Substituto na Cobertura de Férias</t>
  </si>
  <si>
    <t>Substituto na Cobertura das Ausências por Doença</t>
  </si>
  <si>
    <t>Substituto na Cobertura de Licença-Paternidade</t>
  </si>
  <si>
    <t>Substituto na Cobertura das Ausências por Acidente de Trabalho</t>
  </si>
  <si>
    <t>Substituto na Cobertura das Ausências Legais</t>
  </si>
  <si>
    <t>Substituto na Cobertura de Outras Ausências (Especificar)</t>
  </si>
  <si>
    <t>Substituto na Intrajornada</t>
  </si>
  <si>
    <t>MÓDULO 05: INSUMOS DIVERSOS</t>
  </si>
  <si>
    <t>Insumos Diversos</t>
  </si>
  <si>
    <t>Uniformes (custo mensal por empregado)</t>
  </si>
  <si>
    <t>Materiais</t>
  </si>
  <si>
    <t>Equipamentos (custo mensal por empregado)</t>
  </si>
  <si>
    <t>Outros (EPIs)</t>
  </si>
  <si>
    <t>MÓDULO 6: CUSTOS INDIRETOS, TRIBUTOS E LUCRO</t>
  </si>
  <si>
    <t>Custos Indiretos, Tributos e Lucro</t>
  </si>
  <si>
    <t>Custos indiretos</t>
  </si>
  <si>
    <t>Lucro</t>
  </si>
  <si>
    <t>Tributos</t>
  </si>
  <si>
    <t>Tributos Federais</t>
  </si>
  <si>
    <t>Tributos Municipais</t>
  </si>
  <si>
    <t>PIS</t>
  </si>
  <si>
    <t>COFINS</t>
  </si>
  <si>
    <t>ISS</t>
  </si>
  <si>
    <t>QUADRO RESUMO DO CUSTO POR EMPREGADO</t>
  </si>
  <si>
    <t>Mão-de-obra vinculada  à execução contratual (valor por empregado)</t>
  </si>
  <si>
    <t>SUBTOTAL (A+B+C+D+E)</t>
  </si>
  <si>
    <t>Módulo 6 – Custos indiretos, tributos e lucro</t>
  </si>
  <si>
    <t>VALOR TOTAL POR EMPREGADO</t>
  </si>
  <si>
    <t>MÓDULO 01: COMPOSIÇÃO DA REMUNERAÇÃO</t>
  </si>
  <si>
    <t>S</t>
  </si>
  <si>
    <t>N</t>
  </si>
  <si>
    <t>PLANILHA DE CUSTOS E FORMAÇÕES DE PREÇOS</t>
  </si>
  <si>
    <t xml:space="preserve">Processo nº:  </t>
  </si>
  <si>
    <t>Pregão nº</t>
  </si>
  <si>
    <t>XXXX/20XX</t>
  </si>
  <si>
    <t>Data do Pregão:</t>
  </si>
  <si>
    <t>DD/MM/AAAA</t>
  </si>
  <si>
    <t>Horário:</t>
  </si>
  <si>
    <t xml:space="preserve">XX:XX </t>
  </si>
  <si>
    <t>DISCRIMINAÇÃO DOS SERVIÇOS (DADOS REFERENTES À CONTRATAÇÃO)</t>
  </si>
  <si>
    <t>A</t>
  </si>
  <si>
    <t>B</t>
  </si>
  <si>
    <t>C</t>
  </si>
  <si>
    <t>D</t>
  </si>
  <si>
    <t>Data de apresentação da proposta (dia/mês/ano)</t>
  </si>
  <si>
    <t>Município/ UF</t>
  </si>
  <si>
    <t>Nº de meses de execução contratual</t>
  </si>
  <si>
    <t>SÃO LUÍS/MA</t>
  </si>
  <si>
    <t>MÃO-DE-OBRA</t>
  </si>
  <si>
    <t>MÃO-DE-OBRA VINCULADA À EXECUÇÃO CONTRATUAL</t>
  </si>
  <si>
    <t>Dados complementares para composição dos custos referente à mão-de-obra</t>
  </si>
  <si>
    <t>Tipo do serviço</t>
  </si>
  <si>
    <t>Classificação Brasileira de Ocupações (CBO)</t>
  </si>
  <si>
    <t>Salário Normativo da Categoria Profissional</t>
  </si>
  <si>
    <t xml:space="preserve">Categoria profissional </t>
  </si>
  <si>
    <t>Data base da categoria</t>
  </si>
  <si>
    <t>Composição da remuneração</t>
  </si>
  <si>
    <t>Valor (R$)</t>
  </si>
  <si>
    <t>E</t>
  </si>
  <si>
    <t>F</t>
  </si>
  <si>
    <t>G</t>
  </si>
  <si>
    <t>Salário base (44h mensais)</t>
  </si>
  <si>
    <t>Adicional de periculosidade</t>
  </si>
  <si>
    <t>Adicional de insalubridade</t>
  </si>
  <si>
    <t>Adicional noturno</t>
  </si>
  <si>
    <t xml:space="preserve">Hora noturna adicional - ou hora noturna reduzida </t>
  </si>
  <si>
    <t>Adicional de hora extra no feriado</t>
  </si>
  <si>
    <t>Outros (especificar)</t>
  </si>
  <si>
    <t>TOTAL DA REMUNERAÇÃO</t>
  </si>
  <si>
    <t>MÓDULO 02: ENCARGOS E BENEFÍCIOS ANUAIS, MENSAIS E DIÁRIOS</t>
  </si>
  <si>
    <t>Submódulo 2.1 - 13º (décimo terceiro) salário e adicional de férias</t>
  </si>
  <si>
    <t>2.1</t>
  </si>
  <si>
    <t>13º (décimo terceiro) salário e adicional de férias</t>
  </si>
  <si>
    <t xml:space="preserve">13º salário </t>
  </si>
  <si>
    <t>Incidência do submódulo 2.2 sobre o 13º Salário, Férias e Adicional de Férias</t>
  </si>
  <si>
    <t>2.2</t>
  </si>
  <si>
    <t>2.3</t>
  </si>
  <si>
    <t>Transporte</t>
  </si>
  <si>
    <t>Auxílio-Refeição/Alimentação</t>
  </si>
  <si>
    <t>Seguro de vida, invalidez e funeral</t>
  </si>
  <si>
    <t>Cesta básica</t>
  </si>
  <si>
    <t>H</t>
  </si>
  <si>
    <t>Submódulo 4.2 - Intrajornada</t>
  </si>
  <si>
    <t>Hora intrajornada indenizada com adicional</t>
  </si>
  <si>
    <t>Intrajornada</t>
  </si>
  <si>
    <t>QUADRO RESUMO DO MÓDULO 4 - CUSTO DE REPOSIÇÃO DO PROFISSIONAL AUSENTE</t>
  </si>
  <si>
    <t>C1</t>
  </si>
  <si>
    <t>C2</t>
  </si>
  <si>
    <t>C3</t>
  </si>
  <si>
    <t>Outros tributos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</si>
  <si>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</si>
  <si>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</si>
  <si>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</si>
  <si>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</si>
  <si>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</si>
  <si>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RAT</t>
  </si>
  <si>
    <t>FAP</t>
  </si>
  <si>
    <t>Plano de Saúde, Plano Odontológico</t>
  </si>
  <si>
    <t>4.1</t>
  </si>
  <si>
    <t>4.2</t>
  </si>
  <si>
    <t>08310.003148/2024-90</t>
  </si>
  <si>
    <t>Ano Acordo, Convenção ou Sentença Normativa em Dissídio Coletivo MA000102/2024</t>
  </si>
  <si>
    <t>Apoio Administrativo</t>
  </si>
  <si>
    <t>4122-05</t>
  </si>
  <si>
    <t>Contínuo</t>
  </si>
  <si>
    <t>Copeiragem</t>
  </si>
  <si>
    <t>5134-25</t>
  </si>
  <si>
    <t>Copeira</t>
  </si>
  <si>
    <t>Ano Acordo, Convenção ou Sentença Normativa em Dissídio Coletivo MA000126/2023</t>
  </si>
  <si>
    <t>Motorista</t>
  </si>
  <si>
    <t>7823-05</t>
  </si>
  <si>
    <t>Ano Acordo, Convenção ou Sentença Normativa em Dissídio Coletivo MA000125/2024</t>
  </si>
  <si>
    <t>Portaria e Recepção</t>
  </si>
  <si>
    <t>4221-05</t>
  </si>
  <si>
    <t>Recepcionista</t>
  </si>
  <si>
    <t>Ano Acordo, Convenção ou Sentença Normativa em Dissídio Coletivo</t>
  </si>
  <si>
    <t>Recepção e Portaria</t>
  </si>
  <si>
    <t>4110-10</t>
  </si>
  <si>
    <t>Técnico Administrativo II</t>
  </si>
  <si>
    <t>Salário base (44h semanais)</t>
  </si>
  <si>
    <t>CAXIAS/MA</t>
  </si>
  <si>
    <t>IMPERATRIZ/MA</t>
  </si>
  <si>
    <t>XXXX/2024</t>
  </si>
  <si>
    <t>ANEXO F - ORÇAMENTO ESTIMADO - RESUMO</t>
  </si>
  <si>
    <t>GRUPO 1</t>
  </si>
  <si>
    <t>ITEM</t>
  </si>
  <si>
    <t>DISCRIMINAÇÃO</t>
  </si>
  <si>
    <t>LOCALIDADE</t>
  </si>
  <si>
    <t>VALOR MENSAL INDIVIDUAL</t>
  </si>
  <si>
    <t>VALOR ANUAL DO POSTO</t>
  </si>
  <si>
    <t>VALOR ANUAL DO CONTRATO</t>
  </si>
  <si>
    <t>VALOR TOTAL 60 MESES</t>
  </si>
  <si>
    <t>Técnico Administrativo</t>
  </si>
  <si>
    <t>São Luís</t>
  </si>
  <si>
    <t>VALOR MENSAL DE TODOS OS POSTOS</t>
  </si>
  <si>
    <t>QUANTIDADE DE POSTOS</t>
  </si>
  <si>
    <t>Imperatriz</t>
  </si>
  <si>
    <t>Caxias</t>
  </si>
  <si>
    <t>Carregador Contínuo</t>
  </si>
  <si>
    <t>VALOR TOTAL EM 60 MESES</t>
  </si>
  <si>
    <t>QUANTIDADE DE DIÁRIAS ANUAL</t>
  </si>
  <si>
    <t>VALOR DA DIÁRIA</t>
  </si>
  <si>
    <t>VALOR ANUAL DE DIÁRIAS</t>
  </si>
  <si>
    <t xml:space="preserve">item </t>
  </si>
  <si>
    <t>Descrição</t>
  </si>
  <si>
    <t>Unidade</t>
  </si>
  <si>
    <t>CATMAT</t>
  </si>
  <si>
    <t>Preço médio unitário estimado</t>
  </si>
  <si>
    <t>Quant. anual por profissional</t>
  </si>
  <si>
    <t>Custo anual estimado por profissional</t>
  </si>
  <si>
    <t>Calça social, unissex, em tecido Oxford, 100% poliéster, cor preta ou padrão da empresa.</t>
  </si>
  <si>
    <t>-</t>
  </si>
  <si>
    <t>Camisa social, 100% de algodão, manga curta, unissex,um bolso frontal. Cor Branca ou padrão da empresa.</t>
  </si>
  <si>
    <t xml:space="preserve">Sapato social fechado </t>
  </si>
  <si>
    <t>Par</t>
  </si>
  <si>
    <t xml:space="preserve">Meias, de algodão, 3/4, cor padrão da empresa. </t>
  </si>
  <si>
    <t>Crachá, material pvc plástico, formato retangular, tamanho 8,2 x 5 cm. Com foto digitalizada, poliester 11mm de largura, impressão serigrafia 2 lados, com acabamento prendedor jacaré.</t>
  </si>
  <si>
    <t>Blazer tipo terninho</t>
  </si>
  <si>
    <t>Custo anual total por profissional</t>
  </si>
  <si>
    <t>Custo mensal por profissional</t>
  </si>
  <si>
    <t xml:space="preserve">SERVIÇO DE RECEPÇÃO - UNIFORME - CUSTO ANUAL - TOTAL DE 02 PROFISSIONAIS </t>
  </si>
  <si>
    <t xml:space="preserve">SERVIÇO DE CONTÍNUO CARREGADOR - UNIFORME - CUSTO ANUAL - TOTAL DE 02 PROFISSIONAIS </t>
  </si>
  <si>
    <t>Calça confeccionada em tecido jeans/brim</t>
  </si>
  <si>
    <t>Blusa manga curta, confeccionada em tecido 100% poliéster ou tricoline, de botões, com abertura frontal</t>
  </si>
  <si>
    <t xml:space="preserve">Botas de proteção/segurança </t>
  </si>
  <si>
    <t xml:space="preserve">SERVIÇO DE COPEIRA - UNIFORME - CUSTO ANUAL - TOTAL DE 01 PROFISSIONAL </t>
  </si>
  <si>
    <t>Blusa social manga curta, na cor branca, confeccionada em tecido 100% poliéster ou tricoline, de botões, com abertura frontal.</t>
  </si>
  <si>
    <t xml:space="preserve">Avental em algodão </t>
  </si>
  <si>
    <t>SERVIÇO DE MOTORISTA - UNIFORME - CUSTO ANUAL - TOTAL DE 02 PROFISSIONAIS</t>
  </si>
  <si>
    <t>Cinto na cor preta</t>
  </si>
  <si>
    <t>Custo anual estimado</t>
  </si>
  <si>
    <t>Materiais Mensais - Copeira</t>
  </si>
  <si>
    <t>Quant. Mensal</t>
  </si>
  <si>
    <t>Detergente líquido neutro 500ml</t>
  </si>
  <si>
    <t>Esponja dupla face 110x75x20mm</t>
  </si>
  <si>
    <t>Papel toalha interfolhado. folha dupla, branco, c/ 1000 unidades</t>
  </si>
  <si>
    <t>Fardo</t>
  </si>
  <si>
    <t>Coador Flanela/pano para cafeteira industrial 8/10 lts</t>
  </si>
  <si>
    <t>Limpador multiuso desengordurante 500ml</t>
  </si>
  <si>
    <t>Água Sanitária (litro)</t>
  </si>
  <si>
    <t>Custo Mensal total</t>
  </si>
  <si>
    <t>Diária de Motorista (sob demanda)</t>
  </si>
  <si>
    <t xml:space="preserve">SERVIÇO TÉCNICO ADMINISTRATIVO - UNIFORME - CUSTO ANUAL - TOTAL DE 20 PROFISSIONAIS </t>
  </si>
  <si>
    <t>GRUPO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</si>
</sst>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0.0"/>
  </numFmts>
  <fonts count="20" x14ac:knownFonts="1">
    <font>
      <sz val="11"/>
      <color theme="1"/>
      <name val="Calibri"/>
      <family val="2"/>
      <scheme val="minor"/>
    </font>
    <font>
      <b/>
      <sz val="12"/>
      <color rgb="FF33333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2"/>
    </font>
    <font>
      <sz val="10"/>
      <name val="Arial"/>
      <family val="2"/>
    </font>
    <font>
      <b/>
      <sz val="9"/>
      <name val="Calibri"/>
      <family val="2"/>
    </font>
    <font>
      <sz val="9"/>
      <color indexed="55"/>
      <name val="Calibri"/>
      <family val="2"/>
    </font>
    <font>
      <sz val="9"/>
      <name val="Calibri"/>
      <family val="2"/>
    </font>
    <font>
      <sz val="11"/>
      <color indexed="55"/>
      <name val="Calibri"/>
      <family val="2"/>
    </font>
    <font>
      <sz val="9"/>
      <color rgb="FF000000"/>
      <name val="Calibri"/>
      <family val="2"/>
      <scheme val="minor"/>
    </font>
    <font>
      <sz val="9"/>
      <color rgb="FF000000"/>
      <name val="Calibri"/>
      <family val="2"/>
      <charset val="1"/>
    </font>
    <font>
      <b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5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12" fillId="0" borderId="0"/>
  </cellStyleXfs>
  <cellXfs count="181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1" xfId="0" applyNumberFormat="1" applyFont="1" applyBorder="1"/>
    <xf numFmtId="10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0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0" fontId="4" fillId="6" borderId="1" xfId="0" applyNumberFormat="1" applyFont="1" applyFill="1" applyBorder="1" applyAlignment="1">
      <alignment horizontal="center"/>
    </xf>
    <xf numFmtId="164" fontId="4" fillId="6" borderId="1" xfId="0" applyNumberFormat="1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/>
    <xf numFmtId="164" fontId="4" fillId="2" borderId="1" xfId="0" applyNumberFormat="1" applyFont="1" applyFill="1" applyBorder="1" applyAlignment="1">
      <alignment horizontal="center" vertical="center"/>
    </xf>
    <xf numFmtId="10" fontId="4" fillId="6" borderId="1" xfId="0" applyNumberFormat="1" applyFont="1" applyFill="1" applyBorder="1"/>
    <xf numFmtId="0" fontId="2" fillId="6" borderId="1" xfId="0" applyFont="1" applyFill="1" applyBorder="1" applyAlignment="1">
      <alignment horizontal="center"/>
    </xf>
    <xf numFmtId="1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8" borderId="0" xfId="0" applyFill="1"/>
    <xf numFmtId="164" fontId="8" fillId="8" borderId="0" xfId="0" applyNumberFormat="1" applyFont="1" applyFill="1"/>
    <xf numFmtId="0" fontId="0" fillId="2" borderId="0" xfId="0" applyFill="1"/>
    <xf numFmtId="164" fontId="8" fillId="2" borderId="0" xfId="0" applyNumberFormat="1" applyFont="1" applyFill="1"/>
    <xf numFmtId="0" fontId="8" fillId="2" borderId="0" xfId="0" applyFont="1" applyFill="1"/>
    <xf numFmtId="0" fontId="8" fillId="8" borderId="0" xfId="0" applyFont="1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4" fillId="0" borderId="0" xfId="0" applyFont="1"/>
    <xf numFmtId="0" fontId="15" fillId="11" borderId="17" xfId="2" applyFont="1" applyFill="1" applyBorder="1" applyAlignment="1">
      <alignment horizontal="center" vertical="center" wrapText="1"/>
    </xf>
    <xf numFmtId="0" fontId="15" fillId="11" borderId="2" xfId="2" applyFont="1" applyFill="1" applyBorder="1" applyAlignment="1">
      <alignment horizontal="center" vertical="center" wrapText="1"/>
    </xf>
    <xf numFmtId="0" fontId="15" fillId="11" borderId="1" xfId="2" applyFont="1" applyFill="1" applyBorder="1" applyAlignment="1">
      <alignment horizontal="center" vertical="center" wrapText="1"/>
    </xf>
    <xf numFmtId="0" fontId="15" fillId="11" borderId="18" xfId="2" applyFont="1" applyFill="1" applyBorder="1" applyAlignment="1">
      <alignment horizontal="center" vertical="center" wrapText="1"/>
    </xf>
    <xf numFmtId="0" fontId="15" fillId="0" borderId="17" xfId="2" applyFont="1" applyBorder="1" applyAlignment="1">
      <alignment horizontal="center" vertical="center"/>
    </xf>
    <xf numFmtId="0" fontId="15" fillId="0" borderId="2" xfId="2" applyFont="1" applyBorder="1" applyAlignment="1">
      <alignment vertical="center" wrapText="1"/>
    </xf>
    <xf numFmtId="0" fontId="15" fillId="0" borderId="2" xfId="2" applyFont="1" applyBorder="1" applyAlignment="1">
      <alignment horizontal="center" vertical="center" wrapText="1"/>
    </xf>
    <xf numFmtId="164" fontId="15" fillId="12" borderId="1" xfId="2" applyNumberFormat="1" applyFont="1" applyFill="1" applyBorder="1" applyAlignment="1">
      <alignment horizontal="right" vertical="center"/>
    </xf>
    <xf numFmtId="0" fontId="15" fillId="0" borderId="1" xfId="2" applyFont="1" applyBorder="1" applyAlignment="1">
      <alignment horizontal="center" vertical="center"/>
    </xf>
    <xf numFmtId="164" fontId="15" fillId="0" borderId="18" xfId="2" applyNumberFormat="1" applyFont="1" applyBorder="1" applyAlignment="1">
      <alignment horizontal="right" vertical="center"/>
    </xf>
    <xf numFmtId="0" fontId="15" fillId="0" borderId="1" xfId="2" applyFont="1" applyBorder="1" applyAlignment="1">
      <alignment vertical="center" wrapText="1"/>
    </xf>
    <xf numFmtId="0" fontId="15" fillId="0" borderId="1" xfId="2" applyFont="1" applyBorder="1" applyAlignment="1">
      <alignment horizontal="center" vertical="center" wrapText="1"/>
    </xf>
    <xf numFmtId="164" fontId="15" fillId="0" borderId="1" xfId="2" applyNumberFormat="1" applyFont="1" applyBorder="1" applyAlignment="1">
      <alignment horizontal="right" vertical="center"/>
    </xf>
    <xf numFmtId="164" fontId="13" fillId="11" borderId="18" xfId="2" applyNumberFormat="1" applyFont="1" applyFill="1" applyBorder="1" applyAlignment="1">
      <alignment vertical="center"/>
    </xf>
    <xf numFmtId="164" fontId="13" fillId="10" borderId="23" xfId="2" applyNumberFormat="1" applyFont="1" applyFill="1" applyBorder="1" applyAlignment="1">
      <alignment vertical="center"/>
    </xf>
    <xf numFmtId="0" fontId="16" fillId="0" borderId="0" xfId="0" applyFont="1"/>
    <xf numFmtId="0" fontId="15" fillId="11" borderId="26" xfId="2" applyFont="1" applyFill="1" applyBorder="1" applyAlignment="1">
      <alignment horizontal="center" vertical="center" wrapText="1"/>
    </xf>
    <xf numFmtId="0" fontId="15" fillId="11" borderId="11" xfId="2" applyFont="1" applyFill="1" applyBorder="1" applyAlignment="1">
      <alignment horizontal="center" vertical="center" wrapText="1"/>
    </xf>
    <xf numFmtId="0" fontId="15" fillId="11" borderId="7" xfId="2" applyFont="1" applyFill="1" applyBorder="1" applyAlignment="1">
      <alignment horizontal="center" vertical="center" wrapText="1"/>
    </xf>
    <xf numFmtId="0" fontId="15" fillId="11" borderId="8" xfId="2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44" fontId="18" fillId="12" borderId="29" xfId="1" applyFont="1" applyFill="1" applyBorder="1" applyAlignment="1">
      <alignment vertical="center"/>
    </xf>
    <xf numFmtId="44" fontId="14" fillId="0" borderId="1" xfId="1" applyFont="1" applyFill="1" applyBorder="1" applyAlignment="1">
      <alignment vertical="center"/>
    </xf>
    <xf numFmtId="44" fontId="18" fillId="12" borderId="29" xfId="1" applyFont="1" applyFill="1" applyBorder="1" applyAlignment="1">
      <alignment horizontal="center" vertical="center"/>
    </xf>
    <xf numFmtId="164" fontId="13" fillId="11" borderId="7" xfId="2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9" fillId="0" borderId="5" xfId="0" applyFont="1" applyBorder="1" applyAlignment="1">
      <alignment wrapText="1"/>
    </xf>
    <xf numFmtId="0" fontId="19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9" borderId="13" xfId="0" applyFont="1" applyFill="1" applyBorder="1" applyAlignment="1">
      <alignment horizontal="center" vertical="center" wrapText="1"/>
    </xf>
    <xf numFmtId="0" fontId="9" fillId="9" borderId="0" xfId="0" applyFont="1" applyFill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1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" fillId="5" borderId="0" xfId="0" applyFont="1" applyFill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10" fontId="2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1" fillId="6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4" fontId="4" fillId="6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6" borderId="1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/>
    </xf>
    <xf numFmtId="0" fontId="1" fillId="6" borderId="5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2" fillId="0" borderId="6" xfId="0" applyFont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6" borderId="1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 vertical="justify"/>
    </xf>
    <xf numFmtId="0" fontId="6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justify"/>
    </xf>
    <xf numFmtId="0" fontId="4" fillId="6" borderId="1" xfId="0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5" fillId="6" borderId="1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/>
    </xf>
    <xf numFmtId="0" fontId="13" fillId="10" borderId="14" xfId="2" applyFont="1" applyFill="1" applyBorder="1" applyAlignment="1">
      <alignment horizontal="center"/>
    </xf>
    <xf numFmtId="0" fontId="13" fillId="10" borderId="15" xfId="2" applyFont="1" applyFill="1" applyBorder="1" applyAlignment="1">
      <alignment horizontal="center"/>
    </xf>
    <xf numFmtId="0" fontId="13" fillId="10" borderId="16" xfId="2" applyFont="1" applyFill="1" applyBorder="1" applyAlignment="1">
      <alignment horizontal="center"/>
    </xf>
    <xf numFmtId="0" fontId="13" fillId="11" borderId="19" xfId="2" applyFont="1" applyFill="1" applyBorder="1" applyAlignment="1">
      <alignment horizontal="center" vertical="center"/>
    </xf>
    <xf numFmtId="0" fontId="13" fillId="11" borderId="5" xfId="2" applyFont="1" applyFill="1" applyBorder="1" applyAlignment="1">
      <alignment horizontal="center" vertical="center"/>
    </xf>
    <xf numFmtId="0" fontId="13" fillId="11" borderId="3" xfId="2" applyFont="1" applyFill="1" applyBorder="1" applyAlignment="1">
      <alignment horizontal="center" vertical="center"/>
    </xf>
    <xf numFmtId="0" fontId="13" fillId="10" borderId="20" xfId="2" applyFont="1" applyFill="1" applyBorder="1" applyAlignment="1">
      <alignment horizontal="center" vertical="center"/>
    </xf>
    <xf numFmtId="0" fontId="13" fillId="10" borderId="21" xfId="2" applyFont="1" applyFill="1" applyBorder="1" applyAlignment="1">
      <alignment horizontal="center" vertical="center"/>
    </xf>
    <xf numFmtId="0" fontId="13" fillId="10" borderId="22" xfId="2" applyFont="1" applyFill="1" applyBorder="1" applyAlignment="1">
      <alignment horizontal="center" vertical="center"/>
    </xf>
    <xf numFmtId="0" fontId="13" fillId="11" borderId="27" xfId="2" applyFont="1" applyFill="1" applyBorder="1" applyAlignment="1">
      <alignment horizontal="center" vertical="center"/>
    </xf>
    <xf numFmtId="0" fontId="13" fillId="11" borderId="4" xfId="2" applyFont="1" applyFill="1" applyBorder="1" applyAlignment="1">
      <alignment horizontal="center" vertical="center"/>
    </xf>
    <xf numFmtId="0" fontId="13" fillId="11" borderId="12" xfId="2" applyFont="1" applyFill="1" applyBorder="1" applyAlignment="1">
      <alignment horizontal="center" vertical="center"/>
    </xf>
    <xf numFmtId="0" fontId="13" fillId="10" borderId="24" xfId="2" applyFont="1" applyFill="1" applyBorder="1" applyAlignment="1">
      <alignment horizontal="center"/>
    </xf>
    <xf numFmtId="0" fontId="13" fillId="10" borderId="25" xfId="2" applyFont="1" applyFill="1" applyBorder="1" applyAlignment="1">
      <alignment horizontal="center"/>
    </xf>
    <xf numFmtId="0" fontId="13" fillId="10" borderId="28" xfId="2" applyFont="1" applyFill="1" applyBorder="1" applyAlignment="1">
      <alignment horizontal="center"/>
    </xf>
  </cellXfs>
  <cellStyles count="3">
    <cellStyle name="Moeda" xfId="1" builtinId="4"/>
    <cellStyle name="Normal" xfId="0" builtinId="0"/>
    <cellStyle name="Normal 2" xfId="2" xr:uid="{4DCA3716-9DE8-456F-8A60-81E70360A5BC}"/>
  </cellStyles>
  <dxfs count="0"/>
  <tableStyles count="0" defaultTableStyle="TableStyleMedium2" defaultPivotStyle="PivotStyleLight16"/>
  <colors>
    <mruColors>
      <color rgb="FFEC92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C38FB-D5F3-4FA2-A036-C9198CD470BD}">
  <dimension ref="A1:K18"/>
  <sheetViews>
    <sheetView tabSelected="1" workbookViewId="0">
      <selection activeCell="H29" sqref="H29"/>
    </sheetView>
  </sheetViews>
  <sheetFormatPr defaultRowHeight="14.5" x14ac:dyDescent="0.35"/>
  <cols>
    <col min="4" max="4" width="18.54296875" customWidth="1"/>
    <col min="5" max="5" width="14.6328125" customWidth="1"/>
    <col min="6" max="6" width="16.81640625" customWidth="1"/>
    <col min="7" max="7" width="22.26953125" customWidth="1"/>
    <col min="8" max="8" width="18" customWidth="1"/>
    <col min="9" max="9" width="20.6328125" customWidth="1"/>
    <col min="10" max="10" width="16.54296875" customWidth="1"/>
    <col min="11" max="11" width="25.81640625" customWidth="1"/>
  </cols>
  <sheetData>
    <row r="1" spans="1:11" ht="14.5" customHeight="1" x14ac:dyDescent="0.35">
      <c r="A1" s="79" t="s">
        <v>160</v>
      </c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1" x14ac:dyDescent="0.35">
      <c r="A2" s="81" t="s">
        <v>161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3" spans="1:11" ht="25.5" customHeight="1" x14ac:dyDescent="0.35">
      <c r="A3" s="34" t="s">
        <v>162</v>
      </c>
      <c r="B3" s="86" t="s">
        <v>163</v>
      </c>
      <c r="C3" s="86"/>
      <c r="D3" s="86"/>
      <c r="E3" s="35" t="s">
        <v>164</v>
      </c>
      <c r="F3" s="35" t="s">
        <v>172</v>
      </c>
      <c r="G3" s="35" t="s">
        <v>165</v>
      </c>
      <c r="H3" s="35" t="s">
        <v>166</v>
      </c>
      <c r="I3" s="35" t="s">
        <v>171</v>
      </c>
      <c r="J3" s="35" t="s">
        <v>167</v>
      </c>
      <c r="K3" s="35" t="s">
        <v>168</v>
      </c>
    </row>
    <row r="4" spans="1:11" x14ac:dyDescent="0.35">
      <c r="A4" s="36">
        <v>1</v>
      </c>
      <c r="B4" s="85" t="s">
        <v>169</v>
      </c>
      <c r="C4" s="85"/>
      <c r="D4" s="85"/>
      <c r="E4" s="36" t="s">
        <v>170</v>
      </c>
      <c r="F4" s="36">
        <v>15</v>
      </c>
      <c r="G4" s="37">
        <v>7004.71</v>
      </c>
      <c r="H4" s="38">
        <f>G4*12</f>
        <v>84056.52</v>
      </c>
      <c r="I4" s="38">
        <f>G4*F4</f>
        <v>105070.65</v>
      </c>
      <c r="J4" s="38">
        <f>I4*12</f>
        <v>1260847.7999999998</v>
      </c>
      <c r="K4" s="38">
        <f>I4*60</f>
        <v>6304239</v>
      </c>
    </row>
    <row r="5" spans="1:11" x14ac:dyDescent="0.35">
      <c r="A5" s="36">
        <v>2</v>
      </c>
      <c r="B5" s="85" t="s">
        <v>169</v>
      </c>
      <c r="C5" s="85"/>
      <c r="D5" s="85"/>
      <c r="E5" s="36" t="s">
        <v>173</v>
      </c>
      <c r="F5" s="36">
        <v>3</v>
      </c>
      <c r="G5" s="37">
        <v>7038.57</v>
      </c>
      <c r="H5" s="38">
        <f t="shared" ref="H5:H12" si="0">G5*12</f>
        <v>84462.84</v>
      </c>
      <c r="I5" s="38">
        <f>G5*F5</f>
        <v>21115.71</v>
      </c>
      <c r="J5" s="38">
        <f>I5*12</f>
        <v>253388.52</v>
      </c>
      <c r="K5" s="38">
        <f>I5*60</f>
        <v>1266942.5999999999</v>
      </c>
    </row>
    <row r="6" spans="1:11" x14ac:dyDescent="0.35">
      <c r="A6" s="36">
        <v>3</v>
      </c>
      <c r="B6" s="85" t="s">
        <v>169</v>
      </c>
      <c r="C6" s="85"/>
      <c r="D6" s="85"/>
      <c r="E6" s="36" t="s">
        <v>174</v>
      </c>
      <c r="F6" s="36">
        <v>2</v>
      </c>
      <c r="G6" s="37">
        <v>6725.24</v>
      </c>
      <c r="H6" s="38">
        <f t="shared" si="0"/>
        <v>80702.880000000005</v>
      </c>
      <c r="I6" s="38">
        <f t="shared" ref="I6:I12" si="1">G6*F6</f>
        <v>13450.48</v>
      </c>
      <c r="J6" s="38">
        <f t="shared" ref="J6:J12" si="2">I6*12</f>
        <v>161405.76000000001</v>
      </c>
      <c r="K6" s="38">
        <f t="shared" ref="K6:K12" si="3">I6*60</f>
        <v>807028.79999999993</v>
      </c>
    </row>
    <row r="7" spans="1:11" x14ac:dyDescent="0.35">
      <c r="A7" s="36">
        <v>4</v>
      </c>
      <c r="B7" s="85" t="s">
        <v>151</v>
      </c>
      <c r="C7" s="85"/>
      <c r="D7" s="85"/>
      <c r="E7" s="36" t="s">
        <v>170</v>
      </c>
      <c r="F7" s="36">
        <v>1</v>
      </c>
      <c r="G7" s="37">
        <v>7004.61</v>
      </c>
      <c r="H7" s="38">
        <f t="shared" si="0"/>
        <v>84055.319999999992</v>
      </c>
      <c r="I7" s="38">
        <f t="shared" si="1"/>
        <v>7004.61</v>
      </c>
      <c r="J7" s="38">
        <f t="shared" si="2"/>
        <v>84055.319999999992</v>
      </c>
      <c r="K7" s="38">
        <f t="shared" si="3"/>
        <v>420276.6</v>
      </c>
    </row>
    <row r="8" spans="1:11" x14ac:dyDescent="0.35">
      <c r="A8" s="36">
        <v>5</v>
      </c>
      <c r="B8" s="85" t="s">
        <v>151</v>
      </c>
      <c r="C8" s="85"/>
      <c r="D8" s="85"/>
      <c r="E8" s="36" t="s">
        <v>173</v>
      </c>
      <c r="F8" s="36">
        <v>1</v>
      </c>
      <c r="G8" s="37">
        <v>7038.46</v>
      </c>
      <c r="H8" s="38">
        <f t="shared" si="0"/>
        <v>84461.52</v>
      </c>
      <c r="I8" s="38">
        <f t="shared" si="1"/>
        <v>7038.46</v>
      </c>
      <c r="J8" s="38">
        <f t="shared" si="2"/>
        <v>84461.52</v>
      </c>
      <c r="K8" s="38">
        <f t="shared" si="3"/>
        <v>422307.6</v>
      </c>
    </row>
    <row r="9" spans="1:11" x14ac:dyDescent="0.35">
      <c r="A9" s="36">
        <v>6</v>
      </c>
      <c r="B9" s="85" t="s">
        <v>144</v>
      </c>
      <c r="C9" s="85"/>
      <c r="D9" s="85"/>
      <c r="E9" s="36" t="s">
        <v>170</v>
      </c>
      <c r="F9" s="36">
        <v>1</v>
      </c>
      <c r="G9" s="37">
        <v>6496.5</v>
      </c>
      <c r="H9" s="38">
        <f t="shared" si="0"/>
        <v>77958</v>
      </c>
      <c r="I9" s="38">
        <f t="shared" si="1"/>
        <v>6496.5</v>
      </c>
      <c r="J9" s="38">
        <f t="shared" si="2"/>
        <v>77958</v>
      </c>
      <c r="K9" s="38">
        <f t="shared" si="3"/>
        <v>389790</v>
      </c>
    </row>
    <row r="10" spans="1:11" x14ac:dyDescent="0.35">
      <c r="A10" s="36">
        <v>7</v>
      </c>
      <c r="B10" s="85" t="s">
        <v>175</v>
      </c>
      <c r="C10" s="85"/>
      <c r="D10" s="85"/>
      <c r="E10" s="36" t="s">
        <v>170</v>
      </c>
      <c r="F10" s="36">
        <v>2</v>
      </c>
      <c r="G10" s="37">
        <v>6012.91</v>
      </c>
      <c r="H10" s="38">
        <f t="shared" si="0"/>
        <v>72154.92</v>
      </c>
      <c r="I10" s="38">
        <f t="shared" si="1"/>
        <v>12025.82</v>
      </c>
      <c r="J10" s="38">
        <f t="shared" si="2"/>
        <v>144309.84</v>
      </c>
      <c r="K10" s="38">
        <f t="shared" si="3"/>
        <v>721549.2</v>
      </c>
    </row>
    <row r="11" spans="1:11" x14ac:dyDescent="0.35">
      <c r="A11" s="81" t="s">
        <v>220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</row>
    <row r="12" spans="1:11" x14ac:dyDescent="0.35">
      <c r="A12" s="36">
        <v>8</v>
      </c>
      <c r="B12" s="83" t="s">
        <v>146</v>
      </c>
      <c r="C12" s="84"/>
      <c r="D12" s="84"/>
      <c r="E12" s="36" t="s">
        <v>170</v>
      </c>
      <c r="F12" s="36">
        <v>2</v>
      </c>
      <c r="G12" s="37">
        <v>7223.61</v>
      </c>
      <c r="H12" s="38">
        <f t="shared" si="0"/>
        <v>86683.319999999992</v>
      </c>
      <c r="I12" s="38">
        <f t="shared" si="1"/>
        <v>14447.22</v>
      </c>
      <c r="J12" s="38">
        <f t="shared" si="2"/>
        <v>173366.63999999998</v>
      </c>
      <c r="K12" s="38">
        <f t="shared" si="3"/>
        <v>866833.2</v>
      </c>
    </row>
    <row r="13" spans="1:11" ht="31.5" customHeight="1" x14ac:dyDescent="0.35">
      <c r="A13" s="75">
        <v>9</v>
      </c>
      <c r="B13" s="78" t="s">
        <v>218</v>
      </c>
      <c r="C13" s="78"/>
      <c r="D13" s="78"/>
      <c r="E13" s="76" t="s">
        <v>177</v>
      </c>
      <c r="F13" s="75">
        <v>60</v>
      </c>
      <c r="G13" s="77" t="s">
        <v>178</v>
      </c>
      <c r="H13" s="37">
        <v>260</v>
      </c>
      <c r="I13" s="77" t="s">
        <v>179</v>
      </c>
      <c r="J13" s="37">
        <f>H13*F13</f>
        <v>15600</v>
      </c>
      <c r="K13" s="37">
        <f>J13*5</f>
        <v>78000</v>
      </c>
    </row>
    <row r="14" spans="1:11" x14ac:dyDescent="0.35">
      <c r="A14" s="45"/>
      <c r="B14" s="45"/>
      <c r="C14" s="45"/>
      <c r="D14" s="45"/>
      <c r="E14" s="45"/>
      <c r="F14" s="45"/>
      <c r="G14" s="46"/>
      <c r="H14" s="47"/>
      <c r="I14" s="47"/>
      <c r="J14" s="47"/>
      <c r="K14" s="47"/>
    </row>
    <row r="15" spans="1:11" x14ac:dyDescent="0.35">
      <c r="A15" s="45"/>
      <c r="B15" s="45"/>
      <c r="C15" s="45"/>
      <c r="D15" s="45"/>
      <c r="E15" s="45"/>
      <c r="F15" s="45"/>
      <c r="G15" s="46"/>
      <c r="H15" s="47"/>
      <c r="I15" s="47"/>
      <c r="J15" s="47"/>
      <c r="K15" s="47"/>
    </row>
    <row r="16" spans="1:11" x14ac:dyDescent="0.35">
      <c r="I16" s="43" t="s">
        <v>167</v>
      </c>
      <c r="J16" s="41"/>
      <c r="K16" s="42">
        <f>SUM(J4:J13)</f>
        <v>2255393.4</v>
      </c>
    </row>
    <row r="18" spans="9:11" x14ac:dyDescent="0.35">
      <c r="I18" s="44" t="s">
        <v>176</v>
      </c>
      <c r="J18" s="39"/>
      <c r="K18" s="40">
        <f>SUM(K4:K13)</f>
        <v>11276966.999999998</v>
      </c>
    </row>
  </sheetData>
  <mergeCells count="13">
    <mergeCell ref="B13:D13"/>
    <mergeCell ref="A1:K1"/>
    <mergeCell ref="A2:K2"/>
    <mergeCell ref="B12:D12"/>
    <mergeCell ref="B7:D7"/>
    <mergeCell ref="B8:D8"/>
    <mergeCell ref="B9:D9"/>
    <mergeCell ref="B10:D10"/>
    <mergeCell ref="B3:D3"/>
    <mergeCell ref="B4:D4"/>
    <mergeCell ref="B5:D5"/>
    <mergeCell ref="B6:D6"/>
    <mergeCell ref="A11:K11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9D70-4FF8-4666-B716-83AB5FE9E617}">
  <dimension ref="A1:H66"/>
  <sheetViews>
    <sheetView topLeftCell="A26" workbookViewId="0">
      <selection activeCell="K56" sqref="K56"/>
    </sheetView>
  </sheetViews>
  <sheetFormatPr defaultRowHeight="14.5" x14ac:dyDescent="0.35"/>
  <cols>
    <col min="1" max="1" width="13.36328125" customWidth="1"/>
    <col min="2" max="2" width="36.26953125" customWidth="1"/>
    <col min="5" max="5" width="16.36328125" customWidth="1"/>
    <col min="6" max="6" width="13.36328125" customWidth="1"/>
    <col min="7" max="7" width="22.54296875" customWidth="1"/>
  </cols>
  <sheetData>
    <row r="1" spans="1:8" x14ac:dyDescent="0.35">
      <c r="A1" s="166" t="s">
        <v>219</v>
      </c>
      <c r="B1" s="167"/>
      <c r="C1" s="167"/>
      <c r="D1" s="167"/>
      <c r="E1" s="167"/>
      <c r="F1" s="167"/>
      <c r="G1" s="168"/>
      <c r="H1" s="48"/>
    </row>
    <row r="2" spans="1:8" ht="24" x14ac:dyDescent="0.35">
      <c r="A2" s="49" t="s">
        <v>180</v>
      </c>
      <c r="B2" s="50" t="s">
        <v>181</v>
      </c>
      <c r="C2" s="50" t="s">
        <v>182</v>
      </c>
      <c r="D2" s="50" t="s">
        <v>183</v>
      </c>
      <c r="E2" s="51" t="s">
        <v>184</v>
      </c>
      <c r="F2" s="51" t="s">
        <v>185</v>
      </c>
      <c r="G2" s="52" t="s">
        <v>186</v>
      </c>
      <c r="H2" s="48"/>
    </row>
    <row r="3" spans="1:8" ht="54" customHeight="1" x14ac:dyDescent="0.35">
      <c r="A3" s="53">
        <v>1</v>
      </c>
      <c r="B3" s="54" t="s">
        <v>187</v>
      </c>
      <c r="C3" s="55" t="s">
        <v>182</v>
      </c>
      <c r="D3" s="55" t="s">
        <v>188</v>
      </c>
      <c r="E3" s="56">
        <v>79.66</v>
      </c>
      <c r="F3" s="57">
        <v>2</v>
      </c>
      <c r="G3" s="58">
        <f t="shared" ref="G3:G8" si="0">E3*F3</f>
        <v>159.32</v>
      </c>
      <c r="H3" s="48"/>
    </row>
    <row r="4" spans="1:8" ht="55" customHeight="1" x14ac:dyDescent="0.35">
      <c r="A4" s="53">
        <v>2</v>
      </c>
      <c r="B4" s="54" t="s">
        <v>189</v>
      </c>
      <c r="C4" s="55" t="s">
        <v>182</v>
      </c>
      <c r="D4" s="55" t="s">
        <v>188</v>
      </c>
      <c r="E4" s="56">
        <v>82.14</v>
      </c>
      <c r="F4" s="57">
        <v>4</v>
      </c>
      <c r="G4" s="58">
        <f t="shared" si="0"/>
        <v>328.56</v>
      </c>
      <c r="H4" s="48"/>
    </row>
    <row r="5" spans="1:8" x14ac:dyDescent="0.35">
      <c r="A5" s="53">
        <v>3</v>
      </c>
      <c r="B5" s="54" t="s">
        <v>190</v>
      </c>
      <c r="C5" s="55" t="s">
        <v>191</v>
      </c>
      <c r="D5" s="55" t="s">
        <v>188</v>
      </c>
      <c r="E5" s="56">
        <v>87.56</v>
      </c>
      <c r="F5" s="57">
        <v>2</v>
      </c>
      <c r="G5" s="58">
        <f t="shared" si="0"/>
        <v>175.12</v>
      </c>
      <c r="H5" s="48"/>
    </row>
    <row r="6" spans="1:8" ht="42" customHeight="1" x14ac:dyDescent="0.35">
      <c r="A6" s="53">
        <v>4</v>
      </c>
      <c r="B6" s="54" t="s">
        <v>192</v>
      </c>
      <c r="C6" s="55" t="s">
        <v>191</v>
      </c>
      <c r="D6" s="55" t="s">
        <v>188</v>
      </c>
      <c r="E6" s="56">
        <v>9.48</v>
      </c>
      <c r="F6" s="57">
        <v>4</v>
      </c>
      <c r="G6" s="58">
        <f t="shared" si="0"/>
        <v>37.92</v>
      </c>
      <c r="H6" s="48"/>
    </row>
    <row r="7" spans="1:8" ht="80" customHeight="1" x14ac:dyDescent="0.35">
      <c r="A7" s="53">
        <v>5</v>
      </c>
      <c r="B7" s="54" t="s">
        <v>193</v>
      </c>
      <c r="C7" s="55" t="s">
        <v>182</v>
      </c>
      <c r="D7" s="55" t="s">
        <v>188</v>
      </c>
      <c r="E7" s="56">
        <v>10.7</v>
      </c>
      <c r="F7" s="57">
        <v>1</v>
      </c>
      <c r="G7" s="58">
        <f t="shared" si="0"/>
        <v>10.7</v>
      </c>
      <c r="H7" s="48"/>
    </row>
    <row r="8" spans="1:8" x14ac:dyDescent="0.35">
      <c r="A8" s="57">
        <v>6</v>
      </c>
      <c r="B8" s="59" t="s">
        <v>194</v>
      </c>
      <c r="C8" s="60" t="s">
        <v>182</v>
      </c>
      <c r="D8" s="60"/>
      <c r="E8" s="56">
        <v>128.75</v>
      </c>
      <c r="F8" s="57">
        <v>2</v>
      </c>
      <c r="G8" s="61">
        <f t="shared" si="0"/>
        <v>257.5</v>
      </c>
      <c r="H8" s="48"/>
    </row>
    <row r="9" spans="1:8" x14ac:dyDescent="0.35">
      <c r="A9" s="169" t="s">
        <v>195</v>
      </c>
      <c r="B9" s="170"/>
      <c r="C9" s="170"/>
      <c r="D9" s="170"/>
      <c r="E9" s="170"/>
      <c r="F9" s="171"/>
      <c r="G9" s="62">
        <f>SUM(G3:G8)</f>
        <v>969.12</v>
      </c>
      <c r="H9" s="48"/>
    </row>
    <row r="10" spans="1:8" ht="15" thickBot="1" x14ac:dyDescent="0.4">
      <c r="A10" s="172" t="s">
        <v>196</v>
      </c>
      <c r="B10" s="173"/>
      <c r="C10" s="173"/>
      <c r="D10" s="173"/>
      <c r="E10" s="173"/>
      <c r="F10" s="174"/>
      <c r="G10" s="63">
        <f>ROUND(G9/12,2)</f>
        <v>80.760000000000005</v>
      </c>
      <c r="H10" s="48"/>
    </row>
    <row r="11" spans="1:8" ht="15" thickBot="1" x14ac:dyDescent="0.4">
      <c r="A11" s="48"/>
      <c r="B11" s="48"/>
      <c r="C11" s="48"/>
      <c r="D11" s="48"/>
      <c r="E11" s="48"/>
      <c r="F11" s="48"/>
      <c r="G11" s="48"/>
      <c r="H11" s="64"/>
    </row>
    <row r="12" spans="1:8" x14ac:dyDescent="0.35">
      <c r="A12" s="166" t="s">
        <v>197</v>
      </c>
      <c r="B12" s="167"/>
      <c r="C12" s="167"/>
      <c r="D12" s="167"/>
      <c r="E12" s="167"/>
      <c r="F12" s="167"/>
      <c r="G12" s="168"/>
      <c r="H12" s="64"/>
    </row>
    <row r="13" spans="1:8" ht="24" x14ac:dyDescent="0.35">
      <c r="A13" s="49" t="s">
        <v>180</v>
      </c>
      <c r="B13" s="50" t="s">
        <v>181</v>
      </c>
      <c r="C13" s="50" t="s">
        <v>182</v>
      </c>
      <c r="D13" s="50" t="s">
        <v>183</v>
      </c>
      <c r="E13" s="51" t="s">
        <v>184</v>
      </c>
      <c r="F13" s="51" t="s">
        <v>185</v>
      </c>
      <c r="G13" s="52" t="s">
        <v>186</v>
      </c>
      <c r="H13" s="64"/>
    </row>
    <row r="14" spans="1:8" ht="57.5" customHeight="1" x14ac:dyDescent="0.35">
      <c r="A14" s="53">
        <v>1</v>
      </c>
      <c r="B14" s="54" t="s">
        <v>187</v>
      </c>
      <c r="C14" s="55" t="s">
        <v>182</v>
      </c>
      <c r="D14" s="55" t="s">
        <v>188</v>
      </c>
      <c r="E14" s="56">
        <v>79.66</v>
      </c>
      <c r="F14" s="57">
        <v>2</v>
      </c>
      <c r="G14" s="58">
        <f t="shared" ref="G14:G19" si="1">E14*F14</f>
        <v>159.32</v>
      </c>
      <c r="H14" s="64"/>
    </row>
    <row r="15" spans="1:8" ht="57.5" customHeight="1" x14ac:dyDescent="0.35">
      <c r="A15" s="53">
        <v>2</v>
      </c>
      <c r="B15" s="54" t="s">
        <v>189</v>
      </c>
      <c r="C15" s="55" t="s">
        <v>182</v>
      </c>
      <c r="D15" s="55" t="s">
        <v>188</v>
      </c>
      <c r="E15" s="56">
        <v>82.14</v>
      </c>
      <c r="F15" s="57">
        <v>4</v>
      </c>
      <c r="G15" s="58">
        <f t="shared" si="1"/>
        <v>328.56</v>
      </c>
      <c r="H15" s="64"/>
    </row>
    <row r="16" spans="1:8" ht="57.5" customHeight="1" x14ac:dyDescent="0.35">
      <c r="A16" s="53">
        <v>3</v>
      </c>
      <c r="B16" s="54" t="s">
        <v>190</v>
      </c>
      <c r="C16" s="55" t="s">
        <v>191</v>
      </c>
      <c r="D16" s="55" t="s">
        <v>188</v>
      </c>
      <c r="E16" s="56">
        <v>87.56</v>
      </c>
      <c r="F16" s="57">
        <v>2</v>
      </c>
      <c r="G16" s="58">
        <f t="shared" si="1"/>
        <v>175.12</v>
      </c>
      <c r="H16" s="64"/>
    </row>
    <row r="17" spans="1:8" ht="57.5" customHeight="1" x14ac:dyDescent="0.35">
      <c r="A17" s="53">
        <v>4</v>
      </c>
      <c r="B17" s="54" t="s">
        <v>192</v>
      </c>
      <c r="C17" s="55" t="s">
        <v>191</v>
      </c>
      <c r="D17" s="55" t="s">
        <v>188</v>
      </c>
      <c r="E17" s="56">
        <v>9.48</v>
      </c>
      <c r="F17" s="57">
        <v>4</v>
      </c>
      <c r="G17" s="58">
        <f t="shared" si="1"/>
        <v>37.92</v>
      </c>
      <c r="H17" s="64"/>
    </row>
    <row r="18" spans="1:8" ht="75.5" customHeight="1" x14ac:dyDescent="0.35">
      <c r="A18" s="53">
        <v>5</v>
      </c>
      <c r="B18" s="54" t="s">
        <v>193</v>
      </c>
      <c r="C18" s="55" t="s">
        <v>182</v>
      </c>
      <c r="D18" s="55" t="s">
        <v>188</v>
      </c>
      <c r="E18" s="56">
        <v>10.7</v>
      </c>
      <c r="F18" s="57">
        <v>1</v>
      </c>
      <c r="G18" s="58">
        <f t="shared" si="1"/>
        <v>10.7</v>
      </c>
      <c r="H18" s="64"/>
    </row>
    <row r="19" spans="1:8" x14ac:dyDescent="0.35">
      <c r="A19" s="57">
        <v>6</v>
      </c>
      <c r="B19" s="59" t="s">
        <v>194</v>
      </c>
      <c r="C19" s="60" t="s">
        <v>182</v>
      </c>
      <c r="D19" s="60"/>
      <c r="E19" s="56">
        <v>128.75</v>
      </c>
      <c r="F19" s="57">
        <v>2</v>
      </c>
      <c r="G19" s="61">
        <f t="shared" si="1"/>
        <v>257.5</v>
      </c>
      <c r="H19" s="64"/>
    </row>
    <row r="20" spans="1:8" x14ac:dyDescent="0.35">
      <c r="A20" s="169" t="s">
        <v>195</v>
      </c>
      <c r="B20" s="170"/>
      <c r="C20" s="170"/>
      <c r="D20" s="170"/>
      <c r="E20" s="170"/>
      <c r="F20" s="171"/>
      <c r="G20" s="62">
        <f>SUM(G14:G19)</f>
        <v>969.12</v>
      </c>
      <c r="H20" s="64"/>
    </row>
    <row r="21" spans="1:8" ht="15" thickBot="1" x14ac:dyDescent="0.4">
      <c r="A21" s="172" t="s">
        <v>196</v>
      </c>
      <c r="B21" s="173"/>
      <c r="C21" s="173"/>
      <c r="D21" s="173"/>
      <c r="E21" s="173"/>
      <c r="F21" s="174"/>
      <c r="G21" s="63">
        <f>ROUND(G20/12,2)</f>
        <v>80.760000000000005</v>
      </c>
      <c r="H21" s="64"/>
    </row>
    <row r="22" spans="1:8" ht="15" thickBot="1" x14ac:dyDescent="0.4">
      <c r="A22" s="48"/>
      <c r="B22" s="48"/>
      <c r="C22" s="48"/>
      <c r="D22" s="48"/>
      <c r="E22" s="48"/>
      <c r="F22" s="48"/>
      <c r="G22" s="48"/>
      <c r="H22" s="64"/>
    </row>
    <row r="23" spans="1:8" x14ac:dyDescent="0.35">
      <c r="A23" s="166" t="s">
        <v>198</v>
      </c>
      <c r="B23" s="167"/>
      <c r="C23" s="167"/>
      <c r="D23" s="167"/>
      <c r="E23" s="167"/>
      <c r="F23" s="167"/>
      <c r="G23" s="168"/>
      <c r="H23" s="64"/>
    </row>
    <row r="24" spans="1:8" ht="24" x14ac:dyDescent="0.35">
      <c r="A24" s="49" t="s">
        <v>180</v>
      </c>
      <c r="B24" s="50" t="s">
        <v>181</v>
      </c>
      <c r="C24" s="50" t="s">
        <v>182</v>
      </c>
      <c r="D24" s="50" t="s">
        <v>183</v>
      </c>
      <c r="E24" s="51" t="s">
        <v>184</v>
      </c>
      <c r="F24" s="51" t="s">
        <v>185</v>
      </c>
      <c r="G24" s="52" t="s">
        <v>186</v>
      </c>
      <c r="H24" s="64"/>
    </row>
    <row r="25" spans="1:8" x14ac:dyDescent="0.35">
      <c r="A25" s="53">
        <v>1</v>
      </c>
      <c r="B25" s="54" t="s">
        <v>199</v>
      </c>
      <c r="C25" s="55" t="s">
        <v>182</v>
      </c>
      <c r="D25" s="55" t="s">
        <v>188</v>
      </c>
      <c r="E25" s="56">
        <v>78.959999999999994</v>
      </c>
      <c r="F25" s="57">
        <v>2</v>
      </c>
      <c r="G25" s="58">
        <f t="shared" ref="G25:G29" si="2">E25*F25</f>
        <v>157.91999999999999</v>
      </c>
      <c r="H25" s="64"/>
    </row>
    <row r="26" spans="1:8" ht="78.5" customHeight="1" x14ac:dyDescent="0.35">
      <c r="A26" s="53">
        <v>2</v>
      </c>
      <c r="B26" s="54" t="s">
        <v>200</v>
      </c>
      <c r="C26" s="55" t="s">
        <v>182</v>
      </c>
      <c r="D26" s="55" t="s">
        <v>188</v>
      </c>
      <c r="E26" s="56">
        <v>66.39</v>
      </c>
      <c r="F26" s="57">
        <v>4</v>
      </c>
      <c r="G26" s="58">
        <f t="shared" si="2"/>
        <v>265.56</v>
      </c>
      <c r="H26" s="64"/>
    </row>
    <row r="27" spans="1:8" x14ac:dyDescent="0.35">
      <c r="A27" s="53">
        <v>3</v>
      </c>
      <c r="B27" s="54" t="s">
        <v>201</v>
      </c>
      <c r="C27" s="55" t="s">
        <v>191</v>
      </c>
      <c r="D27" s="55" t="s">
        <v>188</v>
      </c>
      <c r="E27" s="56">
        <v>87.59</v>
      </c>
      <c r="F27" s="57">
        <v>2</v>
      </c>
      <c r="G27" s="58">
        <f t="shared" si="2"/>
        <v>175.18</v>
      </c>
      <c r="H27" s="64"/>
    </row>
    <row r="28" spans="1:8" x14ac:dyDescent="0.35">
      <c r="A28" s="53">
        <v>4</v>
      </c>
      <c r="B28" s="54" t="s">
        <v>192</v>
      </c>
      <c r="C28" s="55" t="s">
        <v>191</v>
      </c>
      <c r="D28" s="55" t="s">
        <v>188</v>
      </c>
      <c r="E28" s="56">
        <v>9.48</v>
      </c>
      <c r="F28" s="57">
        <v>4</v>
      </c>
      <c r="G28" s="58">
        <f t="shared" si="2"/>
        <v>37.92</v>
      </c>
      <c r="H28" s="64"/>
    </row>
    <row r="29" spans="1:8" ht="79" customHeight="1" x14ac:dyDescent="0.35">
      <c r="A29" s="53">
        <v>5</v>
      </c>
      <c r="B29" s="54" t="s">
        <v>193</v>
      </c>
      <c r="C29" s="55" t="s">
        <v>182</v>
      </c>
      <c r="D29" s="55" t="s">
        <v>188</v>
      </c>
      <c r="E29" s="56">
        <v>10.7</v>
      </c>
      <c r="F29" s="57">
        <v>1</v>
      </c>
      <c r="G29" s="58">
        <f t="shared" si="2"/>
        <v>10.7</v>
      </c>
      <c r="H29" s="64"/>
    </row>
    <row r="30" spans="1:8" x14ac:dyDescent="0.35">
      <c r="A30" s="169" t="s">
        <v>195</v>
      </c>
      <c r="B30" s="170"/>
      <c r="C30" s="170"/>
      <c r="D30" s="170"/>
      <c r="E30" s="170"/>
      <c r="F30" s="171"/>
      <c r="G30" s="62">
        <f>SUM(G25:G29)</f>
        <v>647.28000000000009</v>
      </c>
      <c r="H30" s="64"/>
    </row>
    <row r="31" spans="1:8" ht="15" thickBot="1" x14ac:dyDescent="0.4">
      <c r="A31" s="172" t="s">
        <v>196</v>
      </c>
      <c r="B31" s="173"/>
      <c r="C31" s="173"/>
      <c r="D31" s="173"/>
      <c r="E31" s="173"/>
      <c r="F31" s="174"/>
      <c r="G31" s="63">
        <f>ROUND(G30/12,2)</f>
        <v>53.94</v>
      </c>
      <c r="H31" s="64"/>
    </row>
    <row r="32" spans="1:8" x14ac:dyDescent="0.35">
      <c r="A32" s="48"/>
      <c r="B32" s="48"/>
      <c r="C32" s="48"/>
      <c r="D32" s="48"/>
      <c r="E32" s="48"/>
      <c r="F32" s="48"/>
      <c r="G32" s="48"/>
      <c r="H32" s="64"/>
    </row>
    <row r="33" spans="1:8" ht="15" thickBot="1" x14ac:dyDescent="0.4">
      <c r="A33" s="48"/>
      <c r="B33" s="48"/>
      <c r="C33" s="48"/>
      <c r="D33" s="48"/>
      <c r="E33" s="48"/>
      <c r="F33" s="48"/>
      <c r="G33" s="48"/>
      <c r="H33" s="64"/>
    </row>
    <row r="34" spans="1:8" x14ac:dyDescent="0.35">
      <c r="A34" s="166" t="s">
        <v>202</v>
      </c>
      <c r="B34" s="167"/>
      <c r="C34" s="167"/>
      <c r="D34" s="167"/>
      <c r="E34" s="167"/>
      <c r="F34" s="167"/>
      <c r="G34" s="168"/>
      <c r="H34" s="64"/>
    </row>
    <row r="35" spans="1:8" ht="24" x14ac:dyDescent="0.35">
      <c r="A35" s="49" t="s">
        <v>180</v>
      </c>
      <c r="B35" s="50" t="s">
        <v>181</v>
      </c>
      <c r="C35" s="50" t="s">
        <v>182</v>
      </c>
      <c r="D35" s="50" t="s">
        <v>183</v>
      </c>
      <c r="E35" s="51" t="s">
        <v>184</v>
      </c>
      <c r="F35" s="51" t="s">
        <v>185</v>
      </c>
      <c r="G35" s="52" t="s">
        <v>186</v>
      </c>
      <c r="H35" s="64"/>
    </row>
    <row r="36" spans="1:8" ht="90" customHeight="1" x14ac:dyDescent="0.35">
      <c r="A36" s="53">
        <v>1</v>
      </c>
      <c r="B36" s="54" t="s">
        <v>187</v>
      </c>
      <c r="C36" s="55" t="s">
        <v>182</v>
      </c>
      <c r="D36" s="55" t="s">
        <v>188</v>
      </c>
      <c r="E36" s="56">
        <v>79.66</v>
      </c>
      <c r="F36" s="57">
        <v>2</v>
      </c>
      <c r="G36" s="58">
        <f t="shared" ref="G36:G41" si="3">E36*F36</f>
        <v>159.32</v>
      </c>
      <c r="H36" s="64"/>
    </row>
    <row r="37" spans="1:8" ht="75.5" customHeight="1" x14ac:dyDescent="0.35">
      <c r="A37" s="53">
        <v>2</v>
      </c>
      <c r="B37" s="54" t="s">
        <v>203</v>
      </c>
      <c r="C37" s="55" t="s">
        <v>182</v>
      </c>
      <c r="D37" s="55" t="s">
        <v>188</v>
      </c>
      <c r="E37" s="56">
        <v>82.14</v>
      </c>
      <c r="F37" s="57">
        <v>4</v>
      </c>
      <c r="G37" s="58">
        <f t="shared" si="3"/>
        <v>328.56</v>
      </c>
      <c r="H37" s="64"/>
    </row>
    <row r="38" spans="1:8" x14ac:dyDescent="0.35">
      <c r="A38" s="53">
        <v>3</v>
      </c>
      <c r="B38" s="54" t="s">
        <v>190</v>
      </c>
      <c r="C38" s="55" t="s">
        <v>191</v>
      </c>
      <c r="D38" s="55" t="s">
        <v>188</v>
      </c>
      <c r="E38" s="56">
        <v>87.56</v>
      </c>
      <c r="F38" s="57">
        <v>2</v>
      </c>
      <c r="G38" s="58">
        <f t="shared" si="3"/>
        <v>175.12</v>
      </c>
      <c r="H38" s="64"/>
    </row>
    <row r="39" spans="1:8" x14ac:dyDescent="0.35">
      <c r="A39" s="53">
        <v>4</v>
      </c>
      <c r="B39" s="54" t="s">
        <v>192</v>
      </c>
      <c r="C39" s="55" t="s">
        <v>191</v>
      </c>
      <c r="D39" s="55" t="s">
        <v>188</v>
      </c>
      <c r="E39" s="56">
        <v>9.48</v>
      </c>
      <c r="F39" s="57">
        <v>4</v>
      </c>
      <c r="G39" s="58">
        <f t="shared" si="3"/>
        <v>37.92</v>
      </c>
      <c r="H39" s="64"/>
    </row>
    <row r="40" spans="1:8" ht="75.5" customHeight="1" x14ac:dyDescent="0.35">
      <c r="A40" s="53">
        <v>5</v>
      </c>
      <c r="B40" s="54" t="s">
        <v>193</v>
      </c>
      <c r="C40" s="55" t="s">
        <v>182</v>
      </c>
      <c r="D40" s="55" t="s">
        <v>188</v>
      </c>
      <c r="E40" s="56">
        <v>10.7</v>
      </c>
      <c r="F40" s="57">
        <v>1</v>
      </c>
      <c r="G40" s="58">
        <f t="shared" si="3"/>
        <v>10.7</v>
      </c>
      <c r="H40" s="64"/>
    </row>
    <row r="41" spans="1:8" x14ac:dyDescent="0.35">
      <c r="A41" s="57">
        <v>6</v>
      </c>
      <c r="B41" s="59" t="s">
        <v>204</v>
      </c>
      <c r="C41" s="60" t="s">
        <v>182</v>
      </c>
      <c r="D41" s="60"/>
      <c r="E41" s="56">
        <v>34.47</v>
      </c>
      <c r="F41" s="57">
        <v>2</v>
      </c>
      <c r="G41" s="61">
        <f t="shared" si="3"/>
        <v>68.94</v>
      </c>
      <c r="H41" s="64"/>
    </row>
    <row r="42" spans="1:8" x14ac:dyDescent="0.35">
      <c r="A42" s="169" t="s">
        <v>195</v>
      </c>
      <c r="B42" s="170"/>
      <c r="C42" s="170"/>
      <c r="D42" s="170"/>
      <c r="E42" s="170"/>
      <c r="F42" s="171"/>
      <c r="G42" s="62">
        <f>SUM(G36:G41)</f>
        <v>780.56</v>
      </c>
      <c r="H42" s="64"/>
    </row>
    <row r="43" spans="1:8" ht="15" thickBot="1" x14ac:dyDescent="0.4">
      <c r="A43" s="172" t="s">
        <v>196</v>
      </c>
      <c r="B43" s="173"/>
      <c r="C43" s="173"/>
      <c r="D43" s="173"/>
      <c r="E43" s="173"/>
      <c r="F43" s="174"/>
      <c r="G43" s="63">
        <f>ROUND(G42/12,2)</f>
        <v>65.05</v>
      </c>
      <c r="H43" s="64"/>
    </row>
    <row r="44" spans="1:8" x14ac:dyDescent="0.35">
      <c r="A44" s="48"/>
      <c r="B44" s="48"/>
      <c r="C44" s="48"/>
      <c r="D44" s="48"/>
      <c r="E44" s="48"/>
      <c r="F44" s="48"/>
      <c r="G44" s="48"/>
      <c r="H44" s="64"/>
    </row>
    <row r="45" spans="1:8" ht="15" thickBot="1" x14ac:dyDescent="0.4">
      <c r="A45" s="48"/>
      <c r="B45" s="48"/>
      <c r="C45" s="48"/>
      <c r="D45" s="48"/>
      <c r="E45" s="48"/>
      <c r="F45" s="48"/>
      <c r="G45" s="48"/>
      <c r="H45" s="64"/>
    </row>
    <row r="46" spans="1:8" x14ac:dyDescent="0.35">
      <c r="A46" s="166" t="s">
        <v>205</v>
      </c>
      <c r="B46" s="167"/>
      <c r="C46" s="167"/>
      <c r="D46" s="167"/>
      <c r="E46" s="167"/>
      <c r="F46" s="167"/>
      <c r="G46" s="168"/>
      <c r="H46" s="64"/>
    </row>
    <row r="47" spans="1:8" ht="24" x14ac:dyDescent="0.35">
      <c r="A47" s="49" t="s">
        <v>180</v>
      </c>
      <c r="B47" s="50" t="s">
        <v>181</v>
      </c>
      <c r="C47" s="50" t="s">
        <v>182</v>
      </c>
      <c r="D47" s="50" t="s">
        <v>183</v>
      </c>
      <c r="E47" s="51" t="s">
        <v>184</v>
      </c>
      <c r="F47" s="51" t="s">
        <v>185</v>
      </c>
      <c r="G47" s="52" t="s">
        <v>186</v>
      </c>
      <c r="H47" s="64"/>
    </row>
    <row r="48" spans="1:8" x14ac:dyDescent="0.35">
      <c r="A48" s="53">
        <v>1</v>
      </c>
      <c r="B48" s="54" t="s">
        <v>199</v>
      </c>
      <c r="C48" s="55" t="s">
        <v>182</v>
      </c>
      <c r="D48" s="55" t="s">
        <v>188</v>
      </c>
      <c r="E48" s="56">
        <v>78.959999999999994</v>
      </c>
      <c r="F48" s="57">
        <v>2</v>
      </c>
      <c r="G48" s="58">
        <f t="shared" ref="G48:G53" si="4">E48*F48</f>
        <v>157.91999999999999</v>
      </c>
      <c r="H48" s="64"/>
    </row>
    <row r="49" spans="1:8" ht="64.5" customHeight="1" x14ac:dyDescent="0.35">
      <c r="A49" s="53">
        <v>2</v>
      </c>
      <c r="B49" s="54" t="s">
        <v>189</v>
      </c>
      <c r="C49" s="55" t="s">
        <v>182</v>
      </c>
      <c r="D49" s="55" t="s">
        <v>188</v>
      </c>
      <c r="E49" s="56">
        <v>82.14</v>
      </c>
      <c r="F49" s="57">
        <v>4</v>
      </c>
      <c r="G49" s="58">
        <f t="shared" si="4"/>
        <v>328.56</v>
      </c>
      <c r="H49" s="64"/>
    </row>
    <row r="50" spans="1:8" x14ac:dyDescent="0.35">
      <c r="A50" s="53">
        <v>3</v>
      </c>
      <c r="B50" s="54" t="s">
        <v>190</v>
      </c>
      <c r="C50" s="55" t="s">
        <v>191</v>
      </c>
      <c r="D50" s="55" t="s">
        <v>188</v>
      </c>
      <c r="E50" s="56">
        <v>87.56</v>
      </c>
      <c r="F50" s="57">
        <v>2</v>
      </c>
      <c r="G50" s="58">
        <f t="shared" si="4"/>
        <v>175.12</v>
      </c>
      <c r="H50" s="64"/>
    </row>
    <row r="51" spans="1:8" x14ac:dyDescent="0.35">
      <c r="A51" s="53">
        <v>4</v>
      </c>
      <c r="B51" s="54" t="s">
        <v>192</v>
      </c>
      <c r="C51" s="55" t="s">
        <v>191</v>
      </c>
      <c r="D51" s="55" t="s">
        <v>188</v>
      </c>
      <c r="E51" s="56">
        <v>9.48</v>
      </c>
      <c r="F51" s="57">
        <v>4</v>
      </c>
      <c r="G51" s="58">
        <f t="shared" si="4"/>
        <v>37.92</v>
      </c>
      <c r="H51" s="64"/>
    </row>
    <row r="52" spans="1:8" ht="99" customHeight="1" x14ac:dyDescent="0.35">
      <c r="A52" s="53">
        <v>5</v>
      </c>
      <c r="B52" s="54" t="s">
        <v>193</v>
      </c>
      <c r="C52" s="55" t="s">
        <v>182</v>
      </c>
      <c r="D52" s="55" t="s">
        <v>188</v>
      </c>
      <c r="E52" s="56">
        <v>10.7</v>
      </c>
      <c r="F52" s="57">
        <v>1</v>
      </c>
      <c r="G52" s="58">
        <f t="shared" si="4"/>
        <v>10.7</v>
      </c>
      <c r="H52" s="64"/>
    </row>
    <row r="53" spans="1:8" x14ac:dyDescent="0.35">
      <c r="A53" s="57">
        <v>6</v>
      </c>
      <c r="B53" s="59" t="s">
        <v>206</v>
      </c>
      <c r="C53" s="60" t="s">
        <v>182</v>
      </c>
      <c r="D53" s="60"/>
      <c r="E53" s="56">
        <v>38.03</v>
      </c>
      <c r="F53" s="57">
        <v>2</v>
      </c>
      <c r="G53" s="61">
        <f t="shared" si="4"/>
        <v>76.06</v>
      </c>
      <c r="H53" s="64"/>
    </row>
    <row r="54" spans="1:8" x14ac:dyDescent="0.35">
      <c r="A54" s="169" t="s">
        <v>195</v>
      </c>
      <c r="B54" s="170"/>
      <c r="C54" s="170"/>
      <c r="D54" s="170"/>
      <c r="E54" s="170"/>
      <c r="F54" s="171"/>
      <c r="G54" s="62">
        <f>SUM(G48:G53)</f>
        <v>786.28</v>
      </c>
      <c r="H54" s="64"/>
    </row>
    <row r="55" spans="1:8" ht="15" thickBot="1" x14ac:dyDescent="0.4">
      <c r="A55" s="172" t="s">
        <v>196</v>
      </c>
      <c r="B55" s="173"/>
      <c r="C55" s="173"/>
      <c r="D55" s="173"/>
      <c r="E55" s="173"/>
      <c r="F55" s="174"/>
      <c r="G55" s="63">
        <f>ROUND(G54/12,2)</f>
        <v>65.52</v>
      </c>
      <c r="H55" s="64"/>
    </row>
    <row r="56" spans="1:8" x14ac:dyDescent="0.35">
      <c r="A56" s="48"/>
      <c r="B56" s="48"/>
      <c r="C56" s="48"/>
      <c r="D56" s="48"/>
      <c r="E56" s="48"/>
      <c r="F56" s="48"/>
      <c r="G56" s="48"/>
      <c r="H56" s="64"/>
    </row>
    <row r="57" spans="1:8" ht="15" thickBot="1" x14ac:dyDescent="0.4">
      <c r="A57" s="64"/>
      <c r="B57" s="64"/>
      <c r="C57" s="64"/>
      <c r="D57" s="64"/>
      <c r="E57" s="64"/>
      <c r="F57" s="64"/>
      <c r="G57" s="64"/>
      <c r="H57" s="64"/>
    </row>
    <row r="58" spans="1:8" ht="15" thickBot="1" x14ac:dyDescent="0.4">
      <c r="A58" s="178" t="s">
        <v>208</v>
      </c>
      <c r="B58" s="179"/>
      <c r="C58" s="179"/>
      <c r="D58" s="179"/>
      <c r="E58" s="179"/>
      <c r="F58" s="179"/>
      <c r="G58" s="180"/>
      <c r="H58" s="64"/>
    </row>
    <row r="59" spans="1:8" ht="24" x14ac:dyDescent="0.35">
      <c r="A59" s="65" t="s">
        <v>180</v>
      </c>
      <c r="B59" s="50" t="s">
        <v>181</v>
      </c>
      <c r="C59" s="66" t="s">
        <v>182</v>
      </c>
      <c r="D59" s="68" t="s">
        <v>183</v>
      </c>
      <c r="E59" s="51" t="s">
        <v>184</v>
      </c>
      <c r="F59" s="67" t="s">
        <v>209</v>
      </c>
      <c r="G59" s="67" t="s">
        <v>207</v>
      </c>
      <c r="H59" s="64"/>
    </row>
    <row r="60" spans="1:8" x14ac:dyDescent="0.35">
      <c r="A60" s="53">
        <v>1</v>
      </c>
      <c r="B60" s="54" t="s">
        <v>210</v>
      </c>
      <c r="C60" s="69" t="s">
        <v>182</v>
      </c>
      <c r="D60" s="70"/>
      <c r="E60" s="71">
        <v>3.28</v>
      </c>
      <c r="F60" s="60">
        <v>10</v>
      </c>
      <c r="G60" s="72">
        <f>E60*F60</f>
        <v>32.799999999999997</v>
      </c>
      <c r="H60" s="64"/>
    </row>
    <row r="61" spans="1:8" x14ac:dyDescent="0.35">
      <c r="A61" s="53">
        <v>2</v>
      </c>
      <c r="B61" s="54" t="s">
        <v>211</v>
      </c>
      <c r="C61" s="69" t="s">
        <v>182</v>
      </c>
      <c r="D61" s="70"/>
      <c r="E61" s="71">
        <v>2.2799999999999998</v>
      </c>
      <c r="F61" s="60">
        <v>10</v>
      </c>
      <c r="G61" s="72">
        <f t="shared" ref="G61:G65" si="5">E61*F61</f>
        <v>22.799999999999997</v>
      </c>
      <c r="H61" s="64"/>
    </row>
    <row r="62" spans="1:8" ht="41.5" customHeight="1" x14ac:dyDescent="0.35">
      <c r="A62" s="53">
        <v>3</v>
      </c>
      <c r="B62" s="54" t="s">
        <v>212</v>
      </c>
      <c r="C62" s="69" t="s">
        <v>213</v>
      </c>
      <c r="D62" s="70"/>
      <c r="E62" s="71">
        <v>31.59</v>
      </c>
      <c r="F62" s="60">
        <v>6</v>
      </c>
      <c r="G62" s="72">
        <f t="shared" si="5"/>
        <v>189.54</v>
      </c>
      <c r="H62" s="64"/>
    </row>
    <row r="63" spans="1:8" ht="45" customHeight="1" x14ac:dyDescent="0.35">
      <c r="A63" s="53">
        <v>4</v>
      </c>
      <c r="B63" s="54" t="s">
        <v>214</v>
      </c>
      <c r="C63" s="69" t="s">
        <v>182</v>
      </c>
      <c r="D63" s="70"/>
      <c r="E63" s="71">
        <v>13.28</v>
      </c>
      <c r="F63" s="60">
        <v>2</v>
      </c>
      <c r="G63" s="72">
        <f t="shared" si="5"/>
        <v>26.56</v>
      </c>
      <c r="H63" s="64"/>
    </row>
    <row r="64" spans="1:8" ht="46.5" customHeight="1" x14ac:dyDescent="0.35">
      <c r="A64" s="53">
        <v>5</v>
      </c>
      <c r="B64" s="54" t="s">
        <v>215</v>
      </c>
      <c r="C64" s="69" t="s">
        <v>182</v>
      </c>
      <c r="D64" s="70"/>
      <c r="E64" s="73">
        <v>5.84</v>
      </c>
      <c r="F64" s="60">
        <v>6</v>
      </c>
      <c r="G64" s="72">
        <f t="shared" si="5"/>
        <v>35.04</v>
      </c>
      <c r="H64" s="64"/>
    </row>
    <row r="65" spans="1:8" x14ac:dyDescent="0.35">
      <c r="A65" s="53">
        <v>6</v>
      </c>
      <c r="B65" s="54" t="s">
        <v>216</v>
      </c>
      <c r="C65" s="69" t="s">
        <v>182</v>
      </c>
      <c r="D65" s="70"/>
      <c r="E65" s="71">
        <v>4.03</v>
      </c>
      <c r="F65" s="60">
        <v>3</v>
      </c>
      <c r="G65" s="72">
        <f t="shared" si="5"/>
        <v>12.09</v>
      </c>
      <c r="H65" s="64"/>
    </row>
    <row r="66" spans="1:8" x14ac:dyDescent="0.35">
      <c r="A66" s="175" t="s">
        <v>217</v>
      </c>
      <c r="B66" s="176"/>
      <c r="C66" s="176"/>
      <c r="D66" s="176"/>
      <c r="E66" s="176"/>
      <c r="F66" s="177"/>
      <c r="G66" s="74">
        <f>SUM(G60:G65)</f>
        <v>318.83</v>
      </c>
      <c r="H66" s="48"/>
    </row>
  </sheetData>
  <mergeCells count="17">
    <mergeCell ref="A66:F66"/>
    <mergeCell ref="A58:G58"/>
    <mergeCell ref="A43:F43"/>
    <mergeCell ref="A46:G46"/>
    <mergeCell ref="A54:F54"/>
    <mergeCell ref="A55:F55"/>
    <mergeCell ref="A21:F21"/>
    <mergeCell ref="A23:G23"/>
    <mergeCell ref="A30:F30"/>
    <mergeCell ref="A31:F31"/>
    <mergeCell ref="A34:G34"/>
    <mergeCell ref="A42:F42"/>
    <mergeCell ref="A1:G1"/>
    <mergeCell ref="A9:F9"/>
    <mergeCell ref="A10:F10"/>
    <mergeCell ref="A12:G12"/>
    <mergeCell ref="A20:F20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E265-04FD-4D11-9885-6997B14C467A}">
  <dimension ref="A1:L136"/>
  <sheetViews>
    <sheetView workbookViewId="0">
      <selection activeCell="Q11" sqref="Q11"/>
    </sheetView>
  </sheetViews>
  <sheetFormatPr defaultRowHeight="14.5" x14ac:dyDescent="0.35"/>
  <cols>
    <col min="2" max="2" width="17.08984375" customWidth="1"/>
    <col min="3" max="3" width="14.7265625" customWidth="1"/>
    <col min="12" max="12" width="14.36328125" customWidth="1"/>
  </cols>
  <sheetData>
    <row r="1" spans="1:12" ht="15.5" x14ac:dyDescent="0.35">
      <c r="A1" s="2" t="s">
        <v>68</v>
      </c>
      <c r="B1" s="3"/>
      <c r="C1" s="4"/>
      <c r="D1" s="3"/>
      <c r="E1" s="3"/>
    </row>
    <row r="2" spans="1:12" ht="15.5" x14ac:dyDescent="0.35">
      <c r="A2" s="3"/>
      <c r="B2" s="3" t="s">
        <v>69</v>
      </c>
      <c r="C2" s="91" t="s">
        <v>137</v>
      </c>
      <c r="D2" s="91"/>
      <c r="E2" s="91"/>
    </row>
    <row r="3" spans="1:12" ht="15.5" x14ac:dyDescent="0.35">
      <c r="A3" s="3"/>
      <c r="B3" s="3" t="s">
        <v>70</v>
      </c>
      <c r="C3" s="92" t="s">
        <v>159</v>
      </c>
      <c r="D3" s="92"/>
      <c r="E3" s="92"/>
    </row>
    <row r="4" spans="1:12" ht="15.5" x14ac:dyDescent="0.35">
      <c r="A4" s="3"/>
      <c r="B4" s="3" t="s">
        <v>72</v>
      </c>
      <c r="C4" s="5" t="s">
        <v>73</v>
      </c>
      <c r="D4" s="30" t="s">
        <v>74</v>
      </c>
      <c r="E4" s="30" t="s">
        <v>75</v>
      </c>
    </row>
    <row r="5" spans="1:12" ht="15.5" x14ac:dyDescent="0.35">
      <c r="A5" s="2" t="s">
        <v>76</v>
      </c>
      <c r="B5" s="3"/>
      <c r="C5" s="4"/>
      <c r="D5" s="4"/>
      <c r="E5" s="3"/>
    </row>
    <row r="6" spans="1:12" ht="15.5" x14ac:dyDescent="0.35">
      <c r="A6" s="7" t="s">
        <v>77</v>
      </c>
      <c r="B6" s="93" t="s">
        <v>81</v>
      </c>
      <c r="C6" s="93"/>
      <c r="D6" s="93"/>
      <c r="E6" s="93"/>
    </row>
    <row r="7" spans="1:12" ht="15.5" x14ac:dyDescent="0.35">
      <c r="A7" s="7" t="s">
        <v>78</v>
      </c>
      <c r="B7" s="8" t="s">
        <v>82</v>
      </c>
      <c r="C7" s="3" t="s">
        <v>84</v>
      </c>
      <c r="D7" s="3"/>
      <c r="E7" s="3"/>
      <c r="F7" s="3"/>
      <c r="G7" s="3"/>
      <c r="H7" s="3"/>
      <c r="I7" s="3"/>
    </row>
    <row r="8" spans="1:12" ht="15.5" x14ac:dyDescent="0.35">
      <c r="A8" s="7" t="s">
        <v>79</v>
      </c>
      <c r="B8" s="93" t="s">
        <v>152</v>
      </c>
      <c r="C8" s="93"/>
      <c r="D8" s="93"/>
      <c r="E8" s="93"/>
      <c r="F8" s="93"/>
      <c r="G8" s="93"/>
      <c r="H8" s="93"/>
      <c r="I8" s="93"/>
    </row>
    <row r="9" spans="1:12" ht="15.5" x14ac:dyDescent="0.35">
      <c r="A9" s="7" t="s">
        <v>80</v>
      </c>
      <c r="B9" s="8" t="s">
        <v>83</v>
      </c>
      <c r="C9" s="6"/>
      <c r="D9" s="3"/>
      <c r="E9" s="3"/>
    </row>
    <row r="10" spans="1:12" x14ac:dyDescent="0.35">
      <c r="C10" s="1"/>
    </row>
    <row r="11" spans="1:12" ht="15.5" x14ac:dyDescent="0.35">
      <c r="A11" s="3"/>
      <c r="B11" s="9" t="s">
        <v>85</v>
      </c>
      <c r="C11" s="4"/>
      <c r="D11" s="3"/>
      <c r="E11" s="3"/>
      <c r="F11" s="3"/>
      <c r="G11" s="3"/>
      <c r="H11" s="3"/>
      <c r="I11" s="3"/>
      <c r="J11" s="3"/>
      <c r="K11" s="3"/>
      <c r="L11" s="3"/>
    </row>
    <row r="12" spans="1:12" ht="15.5" x14ac:dyDescent="0.35">
      <c r="A12" s="94" t="s">
        <v>86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5.5" x14ac:dyDescent="0.35">
      <c r="A13" s="87" t="s">
        <v>87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ht="15.5" x14ac:dyDescent="0.35">
      <c r="A14" s="10">
        <v>1</v>
      </c>
      <c r="B14" s="88" t="s">
        <v>88</v>
      </c>
      <c r="C14" s="88"/>
      <c r="D14" s="88"/>
      <c r="E14" s="88"/>
      <c r="F14" s="88"/>
      <c r="G14" s="88"/>
      <c r="H14" s="88"/>
      <c r="I14" s="88"/>
      <c r="J14" s="89" t="s">
        <v>139</v>
      </c>
      <c r="K14" s="89"/>
      <c r="L14" s="89"/>
    </row>
    <row r="15" spans="1:12" ht="15.5" x14ac:dyDescent="0.35">
      <c r="A15" s="10">
        <v>2</v>
      </c>
      <c r="B15" s="88" t="s">
        <v>89</v>
      </c>
      <c r="C15" s="88"/>
      <c r="D15" s="88"/>
      <c r="E15" s="88"/>
      <c r="F15" s="88"/>
      <c r="G15" s="88"/>
      <c r="H15" s="88"/>
      <c r="I15" s="88"/>
      <c r="J15" s="89" t="s">
        <v>154</v>
      </c>
      <c r="K15" s="89"/>
      <c r="L15" s="89"/>
    </row>
    <row r="16" spans="1:12" ht="15.5" x14ac:dyDescent="0.35">
      <c r="A16" s="10">
        <v>3</v>
      </c>
      <c r="B16" s="88" t="s">
        <v>90</v>
      </c>
      <c r="C16" s="88"/>
      <c r="D16" s="88"/>
      <c r="E16" s="88"/>
      <c r="F16" s="88"/>
      <c r="G16" s="88"/>
      <c r="H16" s="88"/>
      <c r="I16" s="88"/>
      <c r="J16" s="90">
        <v>1709.19</v>
      </c>
      <c r="K16" s="90"/>
      <c r="L16" s="90"/>
    </row>
    <row r="17" spans="1:12" ht="15.5" x14ac:dyDescent="0.35">
      <c r="A17" s="10">
        <v>4</v>
      </c>
      <c r="B17" s="88" t="s">
        <v>91</v>
      </c>
      <c r="C17" s="88"/>
      <c r="D17" s="88"/>
      <c r="E17" s="88"/>
      <c r="F17" s="88"/>
      <c r="G17" s="88"/>
      <c r="H17" s="88"/>
      <c r="I17" s="88"/>
      <c r="J17" s="89" t="s">
        <v>155</v>
      </c>
      <c r="K17" s="89"/>
      <c r="L17" s="89"/>
    </row>
    <row r="18" spans="1:12" ht="15.5" x14ac:dyDescent="0.35">
      <c r="A18" s="10">
        <v>5</v>
      </c>
      <c r="B18" s="88" t="s">
        <v>92</v>
      </c>
      <c r="C18" s="88"/>
      <c r="D18" s="88"/>
      <c r="E18" s="88"/>
      <c r="F18" s="88"/>
      <c r="G18" s="88"/>
      <c r="H18" s="88"/>
      <c r="I18" s="88"/>
      <c r="J18" s="103">
        <v>45292</v>
      </c>
      <c r="K18" s="103"/>
      <c r="L18" s="103"/>
    </row>
    <row r="20" spans="1:12" ht="15.5" x14ac:dyDescent="0.35">
      <c r="A20" s="104" t="s">
        <v>65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5.5" x14ac:dyDescent="0.35">
      <c r="A21" s="24">
        <v>1</v>
      </c>
      <c r="B21" s="105" t="s">
        <v>93</v>
      </c>
      <c r="C21" s="105"/>
      <c r="D21" s="105"/>
      <c r="E21" s="105"/>
      <c r="F21" s="105"/>
      <c r="G21" s="105"/>
      <c r="H21" s="105"/>
      <c r="I21" s="105"/>
      <c r="J21" s="106" t="s">
        <v>94</v>
      </c>
      <c r="K21" s="106"/>
      <c r="L21" s="106"/>
    </row>
    <row r="22" spans="1:12" ht="15.5" x14ac:dyDescent="0.35">
      <c r="A22" s="11" t="s">
        <v>77</v>
      </c>
      <c r="B22" s="88" t="s">
        <v>98</v>
      </c>
      <c r="C22" s="88"/>
      <c r="D22" s="88"/>
      <c r="E22" s="88"/>
      <c r="F22" s="88"/>
      <c r="G22" s="88"/>
      <c r="H22" s="88"/>
      <c r="I22" s="88"/>
      <c r="J22" s="95">
        <f>J16</f>
        <v>1709.19</v>
      </c>
      <c r="K22" s="96"/>
      <c r="L22" s="96"/>
    </row>
    <row r="23" spans="1:12" ht="15.5" x14ac:dyDescent="0.35">
      <c r="A23" s="11" t="s">
        <v>78</v>
      </c>
      <c r="B23" s="97" t="s">
        <v>99</v>
      </c>
      <c r="C23" s="97"/>
      <c r="D23" s="11" t="s">
        <v>14</v>
      </c>
      <c r="E23" s="11" t="s">
        <v>66</v>
      </c>
      <c r="F23" s="98">
        <f>J22</f>
        <v>1709.19</v>
      </c>
      <c r="G23" s="99"/>
      <c r="H23" s="100">
        <v>0.3</v>
      </c>
      <c r="I23" s="101"/>
      <c r="J23" s="102">
        <f>F23*H23</f>
        <v>512.75699999999995</v>
      </c>
      <c r="K23" s="102"/>
      <c r="L23" s="102"/>
    </row>
    <row r="24" spans="1:12" ht="15.5" x14ac:dyDescent="0.35">
      <c r="A24" s="11" t="s">
        <v>79</v>
      </c>
      <c r="B24" s="97" t="s">
        <v>100</v>
      </c>
      <c r="C24" s="97"/>
      <c r="D24" s="11" t="s">
        <v>14</v>
      </c>
      <c r="E24" s="11" t="s">
        <v>67</v>
      </c>
      <c r="F24" s="110"/>
      <c r="G24" s="111"/>
      <c r="H24" s="111"/>
      <c r="I24" s="112"/>
      <c r="J24" s="95"/>
      <c r="K24" s="95"/>
      <c r="L24" s="95"/>
    </row>
    <row r="25" spans="1:12" ht="15.5" x14ac:dyDescent="0.35">
      <c r="A25" s="11" t="s">
        <v>80</v>
      </c>
      <c r="B25" s="97" t="s">
        <v>101</v>
      </c>
      <c r="C25" s="97"/>
      <c r="D25" s="97"/>
      <c r="E25" s="97"/>
      <c r="F25" s="97"/>
      <c r="G25" s="97"/>
      <c r="H25" s="97"/>
      <c r="I25" s="97"/>
      <c r="J25" s="95"/>
      <c r="K25" s="95"/>
      <c r="L25" s="95"/>
    </row>
    <row r="26" spans="1:12" ht="15.5" x14ac:dyDescent="0.35">
      <c r="A26" s="11" t="s">
        <v>95</v>
      </c>
      <c r="B26" s="97" t="s">
        <v>102</v>
      </c>
      <c r="C26" s="97"/>
      <c r="D26" s="97"/>
      <c r="E26" s="97"/>
      <c r="F26" s="97"/>
      <c r="G26" s="97"/>
      <c r="H26" s="97"/>
      <c r="I26" s="97"/>
      <c r="J26" s="95"/>
      <c r="K26" s="95"/>
      <c r="L26" s="95"/>
    </row>
    <row r="27" spans="1:12" ht="15.5" x14ac:dyDescent="0.35">
      <c r="A27" s="11" t="s">
        <v>96</v>
      </c>
      <c r="B27" s="107" t="s">
        <v>103</v>
      </c>
      <c r="C27" s="107"/>
      <c r="D27" s="107"/>
      <c r="E27" s="107"/>
      <c r="F27" s="107"/>
      <c r="G27" s="107"/>
      <c r="H27" s="107"/>
      <c r="I27" s="107"/>
      <c r="J27" s="95"/>
      <c r="K27" s="95"/>
      <c r="L27" s="95"/>
    </row>
    <row r="28" spans="1:12" ht="15.5" x14ac:dyDescent="0.35">
      <c r="A28" s="11" t="s">
        <v>97</v>
      </c>
      <c r="B28" s="108" t="s">
        <v>104</v>
      </c>
      <c r="C28" s="108"/>
      <c r="D28" s="108"/>
      <c r="E28" s="108"/>
      <c r="F28" s="108"/>
      <c r="G28" s="108"/>
      <c r="H28" s="108"/>
      <c r="I28" s="108"/>
      <c r="J28" s="95"/>
      <c r="K28" s="95"/>
      <c r="L28" s="95"/>
    </row>
    <row r="29" spans="1:12" ht="15.5" x14ac:dyDescent="0.35">
      <c r="A29" s="106" t="s">
        <v>105</v>
      </c>
      <c r="B29" s="106"/>
      <c r="C29" s="106"/>
      <c r="D29" s="106"/>
      <c r="E29" s="106"/>
      <c r="F29" s="106"/>
      <c r="G29" s="106"/>
      <c r="H29" s="106"/>
      <c r="I29" s="106"/>
      <c r="J29" s="109">
        <f>SUM(J22:J28)</f>
        <v>2221.9470000000001</v>
      </c>
      <c r="K29" s="109"/>
      <c r="L29" s="109"/>
    </row>
    <row r="31" spans="1:12" ht="15.5" x14ac:dyDescent="0.35">
      <c r="A31" s="104" t="s">
        <v>106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</row>
    <row r="32" spans="1:12" ht="15.5" x14ac:dyDescent="0.35">
      <c r="A32" s="113" t="s">
        <v>107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2" ht="15.5" x14ac:dyDescent="0.35">
      <c r="A33" s="19" t="s">
        <v>108</v>
      </c>
      <c r="B33" s="114" t="s">
        <v>109</v>
      </c>
      <c r="C33" s="115"/>
      <c r="D33" s="115"/>
      <c r="E33" s="115"/>
      <c r="F33" s="115"/>
      <c r="G33" s="115"/>
      <c r="H33" s="115"/>
      <c r="I33" s="115"/>
      <c r="J33" s="116"/>
      <c r="K33" s="20" t="s">
        <v>11</v>
      </c>
      <c r="L33" s="20" t="s">
        <v>94</v>
      </c>
    </row>
    <row r="34" spans="1:12" ht="15.5" x14ac:dyDescent="0.35">
      <c r="A34" s="11" t="s">
        <v>77</v>
      </c>
      <c r="B34" s="88" t="s">
        <v>110</v>
      </c>
      <c r="C34" s="88"/>
      <c r="D34" s="88"/>
      <c r="E34" s="88"/>
      <c r="F34" s="88"/>
      <c r="G34" s="88"/>
      <c r="H34" s="88"/>
      <c r="I34" s="88"/>
      <c r="J34" s="88"/>
      <c r="K34" s="14">
        <f>1/12</f>
        <v>8.3333333333333329E-2</v>
      </c>
      <c r="L34" s="15">
        <f>K34*J29</f>
        <v>185.16225</v>
      </c>
    </row>
    <row r="35" spans="1:12" ht="15.5" x14ac:dyDescent="0.35">
      <c r="A35" s="11" t="s">
        <v>78</v>
      </c>
      <c r="B35" s="88" t="s">
        <v>0</v>
      </c>
      <c r="C35" s="88"/>
      <c r="D35" s="88"/>
      <c r="E35" s="88"/>
      <c r="F35" s="88"/>
      <c r="G35" s="88"/>
      <c r="H35" s="88"/>
      <c r="I35" s="88"/>
      <c r="J35" s="88"/>
      <c r="K35" s="14">
        <f>(1/3)/12</f>
        <v>2.7777777777777776E-2</v>
      </c>
      <c r="L35" s="15">
        <f>K35*J29</f>
        <v>61.720750000000002</v>
      </c>
    </row>
    <row r="36" spans="1:12" ht="15.5" x14ac:dyDescent="0.35">
      <c r="A36" s="12" t="s">
        <v>79</v>
      </c>
      <c r="B36" s="117" t="s">
        <v>111</v>
      </c>
      <c r="C36" s="117"/>
      <c r="D36" s="117"/>
      <c r="E36" s="117"/>
      <c r="F36" s="117"/>
      <c r="G36" s="117"/>
      <c r="H36" s="117"/>
      <c r="I36" s="117"/>
      <c r="J36" s="117"/>
      <c r="K36" s="14">
        <f>(K34+K35)*K49</f>
        <v>4.4222222222222225E-2</v>
      </c>
      <c r="L36" s="15">
        <f>K36*J29</f>
        <v>98.259434000000013</v>
      </c>
    </row>
    <row r="37" spans="1:12" ht="15.5" x14ac:dyDescent="0.35">
      <c r="A37" s="106" t="s">
        <v>20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9">
        <f>SUM(L34+L35+L36)</f>
        <v>345.14243400000004</v>
      </c>
      <c r="L37" s="109"/>
    </row>
    <row r="39" spans="1:12" ht="15.5" x14ac:dyDescent="0.35">
      <c r="A39" s="113" t="s">
        <v>1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15.5" x14ac:dyDescent="0.35">
      <c r="A40" s="19" t="s">
        <v>112</v>
      </c>
      <c r="B40" s="114" t="s">
        <v>2</v>
      </c>
      <c r="C40" s="115"/>
      <c r="D40" s="115"/>
      <c r="E40" s="115"/>
      <c r="F40" s="115"/>
      <c r="G40" s="115"/>
      <c r="H40" s="115"/>
      <c r="I40" s="115"/>
      <c r="J40" s="116"/>
      <c r="K40" s="20" t="s">
        <v>11</v>
      </c>
      <c r="L40" s="23" t="s">
        <v>94</v>
      </c>
    </row>
    <row r="41" spans="1:12" ht="15.5" x14ac:dyDescent="0.35">
      <c r="A41" s="11" t="s">
        <v>77</v>
      </c>
      <c r="B41" s="108" t="s">
        <v>3</v>
      </c>
      <c r="C41" s="108"/>
      <c r="D41" s="108"/>
      <c r="E41" s="108"/>
      <c r="F41" s="108"/>
      <c r="G41" s="108"/>
      <c r="H41" s="108"/>
      <c r="I41" s="108"/>
      <c r="J41" s="108"/>
      <c r="K41" s="16">
        <v>0.2</v>
      </c>
      <c r="L41" s="17">
        <f>K41*$J$29</f>
        <v>444.38940000000002</v>
      </c>
    </row>
    <row r="42" spans="1:12" ht="15.5" x14ac:dyDescent="0.35">
      <c r="A42" s="11" t="s">
        <v>78</v>
      </c>
      <c r="B42" s="88" t="s">
        <v>4</v>
      </c>
      <c r="C42" s="88"/>
      <c r="D42" s="88"/>
      <c r="E42" s="88"/>
      <c r="F42" s="88"/>
      <c r="G42" s="88"/>
      <c r="H42" s="88"/>
      <c r="I42" s="88"/>
      <c r="J42" s="88"/>
      <c r="K42" s="14">
        <v>2.5000000000000001E-2</v>
      </c>
      <c r="L42" s="17">
        <f t="shared" ref="L42:L48" si="0">K42*$J$29</f>
        <v>55.548675000000003</v>
      </c>
    </row>
    <row r="43" spans="1:12" ht="15.5" x14ac:dyDescent="0.35">
      <c r="A43" s="11" t="s">
        <v>79</v>
      </c>
      <c r="B43" s="97" t="s">
        <v>5</v>
      </c>
      <c r="C43" s="97"/>
      <c r="D43" s="97"/>
      <c r="E43" s="11" t="s">
        <v>132</v>
      </c>
      <c r="F43" s="122">
        <v>3</v>
      </c>
      <c r="G43" s="122"/>
      <c r="H43" s="11" t="s">
        <v>133</v>
      </c>
      <c r="I43" s="122">
        <v>2</v>
      </c>
      <c r="J43" s="122"/>
      <c r="K43" s="14">
        <f>F43*I43/100</f>
        <v>0.06</v>
      </c>
      <c r="L43" s="17">
        <f t="shared" si="0"/>
        <v>133.31682000000001</v>
      </c>
    </row>
    <row r="44" spans="1:12" ht="15.5" x14ac:dyDescent="0.35">
      <c r="A44" s="11" t="s">
        <v>80</v>
      </c>
      <c r="B44" s="88" t="s">
        <v>6</v>
      </c>
      <c r="C44" s="88"/>
      <c r="D44" s="88"/>
      <c r="E44" s="88"/>
      <c r="F44" s="88"/>
      <c r="G44" s="88"/>
      <c r="H44" s="88"/>
      <c r="I44" s="88"/>
      <c r="J44" s="88"/>
      <c r="K44" s="14">
        <v>1.4999999999999999E-2</v>
      </c>
      <c r="L44" s="17">
        <f t="shared" si="0"/>
        <v>33.329205000000002</v>
      </c>
    </row>
    <row r="45" spans="1:12" ht="15.5" x14ac:dyDescent="0.35">
      <c r="A45" s="11" t="s">
        <v>95</v>
      </c>
      <c r="B45" s="88" t="s">
        <v>7</v>
      </c>
      <c r="C45" s="88"/>
      <c r="D45" s="88"/>
      <c r="E45" s="88"/>
      <c r="F45" s="88"/>
      <c r="G45" s="88"/>
      <c r="H45" s="88"/>
      <c r="I45" s="88"/>
      <c r="J45" s="88"/>
      <c r="K45" s="14">
        <v>0.01</v>
      </c>
      <c r="L45" s="17">
        <f t="shared" si="0"/>
        <v>22.219470000000001</v>
      </c>
    </row>
    <row r="46" spans="1:12" ht="15.5" x14ac:dyDescent="0.35">
      <c r="A46" s="11" t="s">
        <v>96</v>
      </c>
      <c r="B46" s="88" t="s">
        <v>8</v>
      </c>
      <c r="C46" s="88"/>
      <c r="D46" s="88"/>
      <c r="E46" s="88"/>
      <c r="F46" s="88"/>
      <c r="G46" s="88"/>
      <c r="H46" s="88"/>
      <c r="I46" s="88"/>
      <c r="J46" s="88"/>
      <c r="K46" s="14">
        <v>6.0000000000000001E-3</v>
      </c>
      <c r="L46" s="17">
        <f t="shared" si="0"/>
        <v>13.331682000000001</v>
      </c>
    </row>
    <row r="47" spans="1:12" ht="15.5" x14ac:dyDescent="0.35">
      <c r="A47" s="11" t="s">
        <v>97</v>
      </c>
      <c r="B47" s="88" t="s">
        <v>9</v>
      </c>
      <c r="C47" s="88"/>
      <c r="D47" s="88"/>
      <c r="E47" s="88"/>
      <c r="F47" s="88"/>
      <c r="G47" s="88"/>
      <c r="H47" s="88"/>
      <c r="I47" s="88"/>
      <c r="J47" s="88"/>
      <c r="K47" s="14">
        <v>2E-3</v>
      </c>
      <c r="L47" s="17">
        <f t="shared" si="0"/>
        <v>4.4438940000000002</v>
      </c>
    </row>
    <row r="48" spans="1:12" ht="15.5" x14ac:dyDescent="0.35">
      <c r="A48" s="11" t="s">
        <v>118</v>
      </c>
      <c r="B48" s="88" t="s">
        <v>10</v>
      </c>
      <c r="C48" s="88"/>
      <c r="D48" s="88"/>
      <c r="E48" s="88"/>
      <c r="F48" s="88"/>
      <c r="G48" s="88"/>
      <c r="H48" s="88"/>
      <c r="I48" s="88"/>
      <c r="J48" s="88"/>
      <c r="K48" s="18">
        <v>0.08</v>
      </c>
      <c r="L48" s="17">
        <f t="shared" si="0"/>
        <v>177.75576000000001</v>
      </c>
    </row>
    <row r="49" spans="1:12" ht="15.5" x14ac:dyDescent="0.35">
      <c r="A49" s="118" t="s">
        <v>20</v>
      </c>
      <c r="B49" s="118"/>
      <c r="C49" s="118"/>
      <c r="D49" s="118"/>
      <c r="E49" s="118"/>
      <c r="F49" s="118"/>
      <c r="G49" s="118"/>
      <c r="H49" s="118"/>
      <c r="I49" s="118"/>
      <c r="J49" s="118"/>
      <c r="K49" s="21">
        <f>SUM(K41:K48)</f>
        <v>0.39800000000000008</v>
      </c>
      <c r="L49" s="22">
        <f>SUM(L41:L48)</f>
        <v>884.33490600000005</v>
      </c>
    </row>
    <row r="51" spans="1:12" ht="15.5" x14ac:dyDescent="0.35">
      <c r="A51" s="119" t="s">
        <v>12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5.5" x14ac:dyDescent="0.35">
      <c r="A52" s="19" t="s">
        <v>113</v>
      </c>
      <c r="B52" s="114" t="s">
        <v>13</v>
      </c>
      <c r="C52" s="115"/>
      <c r="D52" s="115"/>
      <c r="E52" s="115"/>
      <c r="F52" s="115"/>
      <c r="G52" s="115"/>
      <c r="H52" s="115"/>
      <c r="I52" s="115"/>
      <c r="J52" s="116"/>
      <c r="K52" s="120" t="s">
        <v>94</v>
      </c>
      <c r="L52" s="121"/>
    </row>
    <row r="53" spans="1:12" ht="15.5" x14ac:dyDescent="0.35">
      <c r="A53" s="96" t="s">
        <v>77</v>
      </c>
      <c r="B53" s="123" t="s">
        <v>114</v>
      </c>
      <c r="C53" s="11" t="s">
        <v>14</v>
      </c>
      <c r="D53" s="11" t="s">
        <v>16</v>
      </c>
      <c r="E53" s="96" t="s">
        <v>17</v>
      </c>
      <c r="F53" s="96"/>
      <c r="G53" s="96" t="s">
        <v>18</v>
      </c>
      <c r="H53" s="96"/>
      <c r="I53" s="96" t="s">
        <v>19</v>
      </c>
      <c r="J53" s="96"/>
      <c r="K53" s="90">
        <f>SUM(D54*E54*G54)-I54</f>
        <v>73.848600000000005</v>
      </c>
      <c r="L53" s="90"/>
    </row>
    <row r="54" spans="1:12" ht="15.5" x14ac:dyDescent="0.35">
      <c r="A54" s="96"/>
      <c r="B54" s="123"/>
      <c r="C54" s="11" t="s">
        <v>15</v>
      </c>
      <c r="D54" s="15">
        <v>4.2</v>
      </c>
      <c r="E54" s="124">
        <v>2</v>
      </c>
      <c r="F54" s="124"/>
      <c r="G54" s="124">
        <v>21</v>
      </c>
      <c r="H54" s="124"/>
      <c r="I54" s="95">
        <f>6%*J22</f>
        <v>102.5514</v>
      </c>
      <c r="J54" s="95"/>
      <c r="K54" s="90"/>
      <c r="L54" s="90"/>
    </row>
    <row r="55" spans="1:12" ht="15.5" x14ac:dyDescent="0.35">
      <c r="A55" s="89" t="s">
        <v>78</v>
      </c>
      <c r="B55" s="123" t="s">
        <v>115</v>
      </c>
      <c r="C55" s="123"/>
      <c r="D55" s="11">
        <v>2</v>
      </c>
      <c r="E55" s="96" t="s">
        <v>16</v>
      </c>
      <c r="F55" s="96"/>
      <c r="G55" s="96" t="s">
        <v>18</v>
      </c>
      <c r="H55" s="96"/>
      <c r="I55" s="96" t="s">
        <v>19</v>
      </c>
      <c r="J55" s="96"/>
      <c r="K55" s="90">
        <f>E56*G56-I56</f>
        <v>415.8</v>
      </c>
      <c r="L55" s="90"/>
    </row>
    <row r="56" spans="1:12" ht="15.5" x14ac:dyDescent="0.35">
      <c r="A56" s="89"/>
      <c r="B56" s="123"/>
      <c r="C56" s="123"/>
      <c r="D56" s="11" t="s">
        <v>15</v>
      </c>
      <c r="E56" s="95">
        <v>22</v>
      </c>
      <c r="F56" s="95"/>
      <c r="G56" s="124">
        <v>21</v>
      </c>
      <c r="H56" s="124"/>
      <c r="I56" s="95">
        <f>E56*G56*0.1</f>
        <v>46.2</v>
      </c>
      <c r="J56" s="95"/>
      <c r="K56" s="90"/>
      <c r="L56" s="90"/>
    </row>
    <row r="57" spans="1:12" ht="15.5" x14ac:dyDescent="0.35">
      <c r="A57" s="11" t="s">
        <v>79</v>
      </c>
      <c r="B57" s="97" t="s">
        <v>116</v>
      </c>
      <c r="C57" s="97"/>
      <c r="D57" s="97"/>
      <c r="E57" s="97"/>
      <c r="F57" s="97"/>
      <c r="G57" s="97"/>
      <c r="H57" s="97"/>
      <c r="I57" s="97"/>
      <c r="J57" s="97"/>
      <c r="K57" s="95">
        <v>0.1</v>
      </c>
      <c r="L57" s="95"/>
    </row>
    <row r="58" spans="1:12" ht="15.5" x14ac:dyDescent="0.35">
      <c r="A58" s="11" t="s">
        <v>80</v>
      </c>
      <c r="B58" s="125" t="s">
        <v>134</v>
      </c>
      <c r="C58" s="126"/>
      <c r="D58" s="126"/>
      <c r="E58" s="126"/>
      <c r="F58" s="126"/>
      <c r="G58" s="126"/>
      <c r="H58" s="126"/>
      <c r="I58" s="126"/>
      <c r="J58" s="127"/>
      <c r="K58" s="131">
        <f>3.8%*J22</f>
        <v>64.949219999999997</v>
      </c>
      <c r="L58" s="132"/>
    </row>
    <row r="59" spans="1:12" ht="15.5" x14ac:dyDescent="0.35">
      <c r="A59" s="11" t="s">
        <v>95</v>
      </c>
      <c r="B59" s="128"/>
      <c r="C59" s="129"/>
      <c r="D59" s="129"/>
      <c r="E59" s="129"/>
      <c r="F59" s="129"/>
      <c r="G59" s="129"/>
      <c r="H59" s="129"/>
      <c r="I59" s="129"/>
      <c r="J59" s="130"/>
      <c r="K59" s="133"/>
      <c r="L59" s="134"/>
    </row>
    <row r="60" spans="1:12" ht="15.5" x14ac:dyDescent="0.35">
      <c r="A60" s="11" t="s">
        <v>96</v>
      </c>
      <c r="B60" s="88" t="s">
        <v>117</v>
      </c>
      <c r="C60" s="88"/>
      <c r="D60" s="88"/>
      <c r="E60" s="88"/>
      <c r="F60" s="88"/>
      <c r="G60" s="88"/>
      <c r="H60" s="88"/>
      <c r="I60" s="88"/>
      <c r="J60" s="88"/>
      <c r="K60" s="95">
        <v>121</v>
      </c>
      <c r="L60" s="95"/>
    </row>
    <row r="61" spans="1:12" ht="15.5" x14ac:dyDescent="0.35">
      <c r="A61" s="118" t="s">
        <v>20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09">
        <f>SUM(K53:K60)</f>
        <v>675.69781999999998</v>
      </c>
      <c r="L61" s="109"/>
    </row>
    <row r="63" spans="1:12" ht="15.5" x14ac:dyDescent="0.35">
      <c r="A63" s="135" t="s">
        <v>21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ht="15.5" x14ac:dyDescent="0.35">
      <c r="A64" s="19">
        <v>2</v>
      </c>
      <c r="B64" s="136" t="s">
        <v>22</v>
      </c>
      <c r="C64" s="136"/>
      <c r="D64" s="136"/>
      <c r="E64" s="136"/>
      <c r="F64" s="136"/>
      <c r="G64" s="136"/>
      <c r="H64" s="136"/>
      <c r="I64" s="136"/>
      <c r="J64" s="136"/>
      <c r="K64" s="137" t="s">
        <v>94</v>
      </c>
      <c r="L64" s="138"/>
    </row>
    <row r="65" spans="1:12" ht="15.5" x14ac:dyDescent="0.35">
      <c r="A65" s="11" t="s">
        <v>108</v>
      </c>
      <c r="B65" s="97" t="s">
        <v>23</v>
      </c>
      <c r="C65" s="97"/>
      <c r="D65" s="97"/>
      <c r="E65" s="97"/>
      <c r="F65" s="97"/>
      <c r="G65" s="97"/>
      <c r="H65" s="97"/>
      <c r="I65" s="97"/>
      <c r="J65" s="97"/>
      <c r="K65" s="95">
        <f>K37</f>
        <v>345.14243400000004</v>
      </c>
      <c r="L65" s="95"/>
    </row>
    <row r="66" spans="1:12" ht="15.5" x14ac:dyDescent="0.35">
      <c r="A66" s="11" t="s">
        <v>112</v>
      </c>
      <c r="B66" s="97" t="s">
        <v>2</v>
      </c>
      <c r="C66" s="97"/>
      <c r="D66" s="97"/>
      <c r="E66" s="97"/>
      <c r="F66" s="97"/>
      <c r="G66" s="97"/>
      <c r="H66" s="97"/>
      <c r="I66" s="97"/>
      <c r="J66" s="97"/>
      <c r="K66" s="95">
        <f>L49</f>
        <v>884.33490600000005</v>
      </c>
      <c r="L66" s="95"/>
    </row>
    <row r="67" spans="1:12" ht="15.5" x14ac:dyDescent="0.35">
      <c r="A67" s="11" t="s">
        <v>113</v>
      </c>
      <c r="B67" s="97" t="s">
        <v>13</v>
      </c>
      <c r="C67" s="97"/>
      <c r="D67" s="97"/>
      <c r="E67" s="97"/>
      <c r="F67" s="97"/>
      <c r="G67" s="97"/>
      <c r="H67" s="97"/>
      <c r="I67" s="97"/>
      <c r="J67" s="97"/>
      <c r="K67" s="95">
        <f>K61</f>
        <v>675.69781999999998</v>
      </c>
      <c r="L67" s="95"/>
    </row>
    <row r="68" spans="1:12" ht="15.5" x14ac:dyDescent="0.35">
      <c r="A68" s="118" t="s">
        <v>20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09">
        <f>SUM(K65:K67)</f>
        <v>1905.1751600000002</v>
      </c>
      <c r="L68" s="109"/>
    </row>
    <row r="69" spans="1:12" ht="15.5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5" x14ac:dyDescent="0.35">
      <c r="A70" s="139" t="s">
        <v>24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40">
        <f>J29*(1+2/12+(1/3)/12)</f>
        <v>2653.9922500000002</v>
      </c>
      <c r="L70" s="140"/>
    </row>
    <row r="71" spans="1:12" ht="15.5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5" x14ac:dyDescent="0.35">
      <c r="A72" s="104" t="s">
        <v>25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</row>
    <row r="73" spans="1:12" ht="15.5" x14ac:dyDescent="0.35">
      <c r="A73" s="19">
        <v>3</v>
      </c>
      <c r="B73" s="105" t="s">
        <v>32</v>
      </c>
      <c r="C73" s="105"/>
      <c r="D73" s="105"/>
      <c r="E73" s="105"/>
      <c r="F73" s="105"/>
      <c r="G73" s="105"/>
      <c r="H73" s="105"/>
      <c r="I73" s="105"/>
      <c r="J73" s="105"/>
      <c r="K73" s="20" t="s">
        <v>11</v>
      </c>
      <c r="L73" s="20" t="s">
        <v>94</v>
      </c>
    </row>
    <row r="74" spans="1:12" ht="15.5" x14ac:dyDescent="0.35">
      <c r="A74" s="11" t="s">
        <v>77</v>
      </c>
      <c r="B74" s="88" t="s">
        <v>26</v>
      </c>
      <c r="C74" s="88"/>
      <c r="D74" s="88"/>
      <c r="E74" s="88"/>
      <c r="F74" s="88"/>
      <c r="G74" s="88"/>
      <c r="H74" s="88"/>
      <c r="I74" s="88"/>
      <c r="J74" s="88"/>
      <c r="K74" s="14">
        <f>(1/12)*0.05</f>
        <v>4.1666666666666666E-3</v>
      </c>
      <c r="L74" s="15">
        <f>K74*$K$70</f>
        <v>11.058301041666667</v>
      </c>
    </row>
    <row r="75" spans="1:12" ht="15.5" x14ac:dyDescent="0.35">
      <c r="A75" s="11" t="s">
        <v>78</v>
      </c>
      <c r="B75" s="88" t="s">
        <v>27</v>
      </c>
      <c r="C75" s="88"/>
      <c r="D75" s="88"/>
      <c r="E75" s="88"/>
      <c r="F75" s="88"/>
      <c r="G75" s="88"/>
      <c r="H75" s="88"/>
      <c r="I75" s="88"/>
      <c r="J75" s="88"/>
      <c r="K75" s="14">
        <f>8%*K74</f>
        <v>3.3333333333333332E-4</v>
      </c>
      <c r="L75" s="15">
        <f t="shared" ref="L75:L79" si="1">K75*$K$70</f>
        <v>0.88466408333333335</v>
      </c>
    </row>
    <row r="76" spans="1:12" ht="15.5" x14ac:dyDescent="0.35">
      <c r="A76" s="11" t="s">
        <v>79</v>
      </c>
      <c r="B76" s="88" t="s">
        <v>28</v>
      </c>
      <c r="C76" s="88"/>
      <c r="D76" s="88"/>
      <c r="E76" s="88"/>
      <c r="F76" s="88"/>
      <c r="G76" s="88"/>
      <c r="H76" s="88"/>
      <c r="I76" s="88"/>
      <c r="J76" s="88"/>
      <c r="K76" s="14">
        <f>8%*40%*98%</f>
        <v>3.1359999999999999E-2</v>
      </c>
      <c r="L76" s="15">
        <f t="shared" si="1"/>
        <v>83.22919696000001</v>
      </c>
    </row>
    <row r="77" spans="1:12" ht="15.5" x14ac:dyDescent="0.35">
      <c r="A77" s="11" t="s">
        <v>80</v>
      </c>
      <c r="B77" s="88" t="s">
        <v>29</v>
      </c>
      <c r="C77" s="88"/>
      <c r="D77" s="88"/>
      <c r="E77" s="88"/>
      <c r="F77" s="88"/>
      <c r="G77" s="88"/>
      <c r="H77" s="88"/>
      <c r="I77" s="88"/>
      <c r="J77" s="88"/>
      <c r="K77" s="14">
        <f>((1/30)*7)/12</f>
        <v>1.9444444444444445E-2</v>
      </c>
      <c r="L77" s="15">
        <f t="shared" si="1"/>
        <v>51.605404861111118</v>
      </c>
    </row>
    <row r="78" spans="1:12" ht="15.5" x14ac:dyDescent="0.35">
      <c r="A78" s="11" t="s">
        <v>95</v>
      </c>
      <c r="B78" s="88" t="s">
        <v>30</v>
      </c>
      <c r="C78" s="88"/>
      <c r="D78" s="88"/>
      <c r="E78" s="88"/>
      <c r="F78" s="88"/>
      <c r="G78" s="88"/>
      <c r="H78" s="88"/>
      <c r="I78" s="88"/>
      <c r="J78" s="88"/>
      <c r="K78" s="14">
        <f>K77*K49</f>
        <v>7.7388888888888906E-3</v>
      </c>
      <c r="L78" s="15">
        <f t="shared" si="1"/>
        <v>20.538951134722229</v>
      </c>
    </row>
    <row r="79" spans="1:12" ht="15.5" x14ac:dyDescent="0.35">
      <c r="A79" s="11" t="s">
        <v>96</v>
      </c>
      <c r="B79" s="88" t="s">
        <v>31</v>
      </c>
      <c r="C79" s="88"/>
      <c r="D79" s="88"/>
      <c r="E79" s="88"/>
      <c r="F79" s="88"/>
      <c r="G79" s="88"/>
      <c r="H79" s="88"/>
      <c r="I79" s="88"/>
      <c r="J79" s="88"/>
      <c r="K79" s="14">
        <f>8%*40%*K77</f>
        <v>6.2222222222222225E-4</v>
      </c>
      <c r="L79" s="15">
        <f t="shared" si="1"/>
        <v>1.6513729555555559</v>
      </c>
    </row>
    <row r="80" spans="1:12" ht="15.5" x14ac:dyDescent="0.35">
      <c r="A80" s="106" t="s">
        <v>20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9">
        <f>SUM(L74:L79)</f>
        <v>168.96789103638892</v>
      </c>
      <c r="L80" s="118"/>
    </row>
    <row r="81" spans="1:12" ht="15.5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5" x14ac:dyDescent="0.35">
      <c r="A82" s="142" t="s">
        <v>33</v>
      </c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26">
        <f>J29+K68+K80-K53-K55</f>
        <v>3806.4414510363895</v>
      </c>
    </row>
    <row r="83" spans="1:12" ht="15.5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5" x14ac:dyDescent="0.35">
      <c r="A84" s="104" t="s">
        <v>34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12" ht="15.5" x14ac:dyDescent="0.35">
      <c r="A85" s="106" t="s">
        <v>35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</row>
    <row r="86" spans="1:12" ht="15.5" x14ac:dyDescent="0.35">
      <c r="A86" s="19" t="s">
        <v>135</v>
      </c>
      <c r="B86" s="105" t="s">
        <v>36</v>
      </c>
      <c r="C86" s="105"/>
      <c r="D86" s="105"/>
      <c r="E86" s="105"/>
      <c r="F86" s="105"/>
      <c r="G86" s="105"/>
      <c r="H86" s="105"/>
      <c r="I86" s="105"/>
      <c r="J86" s="105"/>
      <c r="K86" s="20" t="s">
        <v>11</v>
      </c>
      <c r="L86" s="20" t="s">
        <v>94</v>
      </c>
    </row>
    <row r="87" spans="1:12" ht="15.5" x14ac:dyDescent="0.35">
      <c r="A87" s="11" t="s">
        <v>77</v>
      </c>
      <c r="B87" s="88" t="s">
        <v>37</v>
      </c>
      <c r="C87" s="88"/>
      <c r="D87" s="88"/>
      <c r="E87" s="88"/>
      <c r="F87" s="88"/>
      <c r="G87" s="88"/>
      <c r="H87" s="88"/>
      <c r="I87" s="88"/>
      <c r="J87" s="88"/>
      <c r="K87" s="14">
        <f>1/12</f>
        <v>8.3333333333333329E-2</v>
      </c>
      <c r="L87" s="15">
        <f>K87*$L$82</f>
        <v>317.20345425303242</v>
      </c>
    </row>
    <row r="88" spans="1:12" ht="15.5" x14ac:dyDescent="0.35">
      <c r="A88" s="11" t="s">
        <v>78</v>
      </c>
      <c r="B88" s="88" t="s">
        <v>38</v>
      </c>
      <c r="C88" s="88"/>
      <c r="D88" s="88"/>
      <c r="E88" s="88"/>
      <c r="F88" s="88"/>
      <c r="G88" s="88"/>
      <c r="H88" s="88"/>
      <c r="I88" s="88"/>
      <c r="J88" s="88"/>
      <c r="K88" s="14">
        <v>1.66E-2</v>
      </c>
      <c r="L88" s="15">
        <f t="shared" ref="L88:L92" si="2">K88*$L$82</f>
        <v>63.186928087204066</v>
      </c>
    </row>
    <row r="89" spans="1:12" ht="15.5" x14ac:dyDescent="0.35">
      <c r="A89" s="11" t="s">
        <v>79</v>
      </c>
      <c r="B89" s="88" t="s">
        <v>39</v>
      </c>
      <c r="C89" s="88"/>
      <c r="D89" s="88"/>
      <c r="E89" s="88"/>
      <c r="F89" s="88"/>
      <c r="G89" s="88"/>
      <c r="H89" s="88"/>
      <c r="I89" s="88"/>
      <c r="J89" s="88"/>
      <c r="K89" s="14">
        <v>4.0000000000000002E-4</v>
      </c>
      <c r="L89" s="15">
        <f t="shared" si="2"/>
        <v>1.5225765804145559</v>
      </c>
    </row>
    <row r="90" spans="1:12" ht="15.5" x14ac:dyDescent="0.35">
      <c r="A90" s="11" t="s">
        <v>80</v>
      </c>
      <c r="B90" s="88" t="s">
        <v>40</v>
      </c>
      <c r="C90" s="88"/>
      <c r="D90" s="88"/>
      <c r="E90" s="88"/>
      <c r="F90" s="88"/>
      <c r="G90" s="88"/>
      <c r="H90" s="88"/>
      <c r="I90" s="88"/>
      <c r="J90" s="88"/>
      <c r="K90" s="14">
        <v>2.7000000000000001E-3</v>
      </c>
      <c r="L90" s="15">
        <f t="shared" si="2"/>
        <v>10.277391917798251</v>
      </c>
    </row>
    <row r="91" spans="1:12" ht="15.5" x14ac:dyDescent="0.35">
      <c r="A91" s="11" t="s">
        <v>95</v>
      </c>
      <c r="B91" s="88" t="s">
        <v>41</v>
      </c>
      <c r="C91" s="88"/>
      <c r="D91" s="88"/>
      <c r="E91" s="88"/>
      <c r="F91" s="88"/>
      <c r="G91" s="88"/>
      <c r="H91" s="88"/>
      <c r="I91" s="88"/>
      <c r="J91" s="88"/>
      <c r="K91" s="14">
        <v>2.8E-3</v>
      </c>
      <c r="L91" s="15">
        <f t="shared" si="2"/>
        <v>10.658036062901891</v>
      </c>
    </row>
    <row r="92" spans="1:12" ht="15.5" x14ac:dyDescent="0.35">
      <c r="A92" s="11" t="s">
        <v>96</v>
      </c>
      <c r="B92" s="88" t="s">
        <v>42</v>
      </c>
      <c r="C92" s="88"/>
      <c r="D92" s="88"/>
      <c r="E92" s="88"/>
      <c r="F92" s="88"/>
      <c r="G92" s="88"/>
      <c r="H92" s="88"/>
      <c r="I92" s="88"/>
      <c r="J92" s="88"/>
      <c r="K92" s="14">
        <v>0</v>
      </c>
      <c r="L92" s="15">
        <f t="shared" si="2"/>
        <v>0</v>
      </c>
    </row>
    <row r="93" spans="1:12" ht="15.5" x14ac:dyDescent="0.35">
      <c r="A93" s="106" t="s">
        <v>20</v>
      </c>
      <c r="B93" s="106"/>
      <c r="C93" s="106"/>
      <c r="D93" s="106"/>
      <c r="E93" s="106"/>
      <c r="F93" s="106"/>
      <c r="G93" s="106"/>
      <c r="H93" s="106"/>
      <c r="I93" s="106"/>
      <c r="J93" s="106"/>
      <c r="K93" s="27">
        <f>SUM(K87:K92)</f>
        <v>0.10583333333333332</v>
      </c>
      <c r="L93" s="22">
        <f>SUM(L87:L92)</f>
        <v>402.8483869013512</v>
      </c>
    </row>
    <row r="94" spans="1:12" ht="15.5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5" x14ac:dyDescent="0.35">
      <c r="A95" s="141" t="s">
        <v>119</v>
      </c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 ht="15.5" x14ac:dyDescent="0.35">
      <c r="A96" s="19" t="s">
        <v>136</v>
      </c>
      <c r="B96" s="105" t="s">
        <v>121</v>
      </c>
      <c r="C96" s="105"/>
      <c r="D96" s="105"/>
      <c r="E96" s="105"/>
      <c r="F96" s="105"/>
      <c r="G96" s="105"/>
      <c r="H96" s="105"/>
      <c r="I96" s="105"/>
      <c r="J96" s="105"/>
      <c r="K96" s="20" t="s">
        <v>11</v>
      </c>
      <c r="L96" s="20" t="s">
        <v>94</v>
      </c>
    </row>
    <row r="97" spans="1:12" ht="15.5" x14ac:dyDescent="0.35">
      <c r="A97" s="11" t="s">
        <v>77</v>
      </c>
      <c r="B97" s="88" t="s">
        <v>120</v>
      </c>
      <c r="C97" s="88"/>
      <c r="D97" s="88"/>
      <c r="E97" s="88"/>
      <c r="F97" s="88"/>
      <c r="G97" s="88"/>
      <c r="H97" s="88"/>
      <c r="I97" s="88"/>
      <c r="J97" s="88"/>
      <c r="K97" s="13"/>
      <c r="L97" s="13"/>
    </row>
    <row r="98" spans="1:12" ht="15.5" x14ac:dyDescent="0.35">
      <c r="A98" s="118" t="s">
        <v>20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44"/>
      <c r="L98" s="144"/>
    </row>
    <row r="99" spans="1:12" ht="15.5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5" x14ac:dyDescent="0.35">
      <c r="A100" s="145" t="s">
        <v>122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1:12" ht="15.5" x14ac:dyDescent="0.35">
      <c r="A101" s="28">
        <v>4</v>
      </c>
      <c r="B101" s="146" t="s">
        <v>22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9" t="s">
        <v>94</v>
      </c>
    </row>
    <row r="102" spans="1:12" ht="15.5" x14ac:dyDescent="0.35">
      <c r="A102" s="11" t="s">
        <v>135</v>
      </c>
      <c r="B102" s="97" t="s">
        <v>36</v>
      </c>
      <c r="C102" s="97"/>
      <c r="D102" s="97"/>
      <c r="E102" s="97"/>
      <c r="F102" s="97"/>
      <c r="G102" s="97"/>
      <c r="H102" s="97"/>
      <c r="I102" s="97"/>
      <c r="J102" s="97"/>
      <c r="K102" s="97"/>
      <c r="L102" s="15">
        <f>L93</f>
        <v>402.8483869013512</v>
      </c>
    </row>
    <row r="103" spans="1:12" ht="15.5" x14ac:dyDescent="0.35">
      <c r="A103" s="11" t="s">
        <v>136</v>
      </c>
      <c r="B103" s="97" t="s">
        <v>43</v>
      </c>
      <c r="C103" s="97"/>
      <c r="D103" s="97"/>
      <c r="E103" s="97"/>
      <c r="F103" s="97"/>
      <c r="G103" s="97"/>
      <c r="H103" s="97"/>
      <c r="I103" s="97"/>
      <c r="J103" s="97"/>
      <c r="K103" s="97"/>
      <c r="L103" s="15"/>
    </row>
    <row r="104" spans="1:12" ht="15.5" x14ac:dyDescent="0.35">
      <c r="A104" s="118" t="s">
        <v>20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22">
        <f>SUM(L102:L103)</f>
        <v>402.8483869013512</v>
      </c>
    </row>
    <row r="105" spans="1:12" ht="15.5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5" x14ac:dyDescent="0.35">
      <c r="A106" s="104" t="s">
        <v>44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5.5" x14ac:dyDescent="0.35">
      <c r="A107" s="19">
        <v>5</v>
      </c>
      <c r="B107" s="105" t="s">
        <v>45</v>
      </c>
      <c r="C107" s="105"/>
      <c r="D107" s="105"/>
      <c r="E107" s="105"/>
      <c r="F107" s="105"/>
      <c r="G107" s="105"/>
      <c r="H107" s="105"/>
      <c r="I107" s="105"/>
      <c r="J107" s="105"/>
      <c r="K107" s="105"/>
      <c r="L107" s="20" t="s">
        <v>94</v>
      </c>
    </row>
    <row r="108" spans="1:12" ht="15.5" x14ac:dyDescent="0.35">
      <c r="A108" s="31" t="s">
        <v>77</v>
      </c>
      <c r="B108" s="143" t="s">
        <v>46</v>
      </c>
      <c r="C108" s="143"/>
      <c r="D108" s="143"/>
      <c r="E108" s="143"/>
      <c r="F108" s="143"/>
      <c r="G108" s="143"/>
      <c r="H108" s="143"/>
      <c r="I108" s="143"/>
      <c r="J108" s="143"/>
      <c r="K108" s="143"/>
      <c r="L108" s="32">
        <v>80.760000000000005</v>
      </c>
    </row>
    <row r="109" spans="1:12" ht="15.5" x14ac:dyDescent="0.35">
      <c r="A109" s="31" t="s">
        <v>78</v>
      </c>
      <c r="B109" s="143" t="s">
        <v>47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32">
        <v>0</v>
      </c>
    </row>
    <row r="110" spans="1:12" ht="15.5" x14ac:dyDescent="0.35">
      <c r="A110" s="31" t="s">
        <v>79</v>
      </c>
      <c r="B110" s="143" t="s">
        <v>48</v>
      </c>
      <c r="C110" s="143"/>
      <c r="D110" s="143"/>
      <c r="E110" s="143"/>
      <c r="F110" s="143"/>
      <c r="G110" s="143"/>
      <c r="H110" s="143"/>
      <c r="I110" s="143"/>
      <c r="J110" s="143"/>
      <c r="K110" s="143"/>
      <c r="L110" s="32">
        <v>0</v>
      </c>
    </row>
    <row r="111" spans="1:12" ht="15.5" x14ac:dyDescent="0.35">
      <c r="A111" s="31" t="s">
        <v>80</v>
      </c>
      <c r="B111" s="143" t="s">
        <v>49</v>
      </c>
      <c r="C111" s="143"/>
      <c r="D111" s="143"/>
      <c r="E111" s="143"/>
      <c r="F111" s="143"/>
      <c r="G111" s="143"/>
      <c r="H111" s="143"/>
      <c r="I111" s="143"/>
      <c r="J111" s="143"/>
      <c r="K111" s="143"/>
      <c r="L111" s="32">
        <v>0</v>
      </c>
    </row>
    <row r="112" spans="1:12" ht="15.5" x14ac:dyDescent="0.35">
      <c r="A112" s="118" t="s">
        <v>20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22">
        <f>SUM(L108:L111)</f>
        <v>80.760000000000005</v>
      </c>
    </row>
    <row r="113" spans="1:12" ht="15.5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5" x14ac:dyDescent="0.35">
      <c r="A114" s="104" t="s">
        <v>50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5.5" x14ac:dyDescent="0.35">
      <c r="A115" s="19">
        <v>6</v>
      </c>
      <c r="B115" s="148" t="s">
        <v>51</v>
      </c>
      <c r="C115" s="148"/>
      <c r="D115" s="148"/>
      <c r="E115" s="148"/>
      <c r="F115" s="148"/>
      <c r="G115" s="148"/>
      <c r="H115" s="148"/>
      <c r="I115" s="148"/>
      <c r="J115" s="148"/>
      <c r="K115" s="20" t="s">
        <v>11</v>
      </c>
      <c r="L115" s="20" t="s">
        <v>94</v>
      </c>
    </row>
    <row r="116" spans="1:12" ht="15.5" x14ac:dyDescent="0.35">
      <c r="A116" s="11" t="s">
        <v>77</v>
      </c>
      <c r="B116" s="97" t="s">
        <v>52</v>
      </c>
      <c r="C116" s="97"/>
      <c r="D116" s="97"/>
      <c r="E116" s="97"/>
      <c r="F116" s="97"/>
      <c r="G116" s="97"/>
      <c r="H116" s="97"/>
      <c r="I116" s="97"/>
      <c r="J116" s="97"/>
      <c r="K116" s="29">
        <v>0.03</v>
      </c>
      <c r="L116" s="13">
        <f>L134*K116</f>
        <v>143.39095313813223</v>
      </c>
    </row>
    <row r="117" spans="1:12" ht="15.5" x14ac:dyDescent="0.35">
      <c r="A117" s="11" t="s">
        <v>78</v>
      </c>
      <c r="B117" s="97" t="s">
        <v>53</v>
      </c>
      <c r="C117" s="97"/>
      <c r="D117" s="97"/>
      <c r="E117" s="97"/>
      <c r="F117" s="97"/>
      <c r="G117" s="97"/>
      <c r="H117" s="97"/>
      <c r="I117" s="97"/>
      <c r="J117" s="97"/>
      <c r="K117" s="29">
        <v>6.7900000000000002E-2</v>
      </c>
      <c r="L117" s="13">
        <f>(L116+L134)*K117</f>
        <v>334.27776965405178</v>
      </c>
    </row>
    <row r="118" spans="1:12" ht="15.5" x14ac:dyDescent="0.35">
      <c r="A118" s="11" t="s">
        <v>79</v>
      </c>
      <c r="B118" s="97" t="s">
        <v>54</v>
      </c>
      <c r="C118" s="97"/>
      <c r="D118" s="97"/>
      <c r="E118" s="97"/>
      <c r="F118" s="97"/>
      <c r="G118" s="97"/>
      <c r="H118" s="97"/>
      <c r="I118" s="97"/>
      <c r="J118" s="97"/>
      <c r="K118" s="29">
        <f>SUM(K119:K124)</f>
        <v>0.14250000000000002</v>
      </c>
      <c r="L118" s="13">
        <f>SUM(L119:L124)</f>
        <v>873.67325994637235</v>
      </c>
    </row>
    <row r="119" spans="1:12" ht="15.5" x14ac:dyDescent="0.35">
      <c r="A119" s="89" t="s">
        <v>123</v>
      </c>
      <c r="B119" s="89"/>
      <c r="C119" s="147" t="s">
        <v>55</v>
      </c>
      <c r="D119" s="97" t="s">
        <v>57</v>
      </c>
      <c r="E119" s="97"/>
      <c r="F119" s="97"/>
      <c r="G119" s="97"/>
      <c r="H119" s="97"/>
      <c r="I119" s="97"/>
      <c r="J119" s="97"/>
      <c r="K119" s="29">
        <v>1.6500000000000001E-2</v>
      </c>
      <c r="L119" s="13">
        <f>((L134+L116+L117)/(1-(K118)))*K119</f>
        <v>101.16216694115892</v>
      </c>
    </row>
    <row r="120" spans="1:12" ht="15.5" x14ac:dyDescent="0.35">
      <c r="A120" s="89"/>
      <c r="B120" s="89"/>
      <c r="C120" s="147"/>
      <c r="D120" s="97" t="s">
        <v>58</v>
      </c>
      <c r="E120" s="97"/>
      <c r="F120" s="97"/>
      <c r="G120" s="97"/>
      <c r="H120" s="97"/>
      <c r="I120" s="97"/>
      <c r="J120" s="97"/>
      <c r="K120" s="29">
        <v>7.5999999999999998E-2</v>
      </c>
      <c r="L120" s="13">
        <f>((L134+L116+L117)/(1-(K118)))*K120</f>
        <v>465.9590719713986</v>
      </c>
    </row>
    <row r="121" spans="1:12" x14ac:dyDescent="0.35">
      <c r="A121" s="89" t="s">
        <v>124</v>
      </c>
      <c r="B121" s="89"/>
      <c r="C121" s="147" t="s">
        <v>56</v>
      </c>
      <c r="D121" s="107" t="s">
        <v>59</v>
      </c>
      <c r="E121" s="107"/>
      <c r="F121" s="107"/>
      <c r="G121" s="107"/>
      <c r="H121" s="107"/>
      <c r="I121" s="107"/>
      <c r="J121" s="107"/>
      <c r="K121" s="149">
        <v>0.05</v>
      </c>
      <c r="L121" s="151">
        <f>((L134+L116+L117)/(1-(K118)))*K121</f>
        <v>306.55202103381492</v>
      </c>
    </row>
    <row r="122" spans="1:12" x14ac:dyDescent="0.35">
      <c r="A122" s="89"/>
      <c r="B122" s="89"/>
      <c r="C122" s="147"/>
      <c r="D122" s="107"/>
      <c r="E122" s="107"/>
      <c r="F122" s="107"/>
      <c r="G122" s="107"/>
      <c r="H122" s="107"/>
      <c r="I122" s="107"/>
      <c r="J122" s="107"/>
      <c r="K122" s="150"/>
      <c r="L122" s="152"/>
    </row>
    <row r="123" spans="1:12" x14ac:dyDescent="0.35">
      <c r="A123" s="89" t="s">
        <v>125</v>
      </c>
      <c r="B123" s="89"/>
      <c r="C123" s="147" t="s">
        <v>126</v>
      </c>
      <c r="D123" s="96"/>
      <c r="E123" s="96"/>
      <c r="F123" s="96"/>
      <c r="G123" s="96"/>
      <c r="H123" s="96"/>
      <c r="I123" s="96"/>
      <c r="J123" s="96"/>
      <c r="K123" s="149">
        <v>0</v>
      </c>
      <c r="L123" s="151">
        <v>0</v>
      </c>
    </row>
    <row r="124" spans="1:12" x14ac:dyDescent="0.35">
      <c r="A124" s="89"/>
      <c r="B124" s="89"/>
      <c r="C124" s="147"/>
      <c r="D124" s="96"/>
      <c r="E124" s="96"/>
      <c r="F124" s="96"/>
      <c r="G124" s="96"/>
      <c r="H124" s="96"/>
      <c r="I124" s="96"/>
      <c r="J124" s="96"/>
      <c r="K124" s="150"/>
      <c r="L124" s="152"/>
    </row>
    <row r="125" spans="1:12" ht="15.5" x14ac:dyDescent="0.35">
      <c r="A125" s="118" t="s">
        <v>20</v>
      </c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22">
        <f>SUM(L116:L124)</f>
        <v>2225.0152426849286</v>
      </c>
    </row>
    <row r="126" spans="1:12" ht="15.5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5" x14ac:dyDescent="0.35">
      <c r="A127" s="153" t="s">
        <v>60</v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</row>
    <row r="128" spans="1:12" ht="15.5" x14ac:dyDescent="0.35">
      <c r="A128" s="118" t="s">
        <v>61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25"/>
    </row>
    <row r="129" spans="1:12" ht="15.5" x14ac:dyDescent="0.35">
      <c r="A129" s="11" t="s">
        <v>77</v>
      </c>
      <c r="B129" s="97" t="s">
        <v>127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15">
        <f>J29</f>
        <v>2221.9470000000001</v>
      </c>
    </row>
    <row r="130" spans="1:12" ht="15.5" x14ac:dyDescent="0.35">
      <c r="A130" s="11" t="s">
        <v>78</v>
      </c>
      <c r="B130" s="97" t="s">
        <v>128</v>
      </c>
      <c r="C130" s="97"/>
      <c r="D130" s="97"/>
      <c r="E130" s="97"/>
      <c r="F130" s="97"/>
      <c r="G130" s="97"/>
      <c r="H130" s="97"/>
      <c r="I130" s="97"/>
      <c r="J130" s="97"/>
      <c r="K130" s="97"/>
      <c r="L130" s="15">
        <f>K68</f>
        <v>1905.1751600000002</v>
      </c>
    </row>
    <row r="131" spans="1:12" ht="15.5" x14ac:dyDescent="0.35">
      <c r="A131" s="11" t="s">
        <v>79</v>
      </c>
      <c r="B131" s="97" t="s">
        <v>129</v>
      </c>
      <c r="C131" s="97"/>
      <c r="D131" s="97"/>
      <c r="E131" s="97"/>
      <c r="F131" s="97"/>
      <c r="G131" s="97"/>
      <c r="H131" s="97"/>
      <c r="I131" s="97"/>
      <c r="J131" s="97"/>
      <c r="K131" s="97"/>
      <c r="L131" s="15">
        <f>K80</f>
        <v>168.96789103638892</v>
      </c>
    </row>
    <row r="132" spans="1:12" ht="15.5" x14ac:dyDescent="0.35">
      <c r="A132" s="11" t="s">
        <v>80</v>
      </c>
      <c r="B132" s="97" t="s">
        <v>130</v>
      </c>
      <c r="C132" s="97"/>
      <c r="D132" s="97"/>
      <c r="E132" s="97"/>
      <c r="F132" s="97"/>
      <c r="G132" s="97"/>
      <c r="H132" s="97"/>
      <c r="I132" s="97"/>
      <c r="J132" s="97"/>
      <c r="K132" s="97"/>
      <c r="L132" s="15">
        <f>L104</f>
        <v>402.8483869013512</v>
      </c>
    </row>
    <row r="133" spans="1:12" ht="15.5" x14ac:dyDescent="0.35">
      <c r="A133" s="11" t="s">
        <v>95</v>
      </c>
      <c r="B133" s="97" t="s">
        <v>131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15">
        <f>L112</f>
        <v>80.760000000000005</v>
      </c>
    </row>
    <row r="134" spans="1:12" ht="15.5" x14ac:dyDescent="0.35">
      <c r="A134" s="118" t="s">
        <v>62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22">
        <f>SUM(L129:L133)</f>
        <v>4779.6984379377409</v>
      </c>
    </row>
    <row r="135" spans="1:12" ht="15.5" x14ac:dyDescent="0.35">
      <c r="A135" s="11" t="s">
        <v>96</v>
      </c>
      <c r="B135" s="97" t="s">
        <v>63</v>
      </c>
      <c r="C135" s="97"/>
      <c r="D135" s="97"/>
      <c r="E135" s="97"/>
      <c r="F135" s="97"/>
      <c r="G135" s="97"/>
      <c r="H135" s="97"/>
      <c r="I135" s="97"/>
      <c r="J135" s="97"/>
      <c r="K135" s="97"/>
      <c r="L135" s="15">
        <f>L125</f>
        <v>2225.0152426849286</v>
      </c>
    </row>
    <row r="136" spans="1:12" ht="15.5" x14ac:dyDescent="0.35">
      <c r="A136" s="118" t="s">
        <v>64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22">
        <f>SUM(L134:L135)</f>
        <v>7004.7136806226699</v>
      </c>
    </row>
  </sheetData>
  <mergeCells count="169">
    <mergeCell ref="B132:K132"/>
    <mergeCell ref="B133:K133"/>
    <mergeCell ref="A134:K134"/>
    <mergeCell ref="B135:K135"/>
    <mergeCell ref="A136:K136"/>
    <mergeCell ref="A125:K125"/>
    <mergeCell ref="A127:L127"/>
    <mergeCell ref="A128:K128"/>
    <mergeCell ref="B129:K129"/>
    <mergeCell ref="B130:K130"/>
    <mergeCell ref="B131:K131"/>
    <mergeCell ref="A121:B122"/>
    <mergeCell ref="C121:C122"/>
    <mergeCell ref="D121:J122"/>
    <mergeCell ref="K121:K122"/>
    <mergeCell ref="L121:L122"/>
    <mergeCell ref="A123:B124"/>
    <mergeCell ref="C123:C124"/>
    <mergeCell ref="D123:J124"/>
    <mergeCell ref="K123:K124"/>
    <mergeCell ref="L123:L124"/>
    <mergeCell ref="B116:J116"/>
    <mergeCell ref="B117:J117"/>
    <mergeCell ref="B118:J118"/>
    <mergeCell ref="A119:B120"/>
    <mergeCell ref="C119:C120"/>
    <mergeCell ref="D119:J119"/>
    <mergeCell ref="D120:J120"/>
    <mergeCell ref="B109:K109"/>
    <mergeCell ref="B110:K110"/>
    <mergeCell ref="B111:K111"/>
    <mergeCell ref="A112:K112"/>
    <mergeCell ref="A114:L114"/>
    <mergeCell ref="B115:J115"/>
    <mergeCell ref="B102:K102"/>
    <mergeCell ref="B103:K103"/>
    <mergeCell ref="A104:K104"/>
    <mergeCell ref="A106:L106"/>
    <mergeCell ref="B107:K107"/>
    <mergeCell ref="B108:K108"/>
    <mergeCell ref="B96:J96"/>
    <mergeCell ref="B97:J97"/>
    <mergeCell ref="A98:J98"/>
    <mergeCell ref="K98:L98"/>
    <mergeCell ref="A100:L100"/>
    <mergeCell ref="B101:K101"/>
    <mergeCell ref="B89:J89"/>
    <mergeCell ref="B90:J90"/>
    <mergeCell ref="B91:J91"/>
    <mergeCell ref="B92:J92"/>
    <mergeCell ref="A93:J93"/>
    <mergeCell ref="A95:L95"/>
    <mergeCell ref="A82:K82"/>
    <mergeCell ref="A84:L84"/>
    <mergeCell ref="A85:L85"/>
    <mergeCell ref="B86:J86"/>
    <mergeCell ref="B87:J87"/>
    <mergeCell ref="B88:J88"/>
    <mergeCell ref="B76:J76"/>
    <mergeCell ref="B77:J77"/>
    <mergeCell ref="B78:J78"/>
    <mergeCell ref="B79:J79"/>
    <mergeCell ref="A80:J80"/>
    <mergeCell ref="K80:L80"/>
    <mergeCell ref="A70:J70"/>
    <mergeCell ref="K70:L70"/>
    <mergeCell ref="A72:L72"/>
    <mergeCell ref="B73:J73"/>
    <mergeCell ref="B74:J74"/>
    <mergeCell ref="B75:J75"/>
    <mergeCell ref="B66:J66"/>
    <mergeCell ref="K66:L66"/>
    <mergeCell ref="B67:J67"/>
    <mergeCell ref="K67:L67"/>
    <mergeCell ref="A68:J68"/>
    <mergeCell ref="K68:L68"/>
    <mergeCell ref="A61:J61"/>
    <mergeCell ref="K61:L61"/>
    <mergeCell ref="A63:L63"/>
    <mergeCell ref="B64:J64"/>
    <mergeCell ref="K64:L64"/>
    <mergeCell ref="B65:J65"/>
    <mergeCell ref="K65:L65"/>
    <mergeCell ref="B57:J57"/>
    <mergeCell ref="K57:L57"/>
    <mergeCell ref="B58:J59"/>
    <mergeCell ref="K58:L59"/>
    <mergeCell ref="B60:J60"/>
    <mergeCell ref="K60:L60"/>
    <mergeCell ref="A55:A56"/>
    <mergeCell ref="B55:C56"/>
    <mergeCell ref="E55:F55"/>
    <mergeCell ref="G55:H55"/>
    <mergeCell ref="I55:J55"/>
    <mergeCell ref="K55:L56"/>
    <mergeCell ref="E56:F56"/>
    <mergeCell ref="G56:H56"/>
    <mergeCell ref="I56:J56"/>
    <mergeCell ref="A53:A54"/>
    <mergeCell ref="B53:B54"/>
    <mergeCell ref="E53:F53"/>
    <mergeCell ref="G53:H53"/>
    <mergeCell ref="I53:J53"/>
    <mergeCell ref="K53:L54"/>
    <mergeCell ref="E54:F54"/>
    <mergeCell ref="G54:H54"/>
    <mergeCell ref="I54:J54"/>
    <mergeCell ref="B47:J47"/>
    <mergeCell ref="B48:J48"/>
    <mergeCell ref="A49:J49"/>
    <mergeCell ref="A51:L51"/>
    <mergeCell ref="B52:J52"/>
    <mergeCell ref="K52:L52"/>
    <mergeCell ref="B43:D43"/>
    <mergeCell ref="F43:G43"/>
    <mergeCell ref="I43:J43"/>
    <mergeCell ref="B44:J44"/>
    <mergeCell ref="B45:J45"/>
    <mergeCell ref="B46:J46"/>
    <mergeCell ref="A37:J37"/>
    <mergeCell ref="K37:L37"/>
    <mergeCell ref="A39:L39"/>
    <mergeCell ref="B40:J40"/>
    <mergeCell ref="B41:J41"/>
    <mergeCell ref="B42:J42"/>
    <mergeCell ref="A31:L31"/>
    <mergeCell ref="A32:L32"/>
    <mergeCell ref="B33:J33"/>
    <mergeCell ref="B34:J34"/>
    <mergeCell ref="B35:J35"/>
    <mergeCell ref="B36:J36"/>
    <mergeCell ref="B27:I27"/>
    <mergeCell ref="J27:L27"/>
    <mergeCell ref="B28:I28"/>
    <mergeCell ref="J28:L28"/>
    <mergeCell ref="A29:I29"/>
    <mergeCell ref="J29:L29"/>
    <mergeCell ref="B24:C24"/>
    <mergeCell ref="F24:I24"/>
    <mergeCell ref="J24:L24"/>
    <mergeCell ref="B25:I25"/>
    <mergeCell ref="J25:L25"/>
    <mergeCell ref="B26:I26"/>
    <mergeCell ref="J26:L26"/>
    <mergeCell ref="B22:I22"/>
    <mergeCell ref="J22:L22"/>
    <mergeCell ref="B23:C23"/>
    <mergeCell ref="F23:G23"/>
    <mergeCell ref="H23:I23"/>
    <mergeCell ref="J23:L23"/>
    <mergeCell ref="B17:I17"/>
    <mergeCell ref="J17:L17"/>
    <mergeCell ref="B18:I18"/>
    <mergeCell ref="J18:L18"/>
    <mergeCell ref="A20:L20"/>
    <mergeCell ref="B21:I21"/>
    <mergeCell ref="J21:L21"/>
    <mergeCell ref="A13:L13"/>
    <mergeCell ref="B14:I14"/>
    <mergeCell ref="J14:L14"/>
    <mergeCell ref="B15:I15"/>
    <mergeCell ref="J15:L15"/>
    <mergeCell ref="B16:I16"/>
    <mergeCell ref="J16:L16"/>
    <mergeCell ref="C2:E2"/>
    <mergeCell ref="C3:E3"/>
    <mergeCell ref="B6:E6"/>
    <mergeCell ref="B8:I8"/>
    <mergeCell ref="A12:L1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CA9E9-DBA3-4C44-9FFC-339560037FE2}">
  <dimension ref="A1:L136"/>
  <sheetViews>
    <sheetView workbookViewId="0">
      <selection activeCell="R12" sqref="R12"/>
    </sheetView>
  </sheetViews>
  <sheetFormatPr defaultRowHeight="14.5" x14ac:dyDescent="0.35"/>
  <cols>
    <col min="2" max="2" width="18.6328125" customWidth="1"/>
    <col min="3" max="3" width="18.453125" customWidth="1"/>
    <col min="12" max="12" width="14.90625" customWidth="1"/>
  </cols>
  <sheetData>
    <row r="1" spans="1:12" ht="15.5" x14ac:dyDescent="0.35">
      <c r="A1" s="2" t="s">
        <v>68</v>
      </c>
      <c r="B1" s="3"/>
      <c r="C1" s="4"/>
      <c r="D1" s="3"/>
      <c r="E1" s="3"/>
    </row>
    <row r="2" spans="1:12" ht="15.5" x14ac:dyDescent="0.35">
      <c r="A2" s="3"/>
      <c r="B2" s="3" t="s">
        <v>69</v>
      </c>
      <c r="C2" s="91" t="s">
        <v>137</v>
      </c>
      <c r="D2" s="91"/>
      <c r="E2" s="3"/>
    </row>
    <row r="3" spans="1:12" ht="15.5" x14ac:dyDescent="0.35">
      <c r="A3" s="3"/>
      <c r="B3" s="3" t="s">
        <v>70</v>
      </c>
      <c r="C3" s="92" t="s">
        <v>71</v>
      </c>
      <c r="D3" s="92"/>
      <c r="E3" s="3"/>
    </row>
    <row r="4" spans="1:12" ht="15.5" x14ac:dyDescent="0.35">
      <c r="A4" s="3"/>
      <c r="B4" s="3" t="s">
        <v>72</v>
      </c>
      <c r="C4" s="5" t="s">
        <v>73</v>
      </c>
      <c r="D4" s="30" t="s">
        <v>74</v>
      </c>
      <c r="E4" s="30" t="s">
        <v>75</v>
      </c>
    </row>
    <row r="5" spans="1:12" ht="15.5" x14ac:dyDescent="0.35">
      <c r="A5" s="2" t="s">
        <v>76</v>
      </c>
      <c r="B5" s="3"/>
      <c r="C5" s="4"/>
      <c r="D5" s="4"/>
      <c r="E5" s="3"/>
    </row>
    <row r="6" spans="1:12" ht="15.5" x14ac:dyDescent="0.35">
      <c r="A6" s="7" t="s">
        <v>77</v>
      </c>
      <c r="B6" s="93" t="s">
        <v>81</v>
      </c>
      <c r="C6" s="93"/>
      <c r="D6" s="93"/>
      <c r="E6" s="93"/>
    </row>
    <row r="7" spans="1:12" ht="15.5" x14ac:dyDescent="0.35">
      <c r="A7" s="7" t="s">
        <v>78</v>
      </c>
      <c r="B7" s="8" t="s">
        <v>82</v>
      </c>
      <c r="C7" s="154" t="s">
        <v>158</v>
      </c>
      <c r="D7" s="154"/>
      <c r="E7" s="154"/>
    </row>
    <row r="8" spans="1:12" ht="15.5" x14ac:dyDescent="0.35">
      <c r="A8" s="7" t="s">
        <v>79</v>
      </c>
      <c r="B8" s="93" t="s">
        <v>148</v>
      </c>
      <c r="C8" s="93"/>
      <c r="D8" s="93"/>
      <c r="E8" s="93"/>
      <c r="F8" s="93"/>
      <c r="G8" s="93"/>
      <c r="H8" s="93"/>
      <c r="I8" s="93"/>
    </row>
    <row r="9" spans="1:12" ht="15.5" x14ac:dyDescent="0.35">
      <c r="A9" s="7" t="s">
        <v>80</v>
      </c>
      <c r="B9" s="93" t="s">
        <v>83</v>
      </c>
      <c r="C9" s="93"/>
      <c r="D9" s="93"/>
      <c r="E9" s="93"/>
      <c r="F9" s="93"/>
      <c r="G9" s="93"/>
    </row>
    <row r="10" spans="1:12" x14ac:dyDescent="0.35">
      <c r="C10" s="1"/>
    </row>
    <row r="11" spans="1:12" ht="15.5" x14ac:dyDescent="0.35">
      <c r="A11" s="3"/>
      <c r="B11" s="9" t="s">
        <v>85</v>
      </c>
      <c r="C11" s="4"/>
      <c r="D11" s="3"/>
      <c r="E11" s="3"/>
      <c r="F11" s="3"/>
      <c r="G11" s="3"/>
      <c r="H11" s="3"/>
      <c r="I11" s="3"/>
      <c r="J11" s="3"/>
      <c r="K11" s="3"/>
      <c r="L11" s="3"/>
    </row>
    <row r="12" spans="1:12" ht="15.5" x14ac:dyDescent="0.35">
      <c r="A12" s="94" t="s">
        <v>86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5.5" x14ac:dyDescent="0.35">
      <c r="A13" s="87" t="s">
        <v>87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ht="15.5" x14ac:dyDescent="0.35">
      <c r="A14" s="10">
        <v>1</v>
      </c>
      <c r="B14" s="88" t="s">
        <v>88</v>
      </c>
      <c r="C14" s="88"/>
      <c r="D14" s="88"/>
      <c r="E14" s="88"/>
      <c r="F14" s="88"/>
      <c r="G14" s="88"/>
      <c r="H14" s="88"/>
      <c r="I14" s="88"/>
      <c r="J14" s="89" t="s">
        <v>139</v>
      </c>
      <c r="K14" s="89"/>
      <c r="L14" s="89"/>
    </row>
    <row r="15" spans="1:12" ht="15.5" x14ac:dyDescent="0.35">
      <c r="A15" s="10">
        <v>2</v>
      </c>
      <c r="B15" s="88" t="s">
        <v>89</v>
      </c>
      <c r="C15" s="88"/>
      <c r="D15" s="88"/>
      <c r="E15" s="88"/>
      <c r="F15" s="88"/>
      <c r="G15" s="88"/>
      <c r="H15" s="88"/>
      <c r="I15" s="88"/>
      <c r="J15" s="89" t="s">
        <v>154</v>
      </c>
      <c r="K15" s="89"/>
      <c r="L15" s="89"/>
    </row>
    <row r="16" spans="1:12" ht="15.5" x14ac:dyDescent="0.35">
      <c r="A16" s="10">
        <v>3</v>
      </c>
      <c r="B16" s="88" t="s">
        <v>90</v>
      </c>
      <c r="C16" s="88"/>
      <c r="D16" s="88"/>
      <c r="E16" s="88"/>
      <c r="F16" s="88"/>
      <c r="G16" s="88"/>
      <c r="H16" s="88"/>
      <c r="I16" s="88"/>
      <c r="J16" s="90">
        <v>1709.19</v>
      </c>
      <c r="K16" s="90"/>
      <c r="L16" s="90"/>
    </row>
    <row r="17" spans="1:12" ht="15.5" x14ac:dyDescent="0.35">
      <c r="A17" s="10">
        <v>4</v>
      </c>
      <c r="B17" s="88" t="s">
        <v>91</v>
      </c>
      <c r="C17" s="88"/>
      <c r="D17" s="88"/>
      <c r="E17" s="88"/>
      <c r="F17" s="88"/>
      <c r="G17" s="88"/>
      <c r="H17" s="88"/>
      <c r="I17" s="88"/>
      <c r="J17" s="89" t="s">
        <v>155</v>
      </c>
      <c r="K17" s="89"/>
      <c r="L17" s="89"/>
    </row>
    <row r="18" spans="1:12" ht="15.5" x14ac:dyDescent="0.35">
      <c r="A18" s="10">
        <v>5</v>
      </c>
      <c r="B18" s="88" t="s">
        <v>92</v>
      </c>
      <c r="C18" s="88"/>
      <c r="D18" s="88"/>
      <c r="E18" s="88"/>
      <c r="F18" s="88"/>
      <c r="G18" s="88"/>
      <c r="H18" s="88"/>
      <c r="I18" s="88"/>
      <c r="J18" s="103">
        <v>45292</v>
      </c>
      <c r="K18" s="103"/>
      <c r="L18" s="103"/>
    </row>
    <row r="20" spans="1:12" ht="15.5" x14ac:dyDescent="0.35">
      <c r="A20" s="104" t="s">
        <v>65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5.5" x14ac:dyDescent="0.35">
      <c r="A21" s="24">
        <v>1</v>
      </c>
      <c r="B21" s="105" t="s">
        <v>93</v>
      </c>
      <c r="C21" s="105"/>
      <c r="D21" s="105"/>
      <c r="E21" s="105"/>
      <c r="F21" s="105"/>
      <c r="G21" s="105"/>
      <c r="H21" s="105"/>
      <c r="I21" s="105"/>
      <c r="J21" s="106" t="s">
        <v>94</v>
      </c>
      <c r="K21" s="106"/>
      <c r="L21" s="106"/>
    </row>
    <row r="22" spans="1:12" ht="15.5" x14ac:dyDescent="0.35">
      <c r="A22" s="11" t="s">
        <v>77</v>
      </c>
      <c r="B22" s="88" t="s">
        <v>156</v>
      </c>
      <c r="C22" s="88"/>
      <c r="D22" s="88"/>
      <c r="E22" s="88"/>
      <c r="F22" s="88"/>
      <c r="G22" s="88"/>
      <c r="H22" s="88"/>
      <c r="I22" s="88"/>
      <c r="J22" s="95">
        <f>J16</f>
        <v>1709.19</v>
      </c>
      <c r="K22" s="96"/>
      <c r="L22" s="96"/>
    </row>
    <row r="23" spans="1:12" ht="15.5" x14ac:dyDescent="0.35">
      <c r="A23" s="11" t="s">
        <v>78</v>
      </c>
      <c r="B23" s="97" t="s">
        <v>99</v>
      </c>
      <c r="C23" s="97"/>
      <c r="D23" s="11" t="s">
        <v>14</v>
      </c>
      <c r="E23" s="11" t="s">
        <v>66</v>
      </c>
      <c r="F23" s="98">
        <f>J22</f>
        <v>1709.19</v>
      </c>
      <c r="G23" s="99"/>
      <c r="H23" s="100">
        <v>0.3</v>
      </c>
      <c r="I23" s="101"/>
      <c r="J23" s="102">
        <f>F23*H23</f>
        <v>512.75699999999995</v>
      </c>
      <c r="K23" s="102"/>
      <c r="L23" s="102"/>
    </row>
    <row r="24" spans="1:12" ht="15.5" x14ac:dyDescent="0.35">
      <c r="A24" s="11" t="s">
        <v>79</v>
      </c>
      <c r="B24" s="97" t="s">
        <v>100</v>
      </c>
      <c r="C24" s="97"/>
      <c r="D24" s="11" t="s">
        <v>14</v>
      </c>
      <c r="E24" s="11" t="s">
        <v>67</v>
      </c>
      <c r="F24" s="110"/>
      <c r="G24" s="111"/>
      <c r="H24" s="111"/>
      <c r="I24" s="112"/>
      <c r="J24" s="95"/>
      <c r="K24" s="95"/>
      <c r="L24" s="95"/>
    </row>
    <row r="25" spans="1:12" ht="15.5" x14ac:dyDescent="0.35">
      <c r="A25" s="11" t="s">
        <v>80</v>
      </c>
      <c r="B25" s="97" t="s">
        <v>101</v>
      </c>
      <c r="C25" s="97"/>
      <c r="D25" s="97"/>
      <c r="E25" s="97"/>
      <c r="F25" s="97"/>
      <c r="G25" s="97"/>
      <c r="H25" s="97"/>
      <c r="I25" s="97"/>
      <c r="J25" s="95"/>
      <c r="K25" s="95"/>
      <c r="L25" s="95"/>
    </row>
    <row r="26" spans="1:12" ht="15.5" x14ac:dyDescent="0.35">
      <c r="A26" s="11" t="s">
        <v>95</v>
      </c>
      <c r="B26" s="97" t="s">
        <v>102</v>
      </c>
      <c r="C26" s="97"/>
      <c r="D26" s="97"/>
      <c r="E26" s="97"/>
      <c r="F26" s="97"/>
      <c r="G26" s="97"/>
      <c r="H26" s="97"/>
      <c r="I26" s="97"/>
      <c r="J26" s="95"/>
      <c r="K26" s="95"/>
      <c r="L26" s="95"/>
    </row>
    <row r="27" spans="1:12" ht="15.5" x14ac:dyDescent="0.35">
      <c r="A27" s="11" t="s">
        <v>96</v>
      </c>
      <c r="B27" s="107" t="s">
        <v>103</v>
      </c>
      <c r="C27" s="107"/>
      <c r="D27" s="107"/>
      <c r="E27" s="107"/>
      <c r="F27" s="107"/>
      <c r="G27" s="107"/>
      <c r="H27" s="107"/>
      <c r="I27" s="107"/>
      <c r="J27" s="95"/>
      <c r="K27" s="95"/>
      <c r="L27" s="95"/>
    </row>
    <row r="28" spans="1:12" ht="15.5" x14ac:dyDescent="0.35">
      <c r="A28" s="11" t="s">
        <v>97</v>
      </c>
      <c r="B28" s="108" t="s">
        <v>104</v>
      </c>
      <c r="C28" s="108"/>
      <c r="D28" s="108"/>
      <c r="E28" s="108"/>
      <c r="F28" s="108"/>
      <c r="G28" s="108"/>
      <c r="H28" s="108"/>
      <c r="I28" s="108"/>
      <c r="J28" s="95"/>
      <c r="K28" s="95"/>
      <c r="L28" s="95"/>
    </row>
    <row r="29" spans="1:12" ht="15.5" x14ac:dyDescent="0.35">
      <c r="A29" s="106" t="s">
        <v>105</v>
      </c>
      <c r="B29" s="106"/>
      <c r="C29" s="106"/>
      <c r="D29" s="106"/>
      <c r="E29" s="106"/>
      <c r="F29" s="106"/>
      <c r="G29" s="106"/>
      <c r="H29" s="106"/>
      <c r="I29" s="106"/>
      <c r="J29" s="109">
        <f>SUM(J22:J28)</f>
        <v>2221.9470000000001</v>
      </c>
      <c r="K29" s="109"/>
      <c r="L29" s="109"/>
    </row>
    <row r="31" spans="1:12" ht="15.5" x14ac:dyDescent="0.35">
      <c r="A31" s="104" t="s">
        <v>106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</row>
    <row r="32" spans="1:12" ht="15.5" x14ac:dyDescent="0.35">
      <c r="A32" s="113" t="s">
        <v>107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2" ht="15.5" x14ac:dyDescent="0.35">
      <c r="A33" s="19" t="s">
        <v>108</v>
      </c>
      <c r="B33" s="114" t="s">
        <v>109</v>
      </c>
      <c r="C33" s="115"/>
      <c r="D33" s="115"/>
      <c r="E33" s="115"/>
      <c r="F33" s="115"/>
      <c r="G33" s="115"/>
      <c r="H33" s="115"/>
      <c r="I33" s="115"/>
      <c r="J33" s="116"/>
      <c r="K33" s="20" t="s">
        <v>11</v>
      </c>
      <c r="L33" s="20" t="s">
        <v>94</v>
      </c>
    </row>
    <row r="34" spans="1:12" ht="15.5" x14ac:dyDescent="0.35">
      <c r="A34" s="11" t="s">
        <v>77</v>
      </c>
      <c r="B34" s="88" t="s">
        <v>110</v>
      </c>
      <c r="C34" s="88"/>
      <c r="D34" s="88"/>
      <c r="E34" s="88"/>
      <c r="F34" s="88"/>
      <c r="G34" s="88"/>
      <c r="H34" s="88"/>
      <c r="I34" s="88"/>
      <c r="J34" s="88"/>
      <c r="K34" s="14">
        <f>1/12</f>
        <v>8.3333333333333329E-2</v>
      </c>
      <c r="L34" s="15">
        <f>K34*J29</f>
        <v>185.16225</v>
      </c>
    </row>
    <row r="35" spans="1:12" ht="15.5" x14ac:dyDescent="0.35">
      <c r="A35" s="11" t="s">
        <v>78</v>
      </c>
      <c r="B35" s="88" t="s">
        <v>0</v>
      </c>
      <c r="C35" s="88"/>
      <c r="D35" s="88"/>
      <c r="E35" s="88"/>
      <c r="F35" s="88"/>
      <c r="G35" s="88"/>
      <c r="H35" s="88"/>
      <c r="I35" s="88"/>
      <c r="J35" s="88"/>
      <c r="K35" s="14">
        <f>(1/3)/12</f>
        <v>2.7777777777777776E-2</v>
      </c>
      <c r="L35" s="15">
        <f>K35*J29</f>
        <v>61.720750000000002</v>
      </c>
    </row>
    <row r="36" spans="1:12" ht="15.5" x14ac:dyDescent="0.35">
      <c r="A36" s="12" t="s">
        <v>79</v>
      </c>
      <c r="B36" s="117" t="s">
        <v>111</v>
      </c>
      <c r="C36" s="117"/>
      <c r="D36" s="117"/>
      <c r="E36" s="117"/>
      <c r="F36" s="117"/>
      <c r="G36" s="117"/>
      <c r="H36" s="117"/>
      <c r="I36" s="117"/>
      <c r="J36" s="117"/>
      <c r="K36" s="14">
        <f>(K34+K35)*K49</f>
        <v>4.4222222222222225E-2</v>
      </c>
      <c r="L36" s="15">
        <f>K36*J29</f>
        <v>98.259434000000013</v>
      </c>
    </row>
    <row r="37" spans="1:12" ht="15.5" x14ac:dyDescent="0.35">
      <c r="A37" s="106" t="s">
        <v>20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9">
        <f>SUM(L34+L35+L36)</f>
        <v>345.14243400000004</v>
      </c>
      <c r="L37" s="109"/>
    </row>
    <row r="39" spans="1:12" ht="15.5" x14ac:dyDescent="0.35">
      <c r="A39" s="113" t="s">
        <v>1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15.5" x14ac:dyDescent="0.35">
      <c r="A40" s="19" t="s">
        <v>112</v>
      </c>
      <c r="B40" s="114" t="s">
        <v>2</v>
      </c>
      <c r="C40" s="115"/>
      <c r="D40" s="115"/>
      <c r="E40" s="115"/>
      <c r="F40" s="115"/>
      <c r="G40" s="115"/>
      <c r="H40" s="115"/>
      <c r="I40" s="115"/>
      <c r="J40" s="116"/>
      <c r="K40" s="20" t="s">
        <v>11</v>
      </c>
      <c r="L40" s="23" t="s">
        <v>94</v>
      </c>
    </row>
    <row r="41" spans="1:12" ht="15.5" x14ac:dyDescent="0.35">
      <c r="A41" s="11" t="s">
        <v>77</v>
      </c>
      <c r="B41" s="108" t="s">
        <v>3</v>
      </c>
      <c r="C41" s="108"/>
      <c r="D41" s="108"/>
      <c r="E41" s="108"/>
      <c r="F41" s="108"/>
      <c r="G41" s="108"/>
      <c r="H41" s="108"/>
      <c r="I41" s="108"/>
      <c r="J41" s="108"/>
      <c r="K41" s="16">
        <v>0.2</v>
      </c>
      <c r="L41" s="17">
        <f>K41*$J$29</f>
        <v>444.38940000000002</v>
      </c>
    </row>
    <row r="42" spans="1:12" ht="15.5" x14ac:dyDescent="0.35">
      <c r="A42" s="11" t="s">
        <v>78</v>
      </c>
      <c r="B42" s="88" t="s">
        <v>4</v>
      </c>
      <c r="C42" s="88"/>
      <c r="D42" s="88"/>
      <c r="E42" s="88"/>
      <c r="F42" s="88"/>
      <c r="G42" s="88"/>
      <c r="H42" s="88"/>
      <c r="I42" s="88"/>
      <c r="J42" s="88"/>
      <c r="K42" s="14">
        <v>2.5000000000000001E-2</v>
      </c>
      <c r="L42" s="17">
        <f t="shared" ref="L42:L48" si="0">K42*$J$29</f>
        <v>55.548675000000003</v>
      </c>
    </row>
    <row r="43" spans="1:12" ht="15.5" x14ac:dyDescent="0.35">
      <c r="A43" s="11" t="s">
        <v>79</v>
      </c>
      <c r="B43" s="97" t="s">
        <v>5</v>
      </c>
      <c r="C43" s="97"/>
      <c r="D43" s="97"/>
      <c r="E43" s="11" t="s">
        <v>132</v>
      </c>
      <c r="F43" s="122">
        <v>3</v>
      </c>
      <c r="G43" s="122"/>
      <c r="H43" s="11" t="s">
        <v>133</v>
      </c>
      <c r="I43" s="122">
        <v>2</v>
      </c>
      <c r="J43" s="122"/>
      <c r="K43" s="14">
        <f>F43*I43/100</f>
        <v>0.06</v>
      </c>
      <c r="L43" s="17">
        <f t="shared" si="0"/>
        <v>133.31682000000001</v>
      </c>
    </row>
    <row r="44" spans="1:12" ht="15.5" x14ac:dyDescent="0.35">
      <c r="A44" s="11" t="s">
        <v>80</v>
      </c>
      <c r="B44" s="88" t="s">
        <v>6</v>
      </c>
      <c r="C44" s="88"/>
      <c r="D44" s="88"/>
      <c r="E44" s="88"/>
      <c r="F44" s="88"/>
      <c r="G44" s="88"/>
      <c r="H44" s="88"/>
      <c r="I44" s="88"/>
      <c r="J44" s="88"/>
      <c r="K44" s="14">
        <v>1.4999999999999999E-2</v>
      </c>
      <c r="L44" s="17">
        <f t="shared" si="0"/>
        <v>33.329205000000002</v>
      </c>
    </row>
    <row r="45" spans="1:12" ht="15.5" x14ac:dyDescent="0.35">
      <c r="A45" s="11" t="s">
        <v>95</v>
      </c>
      <c r="B45" s="88" t="s">
        <v>7</v>
      </c>
      <c r="C45" s="88"/>
      <c r="D45" s="88"/>
      <c r="E45" s="88"/>
      <c r="F45" s="88"/>
      <c r="G45" s="88"/>
      <c r="H45" s="88"/>
      <c r="I45" s="88"/>
      <c r="J45" s="88"/>
      <c r="K45" s="14">
        <v>0.01</v>
      </c>
      <c r="L45" s="17">
        <f t="shared" si="0"/>
        <v>22.219470000000001</v>
      </c>
    </row>
    <row r="46" spans="1:12" ht="15.5" x14ac:dyDescent="0.35">
      <c r="A46" s="11" t="s">
        <v>96</v>
      </c>
      <c r="B46" s="88" t="s">
        <v>8</v>
      </c>
      <c r="C46" s="88"/>
      <c r="D46" s="88"/>
      <c r="E46" s="88"/>
      <c r="F46" s="88"/>
      <c r="G46" s="88"/>
      <c r="H46" s="88"/>
      <c r="I46" s="88"/>
      <c r="J46" s="88"/>
      <c r="K46" s="14">
        <v>6.0000000000000001E-3</v>
      </c>
      <c r="L46" s="17">
        <f t="shared" si="0"/>
        <v>13.331682000000001</v>
      </c>
    </row>
    <row r="47" spans="1:12" ht="15.5" x14ac:dyDescent="0.35">
      <c r="A47" s="11" t="s">
        <v>97</v>
      </c>
      <c r="B47" s="88" t="s">
        <v>9</v>
      </c>
      <c r="C47" s="88"/>
      <c r="D47" s="88"/>
      <c r="E47" s="88"/>
      <c r="F47" s="88"/>
      <c r="G47" s="88"/>
      <c r="H47" s="88"/>
      <c r="I47" s="88"/>
      <c r="J47" s="88"/>
      <c r="K47" s="14">
        <v>2E-3</v>
      </c>
      <c r="L47" s="17">
        <f t="shared" si="0"/>
        <v>4.4438940000000002</v>
      </c>
    </row>
    <row r="48" spans="1:12" ht="15.5" x14ac:dyDescent="0.35">
      <c r="A48" s="11" t="s">
        <v>118</v>
      </c>
      <c r="B48" s="88" t="s">
        <v>10</v>
      </c>
      <c r="C48" s="88"/>
      <c r="D48" s="88"/>
      <c r="E48" s="88"/>
      <c r="F48" s="88"/>
      <c r="G48" s="88"/>
      <c r="H48" s="88"/>
      <c r="I48" s="88"/>
      <c r="J48" s="88"/>
      <c r="K48" s="18">
        <v>0.08</v>
      </c>
      <c r="L48" s="17">
        <f t="shared" si="0"/>
        <v>177.75576000000001</v>
      </c>
    </row>
    <row r="49" spans="1:12" ht="15.5" x14ac:dyDescent="0.35">
      <c r="A49" s="118" t="s">
        <v>20</v>
      </c>
      <c r="B49" s="118"/>
      <c r="C49" s="118"/>
      <c r="D49" s="118"/>
      <c r="E49" s="118"/>
      <c r="F49" s="118"/>
      <c r="G49" s="118"/>
      <c r="H49" s="118"/>
      <c r="I49" s="118"/>
      <c r="J49" s="118"/>
      <c r="K49" s="21">
        <f>SUM(K41:K48)</f>
        <v>0.39800000000000008</v>
      </c>
      <c r="L49" s="22">
        <f>SUM(L41:L48)</f>
        <v>884.33490600000005</v>
      </c>
    </row>
    <row r="51" spans="1:12" ht="15.5" x14ac:dyDescent="0.35">
      <c r="A51" s="119" t="s">
        <v>12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5.5" x14ac:dyDescent="0.35">
      <c r="A52" s="19" t="s">
        <v>113</v>
      </c>
      <c r="B52" s="114" t="s">
        <v>13</v>
      </c>
      <c r="C52" s="115"/>
      <c r="D52" s="115"/>
      <c r="E52" s="115"/>
      <c r="F52" s="115"/>
      <c r="G52" s="115"/>
      <c r="H52" s="115"/>
      <c r="I52" s="115"/>
      <c r="J52" s="116"/>
      <c r="K52" s="120" t="s">
        <v>94</v>
      </c>
      <c r="L52" s="121"/>
    </row>
    <row r="53" spans="1:12" ht="15.5" x14ac:dyDescent="0.35">
      <c r="A53" s="96" t="s">
        <v>77</v>
      </c>
      <c r="B53" s="123" t="s">
        <v>114</v>
      </c>
      <c r="C53" s="11" t="s">
        <v>14</v>
      </c>
      <c r="D53" s="11" t="s">
        <v>16</v>
      </c>
      <c r="E53" s="96" t="s">
        <v>17</v>
      </c>
      <c r="F53" s="96"/>
      <c r="G53" s="96" t="s">
        <v>18</v>
      </c>
      <c r="H53" s="96"/>
      <c r="I53" s="96" t="s">
        <v>19</v>
      </c>
      <c r="J53" s="96"/>
      <c r="K53" s="90">
        <f>SUM(D54*E54*G54)-I54</f>
        <v>96.948599999999999</v>
      </c>
      <c r="L53" s="90"/>
    </row>
    <row r="54" spans="1:12" ht="15.5" x14ac:dyDescent="0.35">
      <c r="A54" s="96"/>
      <c r="B54" s="123"/>
      <c r="C54" s="11" t="s">
        <v>15</v>
      </c>
      <c r="D54" s="15">
        <v>4.75</v>
      </c>
      <c r="E54" s="124">
        <v>2</v>
      </c>
      <c r="F54" s="124"/>
      <c r="G54" s="124">
        <v>21</v>
      </c>
      <c r="H54" s="124"/>
      <c r="I54" s="95">
        <f>6%*J22</f>
        <v>102.5514</v>
      </c>
      <c r="J54" s="95"/>
      <c r="K54" s="90"/>
      <c r="L54" s="90"/>
    </row>
    <row r="55" spans="1:12" ht="15.5" x14ac:dyDescent="0.35">
      <c r="A55" s="96" t="s">
        <v>78</v>
      </c>
      <c r="B55" s="123" t="s">
        <v>115</v>
      </c>
      <c r="C55" s="123"/>
      <c r="D55" s="11" t="s">
        <v>14</v>
      </c>
      <c r="E55" s="96" t="s">
        <v>16</v>
      </c>
      <c r="F55" s="96"/>
      <c r="G55" s="96" t="s">
        <v>18</v>
      </c>
      <c r="H55" s="96"/>
      <c r="I55" s="96" t="s">
        <v>19</v>
      </c>
      <c r="J55" s="96"/>
      <c r="K55" s="90">
        <f>E56*G56-I56</f>
        <v>415.8</v>
      </c>
      <c r="L55" s="90"/>
    </row>
    <row r="56" spans="1:12" ht="15.5" x14ac:dyDescent="0.35">
      <c r="A56" s="96"/>
      <c r="B56" s="123"/>
      <c r="C56" s="123"/>
      <c r="D56" s="11" t="s">
        <v>15</v>
      </c>
      <c r="E56" s="95">
        <v>22</v>
      </c>
      <c r="F56" s="95"/>
      <c r="G56" s="124">
        <v>21</v>
      </c>
      <c r="H56" s="124"/>
      <c r="I56" s="95">
        <f>E56*G56*0.1</f>
        <v>46.2</v>
      </c>
      <c r="J56" s="95"/>
      <c r="K56" s="90"/>
      <c r="L56" s="90"/>
    </row>
    <row r="57" spans="1:12" ht="15.5" x14ac:dyDescent="0.35">
      <c r="A57" s="11" t="s">
        <v>79</v>
      </c>
      <c r="B57" s="97" t="s">
        <v>116</v>
      </c>
      <c r="C57" s="97"/>
      <c r="D57" s="97"/>
      <c r="E57" s="97"/>
      <c r="F57" s="97"/>
      <c r="G57" s="97"/>
      <c r="H57" s="97"/>
      <c r="I57" s="97"/>
      <c r="J57" s="97"/>
      <c r="K57" s="95">
        <v>0.1</v>
      </c>
      <c r="L57" s="95"/>
    </row>
    <row r="58" spans="1:12" ht="15.5" x14ac:dyDescent="0.35">
      <c r="A58" s="11" t="s">
        <v>80</v>
      </c>
      <c r="B58" s="125" t="s">
        <v>134</v>
      </c>
      <c r="C58" s="126"/>
      <c r="D58" s="126"/>
      <c r="E58" s="126"/>
      <c r="F58" s="126"/>
      <c r="G58" s="126"/>
      <c r="H58" s="126"/>
      <c r="I58" s="126"/>
      <c r="J58" s="127"/>
      <c r="K58" s="131">
        <f>3.8%*J22</f>
        <v>64.949219999999997</v>
      </c>
      <c r="L58" s="132"/>
    </row>
    <row r="59" spans="1:12" ht="15.5" x14ac:dyDescent="0.35">
      <c r="A59" s="11" t="s">
        <v>95</v>
      </c>
      <c r="B59" s="128"/>
      <c r="C59" s="129"/>
      <c r="D59" s="129"/>
      <c r="E59" s="129"/>
      <c r="F59" s="129"/>
      <c r="G59" s="129"/>
      <c r="H59" s="129"/>
      <c r="I59" s="129"/>
      <c r="J59" s="130"/>
      <c r="K59" s="133"/>
      <c r="L59" s="134"/>
    </row>
    <row r="60" spans="1:12" ht="15.5" x14ac:dyDescent="0.35">
      <c r="A60" s="11" t="s">
        <v>96</v>
      </c>
      <c r="B60" s="88" t="s">
        <v>117</v>
      </c>
      <c r="C60" s="88"/>
      <c r="D60" s="88"/>
      <c r="E60" s="88"/>
      <c r="F60" s="88"/>
      <c r="G60" s="88"/>
      <c r="H60" s="88"/>
      <c r="I60" s="88"/>
      <c r="J60" s="88"/>
      <c r="K60" s="95">
        <v>121</v>
      </c>
      <c r="L60" s="95"/>
    </row>
    <row r="61" spans="1:12" ht="15.5" x14ac:dyDescent="0.35">
      <c r="A61" s="118" t="s">
        <v>20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09">
        <f>SUM(K53:K60)</f>
        <v>698.79782</v>
      </c>
      <c r="L61" s="109"/>
    </row>
    <row r="63" spans="1:12" ht="15.5" x14ac:dyDescent="0.35">
      <c r="A63" s="135" t="s">
        <v>21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ht="15.5" x14ac:dyDescent="0.35">
      <c r="A64" s="19">
        <v>2</v>
      </c>
      <c r="B64" s="136" t="s">
        <v>22</v>
      </c>
      <c r="C64" s="136"/>
      <c r="D64" s="136"/>
      <c r="E64" s="136"/>
      <c r="F64" s="136"/>
      <c r="G64" s="136"/>
      <c r="H64" s="136"/>
      <c r="I64" s="136"/>
      <c r="J64" s="136"/>
      <c r="K64" s="137" t="s">
        <v>94</v>
      </c>
      <c r="L64" s="138"/>
    </row>
    <row r="65" spans="1:12" ht="15.5" x14ac:dyDescent="0.35">
      <c r="A65" s="11" t="s">
        <v>108</v>
      </c>
      <c r="B65" s="97" t="s">
        <v>23</v>
      </c>
      <c r="C65" s="97"/>
      <c r="D65" s="97"/>
      <c r="E65" s="97"/>
      <c r="F65" s="97"/>
      <c r="G65" s="97"/>
      <c r="H65" s="97"/>
      <c r="I65" s="97"/>
      <c r="J65" s="97"/>
      <c r="K65" s="95">
        <f>K37</f>
        <v>345.14243400000004</v>
      </c>
      <c r="L65" s="95"/>
    </row>
    <row r="66" spans="1:12" ht="15.5" x14ac:dyDescent="0.35">
      <c r="A66" s="11" t="s">
        <v>112</v>
      </c>
      <c r="B66" s="97" t="s">
        <v>2</v>
      </c>
      <c r="C66" s="97"/>
      <c r="D66" s="97"/>
      <c r="E66" s="97"/>
      <c r="F66" s="97"/>
      <c r="G66" s="97"/>
      <c r="H66" s="97"/>
      <c r="I66" s="97"/>
      <c r="J66" s="97"/>
      <c r="K66" s="95">
        <f>L49</f>
        <v>884.33490600000005</v>
      </c>
      <c r="L66" s="95"/>
    </row>
    <row r="67" spans="1:12" ht="15.5" x14ac:dyDescent="0.35">
      <c r="A67" s="11" t="s">
        <v>113</v>
      </c>
      <c r="B67" s="97" t="s">
        <v>13</v>
      </c>
      <c r="C67" s="97"/>
      <c r="D67" s="97"/>
      <c r="E67" s="97"/>
      <c r="F67" s="97"/>
      <c r="G67" s="97"/>
      <c r="H67" s="97"/>
      <c r="I67" s="97"/>
      <c r="J67" s="97"/>
      <c r="K67" s="95">
        <f>K61</f>
        <v>698.79782</v>
      </c>
      <c r="L67" s="95"/>
    </row>
    <row r="68" spans="1:12" ht="15.5" x14ac:dyDescent="0.35">
      <c r="A68" s="118" t="s">
        <v>20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09">
        <f>SUM(K65:K67)</f>
        <v>1928.2751600000001</v>
      </c>
      <c r="L68" s="109"/>
    </row>
    <row r="69" spans="1:12" ht="15.5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5" x14ac:dyDescent="0.35">
      <c r="A70" s="139" t="s">
        <v>24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40">
        <f>J29*(1+2/12+(1/3)/12)</f>
        <v>2653.9922500000002</v>
      </c>
      <c r="L70" s="140"/>
    </row>
    <row r="71" spans="1:12" ht="15.5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5" x14ac:dyDescent="0.35">
      <c r="A72" s="104" t="s">
        <v>25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</row>
    <row r="73" spans="1:12" ht="15.5" x14ac:dyDescent="0.35">
      <c r="A73" s="19">
        <v>3</v>
      </c>
      <c r="B73" s="105" t="s">
        <v>32</v>
      </c>
      <c r="C73" s="105"/>
      <c r="D73" s="105"/>
      <c r="E73" s="105"/>
      <c r="F73" s="105"/>
      <c r="G73" s="105"/>
      <c r="H73" s="105"/>
      <c r="I73" s="105"/>
      <c r="J73" s="105"/>
      <c r="K73" s="20" t="s">
        <v>11</v>
      </c>
      <c r="L73" s="20" t="s">
        <v>94</v>
      </c>
    </row>
    <row r="74" spans="1:12" ht="15.5" x14ac:dyDescent="0.35">
      <c r="A74" s="11" t="s">
        <v>77</v>
      </c>
      <c r="B74" s="88" t="s">
        <v>26</v>
      </c>
      <c r="C74" s="88"/>
      <c r="D74" s="88"/>
      <c r="E74" s="88"/>
      <c r="F74" s="88"/>
      <c r="G74" s="88"/>
      <c r="H74" s="88"/>
      <c r="I74" s="88"/>
      <c r="J74" s="88"/>
      <c r="K74" s="14">
        <f>(1/12)*0.05</f>
        <v>4.1666666666666666E-3</v>
      </c>
      <c r="L74" s="15">
        <f>K74*$K$70</f>
        <v>11.058301041666667</v>
      </c>
    </row>
    <row r="75" spans="1:12" ht="15.5" x14ac:dyDescent="0.35">
      <c r="A75" s="11" t="s">
        <v>78</v>
      </c>
      <c r="B75" s="88" t="s">
        <v>27</v>
      </c>
      <c r="C75" s="88"/>
      <c r="D75" s="88"/>
      <c r="E75" s="88"/>
      <c r="F75" s="88"/>
      <c r="G75" s="88"/>
      <c r="H75" s="88"/>
      <c r="I75" s="88"/>
      <c r="J75" s="88"/>
      <c r="K75" s="14">
        <f>8%*K74</f>
        <v>3.3333333333333332E-4</v>
      </c>
      <c r="L75" s="15">
        <f t="shared" ref="L75:L79" si="1">K75*$K$70</f>
        <v>0.88466408333333335</v>
      </c>
    </row>
    <row r="76" spans="1:12" ht="15.5" x14ac:dyDescent="0.35">
      <c r="A76" s="11" t="s">
        <v>79</v>
      </c>
      <c r="B76" s="88" t="s">
        <v>28</v>
      </c>
      <c r="C76" s="88"/>
      <c r="D76" s="88"/>
      <c r="E76" s="88"/>
      <c r="F76" s="88"/>
      <c r="G76" s="88"/>
      <c r="H76" s="88"/>
      <c r="I76" s="88"/>
      <c r="J76" s="88"/>
      <c r="K76" s="14">
        <f>8%*40%*98%</f>
        <v>3.1359999999999999E-2</v>
      </c>
      <c r="L76" s="15">
        <f t="shared" si="1"/>
        <v>83.22919696000001</v>
      </c>
    </row>
    <row r="77" spans="1:12" ht="15.5" x14ac:dyDescent="0.35">
      <c r="A77" s="11" t="s">
        <v>80</v>
      </c>
      <c r="B77" s="88" t="s">
        <v>29</v>
      </c>
      <c r="C77" s="88"/>
      <c r="D77" s="88"/>
      <c r="E77" s="88"/>
      <c r="F77" s="88"/>
      <c r="G77" s="88"/>
      <c r="H77" s="88"/>
      <c r="I77" s="88"/>
      <c r="J77" s="88"/>
      <c r="K77" s="14">
        <f>((1/30)*7)/12</f>
        <v>1.9444444444444445E-2</v>
      </c>
      <c r="L77" s="15">
        <f t="shared" si="1"/>
        <v>51.605404861111118</v>
      </c>
    </row>
    <row r="78" spans="1:12" ht="15.5" x14ac:dyDescent="0.35">
      <c r="A78" s="11" t="s">
        <v>95</v>
      </c>
      <c r="B78" s="88" t="s">
        <v>30</v>
      </c>
      <c r="C78" s="88"/>
      <c r="D78" s="88"/>
      <c r="E78" s="88"/>
      <c r="F78" s="88"/>
      <c r="G78" s="88"/>
      <c r="H78" s="88"/>
      <c r="I78" s="88"/>
      <c r="J78" s="88"/>
      <c r="K78" s="14">
        <f>K77*K49</f>
        <v>7.7388888888888906E-3</v>
      </c>
      <c r="L78" s="15">
        <f t="shared" si="1"/>
        <v>20.538951134722229</v>
      </c>
    </row>
    <row r="79" spans="1:12" ht="15.5" x14ac:dyDescent="0.35">
      <c r="A79" s="11" t="s">
        <v>96</v>
      </c>
      <c r="B79" s="88" t="s">
        <v>31</v>
      </c>
      <c r="C79" s="88"/>
      <c r="D79" s="88"/>
      <c r="E79" s="88"/>
      <c r="F79" s="88"/>
      <c r="G79" s="88"/>
      <c r="H79" s="88"/>
      <c r="I79" s="88"/>
      <c r="J79" s="88"/>
      <c r="K79" s="14">
        <f>8%*40%*K77</f>
        <v>6.2222222222222225E-4</v>
      </c>
      <c r="L79" s="15">
        <f t="shared" si="1"/>
        <v>1.6513729555555559</v>
      </c>
    </row>
    <row r="80" spans="1:12" ht="15.5" x14ac:dyDescent="0.35">
      <c r="A80" s="106" t="s">
        <v>20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9">
        <f>SUM(L74:L79)</f>
        <v>168.96789103638892</v>
      </c>
      <c r="L80" s="118"/>
    </row>
    <row r="81" spans="1:12" ht="15.5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5" x14ac:dyDescent="0.35">
      <c r="A82" s="142" t="s">
        <v>33</v>
      </c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26">
        <f>J29+K68+K80-K53-K55</f>
        <v>3806.4414510363895</v>
      </c>
    </row>
    <row r="83" spans="1:12" ht="15.5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5" x14ac:dyDescent="0.35">
      <c r="A84" s="104" t="s">
        <v>34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12" ht="15.5" x14ac:dyDescent="0.35">
      <c r="A85" s="106" t="s">
        <v>35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</row>
    <row r="86" spans="1:12" ht="15.5" x14ac:dyDescent="0.35">
      <c r="A86" s="19" t="s">
        <v>135</v>
      </c>
      <c r="B86" s="105" t="s">
        <v>36</v>
      </c>
      <c r="C86" s="105"/>
      <c r="D86" s="105"/>
      <c r="E86" s="105"/>
      <c r="F86" s="105"/>
      <c r="G86" s="105"/>
      <c r="H86" s="105"/>
      <c r="I86" s="105"/>
      <c r="J86" s="105"/>
      <c r="K86" s="20" t="s">
        <v>11</v>
      </c>
      <c r="L86" s="20" t="s">
        <v>94</v>
      </c>
    </row>
    <row r="87" spans="1:12" ht="15.5" x14ac:dyDescent="0.35">
      <c r="A87" s="11" t="s">
        <v>77</v>
      </c>
      <c r="B87" s="88" t="s">
        <v>37</v>
      </c>
      <c r="C87" s="88"/>
      <c r="D87" s="88"/>
      <c r="E87" s="88"/>
      <c r="F87" s="88"/>
      <c r="G87" s="88"/>
      <c r="H87" s="88"/>
      <c r="I87" s="88"/>
      <c r="J87" s="88"/>
      <c r="K87" s="14">
        <f>1/12</f>
        <v>8.3333333333333329E-2</v>
      </c>
      <c r="L87" s="15">
        <f>K87*$L$82</f>
        <v>317.20345425303242</v>
      </c>
    </row>
    <row r="88" spans="1:12" ht="15.5" x14ac:dyDescent="0.35">
      <c r="A88" s="11" t="s">
        <v>78</v>
      </c>
      <c r="B88" s="88" t="s">
        <v>38</v>
      </c>
      <c r="C88" s="88"/>
      <c r="D88" s="88"/>
      <c r="E88" s="88"/>
      <c r="F88" s="88"/>
      <c r="G88" s="88"/>
      <c r="H88" s="88"/>
      <c r="I88" s="88"/>
      <c r="J88" s="88"/>
      <c r="K88" s="14">
        <v>1.66E-2</v>
      </c>
      <c r="L88" s="15">
        <f t="shared" ref="L88:L92" si="2">K88*$L$82</f>
        <v>63.186928087204066</v>
      </c>
    </row>
    <row r="89" spans="1:12" ht="15.5" x14ac:dyDescent="0.35">
      <c r="A89" s="11" t="s">
        <v>79</v>
      </c>
      <c r="B89" s="88" t="s">
        <v>39</v>
      </c>
      <c r="C89" s="88"/>
      <c r="D89" s="88"/>
      <c r="E89" s="88"/>
      <c r="F89" s="88"/>
      <c r="G89" s="88"/>
      <c r="H89" s="88"/>
      <c r="I89" s="88"/>
      <c r="J89" s="88"/>
      <c r="K89" s="14">
        <v>4.0000000000000002E-4</v>
      </c>
      <c r="L89" s="15">
        <f t="shared" si="2"/>
        <v>1.5225765804145559</v>
      </c>
    </row>
    <row r="90" spans="1:12" ht="15.5" x14ac:dyDescent="0.35">
      <c r="A90" s="11" t="s">
        <v>80</v>
      </c>
      <c r="B90" s="88" t="s">
        <v>40</v>
      </c>
      <c r="C90" s="88"/>
      <c r="D90" s="88"/>
      <c r="E90" s="88"/>
      <c r="F90" s="88"/>
      <c r="G90" s="88"/>
      <c r="H90" s="88"/>
      <c r="I90" s="88"/>
      <c r="J90" s="88"/>
      <c r="K90" s="14">
        <v>2.7000000000000001E-3</v>
      </c>
      <c r="L90" s="15">
        <f t="shared" si="2"/>
        <v>10.277391917798251</v>
      </c>
    </row>
    <row r="91" spans="1:12" ht="15.5" x14ac:dyDescent="0.35">
      <c r="A91" s="11" t="s">
        <v>95</v>
      </c>
      <c r="B91" s="88" t="s">
        <v>41</v>
      </c>
      <c r="C91" s="88"/>
      <c r="D91" s="88"/>
      <c r="E91" s="88"/>
      <c r="F91" s="88"/>
      <c r="G91" s="88"/>
      <c r="H91" s="88"/>
      <c r="I91" s="88"/>
      <c r="J91" s="88"/>
      <c r="K91" s="14">
        <v>2.8E-3</v>
      </c>
      <c r="L91" s="15">
        <f t="shared" si="2"/>
        <v>10.658036062901891</v>
      </c>
    </row>
    <row r="92" spans="1:12" ht="15.5" x14ac:dyDescent="0.35">
      <c r="A92" s="11" t="s">
        <v>96</v>
      </c>
      <c r="B92" s="88" t="s">
        <v>42</v>
      </c>
      <c r="C92" s="88"/>
      <c r="D92" s="88"/>
      <c r="E92" s="88"/>
      <c r="F92" s="88"/>
      <c r="G92" s="88"/>
      <c r="H92" s="88"/>
      <c r="I92" s="88"/>
      <c r="J92" s="88"/>
      <c r="K92" s="14">
        <v>0</v>
      </c>
      <c r="L92" s="15">
        <f t="shared" si="2"/>
        <v>0</v>
      </c>
    </row>
    <row r="93" spans="1:12" ht="15.5" x14ac:dyDescent="0.35">
      <c r="A93" s="106" t="s">
        <v>20</v>
      </c>
      <c r="B93" s="106"/>
      <c r="C93" s="106"/>
      <c r="D93" s="106"/>
      <c r="E93" s="106"/>
      <c r="F93" s="106"/>
      <c r="G93" s="106"/>
      <c r="H93" s="106"/>
      <c r="I93" s="106"/>
      <c r="J93" s="106"/>
      <c r="K93" s="27">
        <f>SUM(K87:K92)</f>
        <v>0.10583333333333332</v>
      </c>
      <c r="L93" s="22">
        <f>SUM(L87:L92)</f>
        <v>402.8483869013512</v>
      </c>
    </row>
    <row r="94" spans="1:12" ht="15.5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5" x14ac:dyDescent="0.35">
      <c r="A95" s="141" t="s">
        <v>119</v>
      </c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 ht="15.5" x14ac:dyDescent="0.35">
      <c r="A96" s="19" t="s">
        <v>136</v>
      </c>
      <c r="B96" s="105" t="s">
        <v>121</v>
      </c>
      <c r="C96" s="105"/>
      <c r="D96" s="105"/>
      <c r="E96" s="105"/>
      <c r="F96" s="105"/>
      <c r="G96" s="105"/>
      <c r="H96" s="105"/>
      <c r="I96" s="105"/>
      <c r="J96" s="105"/>
      <c r="K96" s="20" t="s">
        <v>11</v>
      </c>
      <c r="L96" s="20" t="s">
        <v>94</v>
      </c>
    </row>
    <row r="97" spans="1:12" ht="15.5" x14ac:dyDescent="0.35">
      <c r="A97" s="11" t="s">
        <v>77</v>
      </c>
      <c r="B97" s="88" t="s">
        <v>120</v>
      </c>
      <c r="C97" s="88"/>
      <c r="D97" s="88"/>
      <c r="E97" s="88"/>
      <c r="F97" s="88"/>
      <c r="G97" s="88"/>
      <c r="H97" s="88"/>
      <c r="I97" s="88"/>
      <c r="J97" s="88"/>
      <c r="K97" s="13"/>
      <c r="L97" s="13"/>
    </row>
    <row r="98" spans="1:12" ht="15.5" x14ac:dyDescent="0.35">
      <c r="A98" s="118" t="s">
        <v>20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44"/>
      <c r="L98" s="144"/>
    </row>
    <row r="99" spans="1:12" ht="15.5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5" x14ac:dyDescent="0.35">
      <c r="A100" s="145" t="s">
        <v>122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1:12" ht="15.5" x14ac:dyDescent="0.35">
      <c r="A101" s="28">
        <v>4</v>
      </c>
      <c r="B101" s="146" t="s">
        <v>22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9" t="s">
        <v>94</v>
      </c>
    </row>
    <row r="102" spans="1:12" ht="15.5" x14ac:dyDescent="0.35">
      <c r="A102" s="11" t="s">
        <v>135</v>
      </c>
      <c r="B102" s="97" t="s">
        <v>36</v>
      </c>
      <c r="C102" s="97"/>
      <c r="D102" s="97"/>
      <c r="E102" s="97"/>
      <c r="F102" s="97"/>
      <c r="G102" s="97"/>
      <c r="H102" s="97"/>
      <c r="I102" s="97"/>
      <c r="J102" s="97"/>
      <c r="K102" s="97"/>
      <c r="L102" s="15">
        <f>L93</f>
        <v>402.8483869013512</v>
      </c>
    </row>
    <row r="103" spans="1:12" ht="15.5" x14ac:dyDescent="0.35">
      <c r="A103" s="11" t="s">
        <v>136</v>
      </c>
      <c r="B103" s="97" t="s">
        <v>43</v>
      </c>
      <c r="C103" s="97"/>
      <c r="D103" s="97"/>
      <c r="E103" s="97"/>
      <c r="F103" s="97"/>
      <c r="G103" s="97"/>
      <c r="H103" s="97"/>
      <c r="I103" s="97"/>
      <c r="J103" s="97"/>
      <c r="K103" s="97"/>
      <c r="L103" s="15"/>
    </row>
    <row r="104" spans="1:12" ht="15.5" x14ac:dyDescent="0.35">
      <c r="A104" s="118" t="s">
        <v>20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22">
        <f>SUM(L102:L103)</f>
        <v>402.8483869013512</v>
      </c>
    </row>
    <row r="105" spans="1:12" ht="15.5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5" x14ac:dyDescent="0.35">
      <c r="A106" s="104" t="s">
        <v>44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5.5" x14ac:dyDescent="0.35">
      <c r="A107" s="19">
        <v>5</v>
      </c>
      <c r="B107" s="105" t="s">
        <v>45</v>
      </c>
      <c r="C107" s="105"/>
      <c r="D107" s="105"/>
      <c r="E107" s="105"/>
      <c r="F107" s="105"/>
      <c r="G107" s="105"/>
      <c r="H107" s="105"/>
      <c r="I107" s="105"/>
      <c r="J107" s="105"/>
      <c r="K107" s="105"/>
      <c r="L107" s="20" t="s">
        <v>94</v>
      </c>
    </row>
    <row r="108" spans="1:12" ht="15.5" x14ac:dyDescent="0.35">
      <c r="A108" s="31" t="s">
        <v>77</v>
      </c>
      <c r="B108" s="143" t="s">
        <v>46</v>
      </c>
      <c r="C108" s="143"/>
      <c r="D108" s="143"/>
      <c r="E108" s="143"/>
      <c r="F108" s="143"/>
      <c r="G108" s="143"/>
      <c r="H108" s="143"/>
      <c r="I108" s="143"/>
      <c r="J108" s="143"/>
      <c r="K108" s="143"/>
      <c r="L108" s="32">
        <v>80.760000000000005</v>
      </c>
    </row>
    <row r="109" spans="1:12" ht="15.5" x14ac:dyDescent="0.35">
      <c r="A109" s="31" t="s">
        <v>78</v>
      </c>
      <c r="B109" s="143" t="s">
        <v>47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32">
        <v>0</v>
      </c>
    </row>
    <row r="110" spans="1:12" ht="15.5" x14ac:dyDescent="0.35">
      <c r="A110" s="31" t="s">
        <v>79</v>
      </c>
      <c r="B110" s="143" t="s">
        <v>48</v>
      </c>
      <c r="C110" s="143"/>
      <c r="D110" s="143"/>
      <c r="E110" s="143"/>
      <c r="F110" s="143"/>
      <c r="G110" s="143"/>
      <c r="H110" s="143"/>
      <c r="I110" s="143"/>
      <c r="J110" s="143"/>
      <c r="K110" s="143"/>
      <c r="L110" s="32">
        <v>0</v>
      </c>
    </row>
    <row r="111" spans="1:12" ht="15.5" x14ac:dyDescent="0.35">
      <c r="A111" s="31" t="s">
        <v>80</v>
      </c>
      <c r="B111" s="143" t="s">
        <v>49</v>
      </c>
      <c r="C111" s="143"/>
      <c r="D111" s="143"/>
      <c r="E111" s="143"/>
      <c r="F111" s="143"/>
      <c r="G111" s="143"/>
      <c r="H111" s="143"/>
      <c r="I111" s="143"/>
      <c r="J111" s="143"/>
      <c r="K111" s="143"/>
      <c r="L111" s="32">
        <v>0</v>
      </c>
    </row>
    <row r="112" spans="1:12" ht="15.5" x14ac:dyDescent="0.35">
      <c r="A112" s="118" t="s">
        <v>20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22">
        <f>SUM(L108:L111)</f>
        <v>80.760000000000005</v>
      </c>
    </row>
    <row r="113" spans="1:12" ht="15.5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5" x14ac:dyDescent="0.35">
      <c r="A114" s="104" t="s">
        <v>50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5.5" x14ac:dyDescent="0.35">
      <c r="A115" s="19">
        <v>6</v>
      </c>
      <c r="B115" s="148" t="s">
        <v>51</v>
      </c>
      <c r="C115" s="148"/>
      <c r="D115" s="148"/>
      <c r="E115" s="148"/>
      <c r="F115" s="148"/>
      <c r="G115" s="148"/>
      <c r="H115" s="148"/>
      <c r="I115" s="148"/>
      <c r="J115" s="148"/>
      <c r="K115" s="20" t="s">
        <v>11</v>
      </c>
      <c r="L115" s="20" t="s">
        <v>94</v>
      </c>
    </row>
    <row r="116" spans="1:12" ht="15.5" x14ac:dyDescent="0.35">
      <c r="A116" s="11" t="s">
        <v>77</v>
      </c>
      <c r="B116" s="97" t="s">
        <v>52</v>
      </c>
      <c r="C116" s="97"/>
      <c r="D116" s="97"/>
      <c r="E116" s="97"/>
      <c r="F116" s="97"/>
      <c r="G116" s="97"/>
      <c r="H116" s="97"/>
      <c r="I116" s="97"/>
      <c r="J116" s="97"/>
      <c r="K116" s="29">
        <v>0.03</v>
      </c>
      <c r="L116" s="13">
        <f>L134*K116</f>
        <v>144.08395313813224</v>
      </c>
    </row>
    <row r="117" spans="1:12" ht="15.5" x14ac:dyDescent="0.35">
      <c r="A117" s="11" t="s">
        <v>78</v>
      </c>
      <c r="B117" s="97" t="s">
        <v>53</v>
      </c>
      <c r="C117" s="97"/>
      <c r="D117" s="97"/>
      <c r="E117" s="97"/>
      <c r="F117" s="97"/>
      <c r="G117" s="97"/>
      <c r="H117" s="97"/>
      <c r="I117" s="97"/>
      <c r="J117" s="97"/>
      <c r="K117" s="29">
        <v>6.7900000000000002E-2</v>
      </c>
      <c r="L117" s="13">
        <f>(L116+L134)*K117</f>
        <v>335.89331435405182</v>
      </c>
    </row>
    <row r="118" spans="1:12" ht="15.5" x14ac:dyDescent="0.35">
      <c r="A118" s="11" t="s">
        <v>79</v>
      </c>
      <c r="B118" s="97" t="s">
        <v>54</v>
      </c>
      <c r="C118" s="97"/>
      <c r="D118" s="97"/>
      <c r="E118" s="97"/>
      <c r="F118" s="97"/>
      <c r="G118" s="97"/>
      <c r="H118" s="97"/>
      <c r="I118" s="97"/>
      <c r="J118" s="97"/>
      <c r="K118" s="29">
        <f>SUM(K119:K124)</f>
        <v>0.14250000000000002</v>
      </c>
      <c r="L118" s="13">
        <f>SUM(L119:L124)</f>
        <v>877.89567116473995</v>
      </c>
    </row>
    <row r="119" spans="1:12" ht="15.5" x14ac:dyDescent="0.35">
      <c r="A119" s="89" t="s">
        <v>123</v>
      </c>
      <c r="B119" s="89"/>
      <c r="C119" s="147" t="s">
        <v>55</v>
      </c>
      <c r="D119" s="97" t="s">
        <v>57</v>
      </c>
      <c r="E119" s="97"/>
      <c r="F119" s="97"/>
      <c r="G119" s="97"/>
      <c r="H119" s="97"/>
      <c r="I119" s="97"/>
      <c r="J119" s="97"/>
      <c r="K119" s="29">
        <v>1.6500000000000001E-2</v>
      </c>
      <c r="L119" s="13">
        <f>((L134+L116+L117)/(1-(K118)))*K119</f>
        <v>101.651077713812</v>
      </c>
    </row>
    <row r="120" spans="1:12" ht="15.5" x14ac:dyDescent="0.35">
      <c r="A120" s="89"/>
      <c r="B120" s="89"/>
      <c r="C120" s="147"/>
      <c r="D120" s="97" t="s">
        <v>58</v>
      </c>
      <c r="E120" s="97"/>
      <c r="F120" s="97"/>
      <c r="G120" s="97"/>
      <c r="H120" s="97"/>
      <c r="I120" s="97"/>
      <c r="J120" s="97"/>
      <c r="K120" s="29">
        <v>7.5999999999999998E-2</v>
      </c>
      <c r="L120" s="13">
        <f>((L134+L116+L117)/(1-(K118)))*K120</f>
        <v>468.21102462119461</v>
      </c>
    </row>
    <row r="121" spans="1:12" x14ac:dyDescent="0.35">
      <c r="A121" s="89" t="s">
        <v>124</v>
      </c>
      <c r="B121" s="89"/>
      <c r="C121" s="147" t="s">
        <v>56</v>
      </c>
      <c r="D121" s="107" t="s">
        <v>59</v>
      </c>
      <c r="E121" s="107"/>
      <c r="F121" s="107"/>
      <c r="G121" s="107"/>
      <c r="H121" s="107"/>
      <c r="I121" s="107"/>
      <c r="J121" s="107"/>
      <c r="K121" s="149">
        <v>0.05</v>
      </c>
      <c r="L121" s="151">
        <f>((L134+L116+L117)/(1-(K118)))*K121</f>
        <v>308.03356882973333</v>
      </c>
    </row>
    <row r="122" spans="1:12" x14ac:dyDescent="0.35">
      <c r="A122" s="89"/>
      <c r="B122" s="89"/>
      <c r="C122" s="147"/>
      <c r="D122" s="107"/>
      <c r="E122" s="107"/>
      <c r="F122" s="107"/>
      <c r="G122" s="107"/>
      <c r="H122" s="107"/>
      <c r="I122" s="107"/>
      <c r="J122" s="107"/>
      <c r="K122" s="150"/>
      <c r="L122" s="152"/>
    </row>
    <row r="123" spans="1:12" x14ac:dyDescent="0.35">
      <c r="A123" s="89" t="s">
        <v>125</v>
      </c>
      <c r="B123" s="89"/>
      <c r="C123" s="147" t="s">
        <v>126</v>
      </c>
      <c r="D123" s="96"/>
      <c r="E123" s="96"/>
      <c r="F123" s="96"/>
      <c r="G123" s="96"/>
      <c r="H123" s="96"/>
      <c r="I123" s="96"/>
      <c r="J123" s="96"/>
      <c r="K123" s="149">
        <v>0</v>
      </c>
      <c r="L123" s="151">
        <v>0</v>
      </c>
    </row>
    <row r="124" spans="1:12" x14ac:dyDescent="0.35">
      <c r="A124" s="89"/>
      <c r="B124" s="89"/>
      <c r="C124" s="147"/>
      <c r="D124" s="96"/>
      <c r="E124" s="96"/>
      <c r="F124" s="96"/>
      <c r="G124" s="96"/>
      <c r="H124" s="96"/>
      <c r="I124" s="96"/>
      <c r="J124" s="96"/>
      <c r="K124" s="150"/>
      <c r="L124" s="152"/>
    </row>
    <row r="125" spans="1:12" ht="15.5" x14ac:dyDescent="0.35">
      <c r="A125" s="118" t="s">
        <v>20</v>
      </c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22">
        <f>SUM(L116:L124)</f>
        <v>2235.7686098216636</v>
      </c>
    </row>
    <row r="126" spans="1:12" ht="15.5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5" x14ac:dyDescent="0.35">
      <c r="A127" s="153" t="s">
        <v>60</v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</row>
    <row r="128" spans="1:12" ht="15.5" x14ac:dyDescent="0.35">
      <c r="A128" s="118" t="s">
        <v>61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25"/>
    </row>
    <row r="129" spans="1:12" ht="15.5" x14ac:dyDescent="0.35">
      <c r="A129" s="11" t="s">
        <v>77</v>
      </c>
      <c r="B129" s="97" t="s">
        <v>127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15">
        <f>J29</f>
        <v>2221.9470000000001</v>
      </c>
    </row>
    <row r="130" spans="1:12" ht="15.5" x14ac:dyDescent="0.35">
      <c r="A130" s="11" t="s">
        <v>78</v>
      </c>
      <c r="B130" s="97" t="s">
        <v>128</v>
      </c>
      <c r="C130" s="97"/>
      <c r="D130" s="97"/>
      <c r="E130" s="97"/>
      <c r="F130" s="97"/>
      <c r="G130" s="97"/>
      <c r="H130" s="97"/>
      <c r="I130" s="97"/>
      <c r="J130" s="97"/>
      <c r="K130" s="97"/>
      <c r="L130" s="15">
        <f>K68</f>
        <v>1928.2751600000001</v>
      </c>
    </row>
    <row r="131" spans="1:12" ht="15.5" x14ac:dyDescent="0.35">
      <c r="A131" s="11" t="s">
        <v>79</v>
      </c>
      <c r="B131" s="97" t="s">
        <v>129</v>
      </c>
      <c r="C131" s="97"/>
      <c r="D131" s="97"/>
      <c r="E131" s="97"/>
      <c r="F131" s="97"/>
      <c r="G131" s="97"/>
      <c r="H131" s="97"/>
      <c r="I131" s="97"/>
      <c r="J131" s="97"/>
      <c r="K131" s="97"/>
      <c r="L131" s="15">
        <f>K80</f>
        <v>168.96789103638892</v>
      </c>
    </row>
    <row r="132" spans="1:12" ht="15.5" x14ac:dyDescent="0.35">
      <c r="A132" s="11" t="s">
        <v>80</v>
      </c>
      <c r="B132" s="97" t="s">
        <v>130</v>
      </c>
      <c r="C132" s="97"/>
      <c r="D132" s="97"/>
      <c r="E132" s="97"/>
      <c r="F132" s="97"/>
      <c r="G132" s="97"/>
      <c r="H132" s="97"/>
      <c r="I132" s="97"/>
      <c r="J132" s="97"/>
      <c r="K132" s="97"/>
      <c r="L132" s="15">
        <f>L104</f>
        <v>402.8483869013512</v>
      </c>
    </row>
    <row r="133" spans="1:12" ht="15.5" x14ac:dyDescent="0.35">
      <c r="A133" s="11" t="s">
        <v>95</v>
      </c>
      <c r="B133" s="97" t="s">
        <v>131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15">
        <f>L112</f>
        <v>80.760000000000005</v>
      </c>
    </row>
    <row r="134" spans="1:12" ht="15.5" x14ac:dyDescent="0.35">
      <c r="A134" s="118" t="s">
        <v>62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22">
        <f>SUM(L129:L133)</f>
        <v>4802.7984379377413</v>
      </c>
    </row>
    <row r="135" spans="1:12" ht="15.5" x14ac:dyDescent="0.35">
      <c r="A135" s="11" t="s">
        <v>96</v>
      </c>
      <c r="B135" s="97" t="s">
        <v>63</v>
      </c>
      <c r="C135" s="97"/>
      <c r="D135" s="97"/>
      <c r="E135" s="97"/>
      <c r="F135" s="97"/>
      <c r="G135" s="97"/>
      <c r="H135" s="97"/>
      <c r="I135" s="97"/>
      <c r="J135" s="97"/>
      <c r="K135" s="97"/>
      <c r="L135" s="15">
        <f>L125</f>
        <v>2235.7686098216636</v>
      </c>
    </row>
    <row r="136" spans="1:12" ht="15.5" x14ac:dyDescent="0.35">
      <c r="A136" s="118" t="s">
        <v>64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22">
        <f>SUM(L134:L135)</f>
        <v>7038.5670477594049</v>
      </c>
    </row>
  </sheetData>
  <mergeCells count="171">
    <mergeCell ref="B132:K132"/>
    <mergeCell ref="B133:K133"/>
    <mergeCell ref="A134:K134"/>
    <mergeCell ref="B135:K135"/>
    <mergeCell ref="A136:K136"/>
    <mergeCell ref="A125:K125"/>
    <mergeCell ref="A127:L127"/>
    <mergeCell ref="A128:K128"/>
    <mergeCell ref="B129:K129"/>
    <mergeCell ref="B130:K130"/>
    <mergeCell ref="B131:K131"/>
    <mergeCell ref="A121:B122"/>
    <mergeCell ref="C121:C122"/>
    <mergeCell ref="D121:J122"/>
    <mergeCell ref="K121:K122"/>
    <mergeCell ref="L121:L122"/>
    <mergeCell ref="A123:B124"/>
    <mergeCell ref="C123:C124"/>
    <mergeCell ref="D123:J124"/>
    <mergeCell ref="K123:K124"/>
    <mergeCell ref="L123:L124"/>
    <mergeCell ref="B116:J116"/>
    <mergeCell ref="B117:J117"/>
    <mergeCell ref="B118:J118"/>
    <mergeCell ref="A119:B120"/>
    <mergeCell ref="C119:C120"/>
    <mergeCell ref="D119:J119"/>
    <mergeCell ref="D120:J120"/>
    <mergeCell ref="B109:K109"/>
    <mergeCell ref="B110:K110"/>
    <mergeCell ref="B111:K111"/>
    <mergeCell ref="A112:K112"/>
    <mergeCell ref="A114:L114"/>
    <mergeCell ref="B115:J115"/>
    <mergeCell ref="B102:K102"/>
    <mergeCell ref="B103:K103"/>
    <mergeCell ref="A104:K104"/>
    <mergeCell ref="A106:L106"/>
    <mergeCell ref="B107:K107"/>
    <mergeCell ref="B108:K108"/>
    <mergeCell ref="B96:J96"/>
    <mergeCell ref="B97:J97"/>
    <mergeCell ref="A98:J98"/>
    <mergeCell ref="K98:L98"/>
    <mergeCell ref="A100:L100"/>
    <mergeCell ref="B101:K101"/>
    <mergeCell ref="B89:J89"/>
    <mergeCell ref="B90:J90"/>
    <mergeCell ref="B91:J91"/>
    <mergeCell ref="B92:J92"/>
    <mergeCell ref="A93:J93"/>
    <mergeCell ref="A95:L95"/>
    <mergeCell ref="A82:K82"/>
    <mergeCell ref="A84:L84"/>
    <mergeCell ref="A85:L85"/>
    <mergeCell ref="B86:J86"/>
    <mergeCell ref="B87:J87"/>
    <mergeCell ref="B88:J88"/>
    <mergeCell ref="B76:J76"/>
    <mergeCell ref="B77:J77"/>
    <mergeCell ref="B78:J78"/>
    <mergeCell ref="B79:J79"/>
    <mergeCell ref="A80:J80"/>
    <mergeCell ref="K80:L80"/>
    <mergeCell ref="A70:J70"/>
    <mergeCell ref="K70:L70"/>
    <mergeCell ref="A72:L72"/>
    <mergeCell ref="B73:J73"/>
    <mergeCell ref="B74:J74"/>
    <mergeCell ref="B75:J75"/>
    <mergeCell ref="B66:J66"/>
    <mergeCell ref="K66:L66"/>
    <mergeCell ref="B67:J67"/>
    <mergeCell ref="K67:L67"/>
    <mergeCell ref="A68:J68"/>
    <mergeCell ref="K68:L68"/>
    <mergeCell ref="A61:J61"/>
    <mergeCell ref="K61:L61"/>
    <mergeCell ref="A63:L63"/>
    <mergeCell ref="B64:J64"/>
    <mergeCell ref="K64:L64"/>
    <mergeCell ref="B65:J65"/>
    <mergeCell ref="K65:L65"/>
    <mergeCell ref="B57:J57"/>
    <mergeCell ref="K57:L57"/>
    <mergeCell ref="B58:J59"/>
    <mergeCell ref="K58:L59"/>
    <mergeCell ref="B60:J60"/>
    <mergeCell ref="K60:L60"/>
    <mergeCell ref="A55:A56"/>
    <mergeCell ref="B55:C56"/>
    <mergeCell ref="E55:F55"/>
    <mergeCell ref="G55:H55"/>
    <mergeCell ref="I55:J55"/>
    <mergeCell ref="K55:L56"/>
    <mergeCell ref="E56:F56"/>
    <mergeCell ref="G56:H56"/>
    <mergeCell ref="I56:J56"/>
    <mergeCell ref="A53:A54"/>
    <mergeCell ref="B53:B54"/>
    <mergeCell ref="E53:F53"/>
    <mergeCell ref="G53:H53"/>
    <mergeCell ref="I53:J53"/>
    <mergeCell ref="K53:L54"/>
    <mergeCell ref="E54:F54"/>
    <mergeCell ref="G54:H54"/>
    <mergeCell ref="I54:J54"/>
    <mergeCell ref="B47:J47"/>
    <mergeCell ref="B48:J48"/>
    <mergeCell ref="A49:J49"/>
    <mergeCell ref="A51:L51"/>
    <mergeCell ref="B52:J52"/>
    <mergeCell ref="K52:L52"/>
    <mergeCell ref="B43:D43"/>
    <mergeCell ref="F43:G43"/>
    <mergeCell ref="I43:J43"/>
    <mergeCell ref="B44:J44"/>
    <mergeCell ref="B45:J45"/>
    <mergeCell ref="B46:J46"/>
    <mergeCell ref="A37:J37"/>
    <mergeCell ref="K37:L37"/>
    <mergeCell ref="A39:L39"/>
    <mergeCell ref="B40:J40"/>
    <mergeCell ref="B41:J41"/>
    <mergeCell ref="B42:J42"/>
    <mergeCell ref="A31:L31"/>
    <mergeCell ref="A32:L32"/>
    <mergeCell ref="B33:J33"/>
    <mergeCell ref="B34:J34"/>
    <mergeCell ref="B35:J35"/>
    <mergeCell ref="B36:J36"/>
    <mergeCell ref="B28:I28"/>
    <mergeCell ref="J28:L28"/>
    <mergeCell ref="A29:I29"/>
    <mergeCell ref="J29:L29"/>
    <mergeCell ref="B24:C24"/>
    <mergeCell ref="F24:I24"/>
    <mergeCell ref="J24:L24"/>
    <mergeCell ref="B25:I25"/>
    <mergeCell ref="J25:L25"/>
    <mergeCell ref="B26:I26"/>
    <mergeCell ref="J26:L26"/>
    <mergeCell ref="B21:I21"/>
    <mergeCell ref="J21:L21"/>
    <mergeCell ref="B22:I22"/>
    <mergeCell ref="J22:L22"/>
    <mergeCell ref="B23:C23"/>
    <mergeCell ref="F23:G23"/>
    <mergeCell ref="H23:I23"/>
    <mergeCell ref="J23:L23"/>
    <mergeCell ref="B27:I27"/>
    <mergeCell ref="J27:L27"/>
    <mergeCell ref="B18:I18"/>
    <mergeCell ref="J18:L18"/>
    <mergeCell ref="A12:L12"/>
    <mergeCell ref="A13:L13"/>
    <mergeCell ref="B14:I14"/>
    <mergeCell ref="J14:L14"/>
    <mergeCell ref="B15:I15"/>
    <mergeCell ref="J15:L15"/>
    <mergeCell ref="A20:L20"/>
    <mergeCell ref="C2:D2"/>
    <mergeCell ref="C3:D3"/>
    <mergeCell ref="B6:E6"/>
    <mergeCell ref="C7:E7"/>
    <mergeCell ref="B8:I8"/>
    <mergeCell ref="B9:G9"/>
    <mergeCell ref="B16:I16"/>
    <mergeCell ref="J16:L16"/>
    <mergeCell ref="B17:I17"/>
    <mergeCell ref="J17:L1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CCAAC-C7AB-4828-B4F3-153E9E12C47D}">
  <dimension ref="A1:L136"/>
  <sheetViews>
    <sheetView topLeftCell="A101" workbookViewId="0">
      <selection activeCell="P27" sqref="P27"/>
    </sheetView>
  </sheetViews>
  <sheetFormatPr defaultRowHeight="14.5" x14ac:dyDescent="0.35"/>
  <cols>
    <col min="2" max="2" width="16" customWidth="1"/>
    <col min="3" max="3" width="18.90625" customWidth="1"/>
    <col min="12" max="12" width="15" customWidth="1"/>
  </cols>
  <sheetData>
    <row r="1" spans="1:12" ht="15.5" x14ac:dyDescent="0.35">
      <c r="A1" s="2" t="s">
        <v>68</v>
      </c>
      <c r="B1" s="3"/>
      <c r="C1" s="4"/>
      <c r="D1" s="3"/>
      <c r="E1" s="3"/>
    </row>
    <row r="2" spans="1:12" ht="15.5" x14ac:dyDescent="0.35">
      <c r="A2" s="3"/>
      <c r="B2" s="3" t="s">
        <v>69</v>
      </c>
      <c r="C2" s="91" t="s">
        <v>137</v>
      </c>
      <c r="D2" s="91"/>
      <c r="E2" s="91"/>
    </row>
    <row r="3" spans="1:12" ht="15.5" x14ac:dyDescent="0.35">
      <c r="A3" s="3"/>
      <c r="B3" s="3" t="s">
        <v>70</v>
      </c>
      <c r="C3" s="92" t="s">
        <v>71</v>
      </c>
      <c r="D3" s="92"/>
      <c r="E3" s="92"/>
    </row>
    <row r="4" spans="1:12" ht="15.5" x14ac:dyDescent="0.35">
      <c r="A4" s="3"/>
      <c r="B4" s="3" t="s">
        <v>72</v>
      </c>
      <c r="C4" s="5" t="s">
        <v>73</v>
      </c>
      <c r="D4" s="30" t="s">
        <v>74</v>
      </c>
      <c r="E4" s="30" t="s">
        <v>75</v>
      </c>
    </row>
    <row r="5" spans="1:12" ht="15.5" x14ac:dyDescent="0.35">
      <c r="A5" s="2" t="s">
        <v>76</v>
      </c>
      <c r="B5" s="3"/>
      <c r="C5" s="4"/>
      <c r="D5" s="4"/>
      <c r="E5" s="3"/>
    </row>
    <row r="6" spans="1:12" ht="15.5" x14ac:dyDescent="0.35">
      <c r="A6" s="7" t="s">
        <v>77</v>
      </c>
      <c r="B6" s="8" t="s">
        <v>81</v>
      </c>
      <c r="C6" s="4"/>
      <c r="D6" s="4"/>
      <c r="E6" s="3"/>
    </row>
    <row r="7" spans="1:12" ht="15.5" x14ac:dyDescent="0.35">
      <c r="A7" s="7" t="s">
        <v>78</v>
      </c>
      <c r="B7" s="8" t="s">
        <v>82</v>
      </c>
      <c r="C7" s="154" t="s">
        <v>157</v>
      </c>
      <c r="D7" s="154"/>
      <c r="E7" s="154"/>
      <c r="F7" s="154"/>
      <c r="G7" s="154"/>
    </row>
    <row r="8" spans="1:12" ht="15.5" x14ac:dyDescent="0.35">
      <c r="A8" s="7" t="s">
        <v>79</v>
      </c>
      <c r="B8" s="93" t="s">
        <v>148</v>
      </c>
      <c r="C8" s="93"/>
      <c r="D8" s="93"/>
      <c r="E8" s="93"/>
      <c r="F8" s="93"/>
      <c r="G8" s="93"/>
      <c r="H8" s="93"/>
    </row>
    <row r="9" spans="1:12" ht="15.5" x14ac:dyDescent="0.35">
      <c r="A9" s="7" t="s">
        <v>80</v>
      </c>
      <c r="B9" s="93" t="s">
        <v>83</v>
      </c>
      <c r="C9" s="93"/>
      <c r="D9" s="93"/>
      <c r="E9" s="93"/>
      <c r="F9" s="93"/>
      <c r="G9" s="93"/>
    </row>
    <row r="10" spans="1:12" x14ac:dyDescent="0.35">
      <c r="C10" s="1"/>
    </row>
    <row r="11" spans="1:12" ht="15.5" x14ac:dyDescent="0.35">
      <c r="A11" s="3"/>
      <c r="B11" s="9" t="s">
        <v>85</v>
      </c>
      <c r="C11" s="4"/>
      <c r="D11" s="3"/>
      <c r="E11" s="3"/>
      <c r="F11" s="3"/>
      <c r="G11" s="3"/>
      <c r="H11" s="3"/>
      <c r="I11" s="3"/>
      <c r="J11" s="3"/>
      <c r="K11" s="3"/>
      <c r="L11" s="3"/>
    </row>
    <row r="12" spans="1:12" ht="15.5" x14ac:dyDescent="0.35">
      <c r="A12" s="94" t="s">
        <v>86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5.5" x14ac:dyDescent="0.35">
      <c r="A13" s="87" t="s">
        <v>87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ht="15.5" x14ac:dyDescent="0.35">
      <c r="A14" s="10">
        <v>1</v>
      </c>
      <c r="B14" s="88" t="s">
        <v>88</v>
      </c>
      <c r="C14" s="88"/>
      <c r="D14" s="88"/>
      <c r="E14" s="88"/>
      <c r="F14" s="88"/>
      <c r="G14" s="88"/>
      <c r="H14" s="88"/>
      <c r="I14" s="88"/>
      <c r="J14" s="89" t="s">
        <v>139</v>
      </c>
      <c r="K14" s="89"/>
      <c r="L14" s="89"/>
    </row>
    <row r="15" spans="1:12" ht="15.5" x14ac:dyDescent="0.35">
      <c r="A15" s="10">
        <v>2</v>
      </c>
      <c r="B15" s="88" t="s">
        <v>89</v>
      </c>
      <c r="C15" s="88"/>
      <c r="D15" s="88"/>
      <c r="E15" s="88"/>
      <c r="F15" s="88"/>
      <c r="G15" s="88"/>
      <c r="H15" s="88"/>
      <c r="I15" s="88"/>
      <c r="J15" s="89" t="s">
        <v>154</v>
      </c>
      <c r="K15" s="89"/>
      <c r="L15" s="89"/>
    </row>
    <row r="16" spans="1:12" ht="15.5" x14ac:dyDescent="0.35">
      <c r="A16" s="10">
        <v>3</v>
      </c>
      <c r="B16" s="88" t="s">
        <v>90</v>
      </c>
      <c r="C16" s="88"/>
      <c r="D16" s="88"/>
      <c r="E16" s="88"/>
      <c r="F16" s="88"/>
      <c r="G16" s="88"/>
      <c r="H16" s="88"/>
      <c r="I16" s="88"/>
      <c r="J16" s="90">
        <v>1709.19</v>
      </c>
      <c r="K16" s="90"/>
      <c r="L16" s="90"/>
    </row>
    <row r="17" spans="1:12" ht="15.5" x14ac:dyDescent="0.35">
      <c r="A17" s="10">
        <v>4</v>
      </c>
      <c r="B17" s="88" t="s">
        <v>91</v>
      </c>
      <c r="C17" s="88"/>
      <c r="D17" s="88"/>
      <c r="E17" s="88"/>
      <c r="F17" s="88"/>
      <c r="G17" s="88"/>
      <c r="H17" s="88"/>
      <c r="I17" s="88"/>
      <c r="J17" s="89" t="s">
        <v>155</v>
      </c>
      <c r="K17" s="89"/>
      <c r="L17" s="89"/>
    </row>
    <row r="18" spans="1:12" ht="15.5" x14ac:dyDescent="0.35">
      <c r="A18" s="10">
        <v>5</v>
      </c>
      <c r="B18" s="88" t="s">
        <v>92</v>
      </c>
      <c r="C18" s="88"/>
      <c r="D18" s="88"/>
      <c r="E18" s="88"/>
      <c r="F18" s="88"/>
      <c r="G18" s="88"/>
      <c r="H18" s="88"/>
      <c r="I18" s="88"/>
      <c r="J18" s="103">
        <v>45292</v>
      </c>
      <c r="K18" s="103"/>
      <c r="L18" s="103"/>
    </row>
    <row r="20" spans="1:12" ht="15.5" x14ac:dyDescent="0.35">
      <c r="A20" s="104" t="s">
        <v>65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5.5" x14ac:dyDescent="0.35">
      <c r="A21" s="24">
        <v>1</v>
      </c>
      <c r="B21" s="105" t="s">
        <v>93</v>
      </c>
      <c r="C21" s="105"/>
      <c r="D21" s="105"/>
      <c r="E21" s="105"/>
      <c r="F21" s="105"/>
      <c r="G21" s="105"/>
      <c r="H21" s="105"/>
      <c r="I21" s="105"/>
      <c r="J21" s="106" t="s">
        <v>94</v>
      </c>
      <c r="K21" s="106"/>
      <c r="L21" s="106"/>
    </row>
    <row r="22" spans="1:12" ht="15.5" x14ac:dyDescent="0.35">
      <c r="A22" s="11" t="s">
        <v>77</v>
      </c>
      <c r="B22" s="88" t="s">
        <v>156</v>
      </c>
      <c r="C22" s="88"/>
      <c r="D22" s="88"/>
      <c r="E22" s="88"/>
      <c r="F22" s="88"/>
      <c r="G22" s="88"/>
      <c r="H22" s="88"/>
      <c r="I22" s="88"/>
      <c r="J22" s="95">
        <f>J16</f>
        <v>1709.19</v>
      </c>
      <c r="K22" s="96"/>
      <c r="L22" s="96"/>
    </row>
    <row r="23" spans="1:12" ht="15.5" x14ac:dyDescent="0.35">
      <c r="A23" s="11" t="s">
        <v>78</v>
      </c>
      <c r="B23" s="97" t="s">
        <v>99</v>
      </c>
      <c r="C23" s="97"/>
      <c r="D23" s="11" t="s">
        <v>14</v>
      </c>
      <c r="E23" s="11" t="s">
        <v>66</v>
      </c>
      <c r="F23" s="98">
        <f>J22</f>
        <v>1709.19</v>
      </c>
      <c r="G23" s="99"/>
      <c r="H23" s="100">
        <v>0.3</v>
      </c>
      <c r="I23" s="101"/>
      <c r="J23" s="102">
        <f>F23*H23</f>
        <v>512.75699999999995</v>
      </c>
      <c r="K23" s="102"/>
      <c r="L23" s="102"/>
    </row>
    <row r="24" spans="1:12" ht="15.5" x14ac:dyDescent="0.35">
      <c r="A24" s="11" t="s">
        <v>79</v>
      </c>
      <c r="B24" s="97" t="s">
        <v>100</v>
      </c>
      <c r="C24" s="97"/>
      <c r="D24" s="11" t="s">
        <v>14</v>
      </c>
      <c r="E24" s="11" t="s">
        <v>67</v>
      </c>
      <c r="F24" s="110"/>
      <c r="G24" s="111"/>
      <c r="H24" s="111"/>
      <c r="I24" s="112"/>
      <c r="J24" s="95"/>
      <c r="K24" s="95"/>
      <c r="L24" s="95"/>
    </row>
    <row r="25" spans="1:12" ht="15.5" x14ac:dyDescent="0.35">
      <c r="A25" s="11" t="s">
        <v>80</v>
      </c>
      <c r="B25" s="97" t="s">
        <v>101</v>
      </c>
      <c r="C25" s="97"/>
      <c r="D25" s="97"/>
      <c r="E25" s="97"/>
      <c r="F25" s="97"/>
      <c r="G25" s="97"/>
      <c r="H25" s="97"/>
      <c r="I25" s="97"/>
      <c r="J25" s="95"/>
      <c r="K25" s="95"/>
      <c r="L25" s="95"/>
    </row>
    <row r="26" spans="1:12" ht="15.5" x14ac:dyDescent="0.35">
      <c r="A26" s="11" t="s">
        <v>95</v>
      </c>
      <c r="B26" s="97" t="s">
        <v>102</v>
      </c>
      <c r="C26" s="97"/>
      <c r="D26" s="97"/>
      <c r="E26" s="97"/>
      <c r="F26" s="97"/>
      <c r="G26" s="97"/>
      <c r="H26" s="97"/>
      <c r="I26" s="97"/>
      <c r="J26" s="95"/>
      <c r="K26" s="95"/>
      <c r="L26" s="95"/>
    </row>
    <row r="27" spans="1:12" ht="15.5" x14ac:dyDescent="0.35">
      <c r="A27" s="11" t="s">
        <v>96</v>
      </c>
      <c r="B27" s="107" t="s">
        <v>103</v>
      </c>
      <c r="C27" s="107"/>
      <c r="D27" s="107"/>
      <c r="E27" s="107"/>
      <c r="F27" s="107"/>
      <c r="G27" s="107"/>
      <c r="H27" s="107"/>
      <c r="I27" s="107"/>
      <c r="J27" s="95"/>
      <c r="K27" s="95"/>
      <c r="L27" s="95"/>
    </row>
    <row r="28" spans="1:12" ht="15.5" x14ac:dyDescent="0.35">
      <c r="A28" s="11" t="s">
        <v>97</v>
      </c>
      <c r="B28" s="108" t="s">
        <v>104</v>
      </c>
      <c r="C28" s="108"/>
      <c r="D28" s="108"/>
      <c r="E28" s="108"/>
      <c r="F28" s="108"/>
      <c r="G28" s="108"/>
      <c r="H28" s="108"/>
      <c r="I28" s="108"/>
      <c r="J28" s="95"/>
      <c r="K28" s="95"/>
      <c r="L28" s="95"/>
    </row>
    <row r="29" spans="1:12" ht="15.5" x14ac:dyDescent="0.35">
      <c r="A29" s="106" t="s">
        <v>105</v>
      </c>
      <c r="B29" s="106"/>
      <c r="C29" s="106"/>
      <c r="D29" s="106"/>
      <c r="E29" s="106"/>
      <c r="F29" s="106"/>
      <c r="G29" s="106"/>
      <c r="H29" s="106"/>
      <c r="I29" s="106"/>
      <c r="J29" s="109">
        <f>SUM(J22:J28)</f>
        <v>2221.9470000000001</v>
      </c>
      <c r="K29" s="109"/>
      <c r="L29" s="109"/>
    </row>
    <row r="31" spans="1:12" ht="15.5" x14ac:dyDescent="0.35">
      <c r="A31" s="104" t="s">
        <v>106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</row>
    <row r="32" spans="1:12" ht="15.5" x14ac:dyDescent="0.35">
      <c r="A32" s="113" t="s">
        <v>107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2" ht="15.5" x14ac:dyDescent="0.35">
      <c r="A33" s="19" t="s">
        <v>108</v>
      </c>
      <c r="B33" s="114" t="s">
        <v>109</v>
      </c>
      <c r="C33" s="115"/>
      <c r="D33" s="115"/>
      <c r="E33" s="115"/>
      <c r="F33" s="115"/>
      <c r="G33" s="115"/>
      <c r="H33" s="115"/>
      <c r="I33" s="115"/>
      <c r="J33" s="116"/>
      <c r="K33" s="20" t="s">
        <v>11</v>
      </c>
      <c r="L33" s="20" t="s">
        <v>94</v>
      </c>
    </row>
    <row r="34" spans="1:12" ht="15.5" x14ac:dyDescent="0.35">
      <c r="A34" s="11" t="s">
        <v>77</v>
      </c>
      <c r="B34" s="88" t="s">
        <v>110</v>
      </c>
      <c r="C34" s="88"/>
      <c r="D34" s="88"/>
      <c r="E34" s="88"/>
      <c r="F34" s="88"/>
      <c r="G34" s="88"/>
      <c r="H34" s="88"/>
      <c r="I34" s="88"/>
      <c r="J34" s="88"/>
      <c r="K34" s="14">
        <f>1/12</f>
        <v>8.3333333333333329E-2</v>
      </c>
      <c r="L34" s="15">
        <f>K34*J29</f>
        <v>185.16225</v>
      </c>
    </row>
    <row r="35" spans="1:12" ht="15.5" x14ac:dyDescent="0.35">
      <c r="A35" s="11" t="s">
        <v>78</v>
      </c>
      <c r="B35" s="88" t="s">
        <v>0</v>
      </c>
      <c r="C35" s="88"/>
      <c r="D35" s="88"/>
      <c r="E35" s="88"/>
      <c r="F35" s="88"/>
      <c r="G35" s="88"/>
      <c r="H35" s="88"/>
      <c r="I35" s="88"/>
      <c r="J35" s="88"/>
      <c r="K35" s="14">
        <f>(1/3)/12</f>
        <v>2.7777777777777776E-2</v>
      </c>
      <c r="L35" s="15">
        <f>K35*J29</f>
        <v>61.720750000000002</v>
      </c>
    </row>
    <row r="36" spans="1:12" ht="15.5" x14ac:dyDescent="0.35">
      <c r="A36" s="12" t="s">
        <v>79</v>
      </c>
      <c r="B36" s="117" t="s">
        <v>111</v>
      </c>
      <c r="C36" s="117"/>
      <c r="D36" s="117"/>
      <c r="E36" s="117"/>
      <c r="F36" s="117"/>
      <c r="G36" s="117"/>
      <c r="H36" s="117"/>
      <c r="I36" s="117"/>
      <c r="J36" s="117"/>
      <c r="K36" s="14">
        <f>(K34+K35)*K49</f>
        <v>4.4222222222222225E-2</v>
      </c>
      <c r="L36" s="15">
        <f>K36*J29</f>
        <v>98.259434000000013</v>
      </c>
    </row>
    <row r="37" spans="1:12" ht="15.5" x14ac:dyDescent="0.35">
      <c r="A37" s="106" t="s">
        <v>20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9">
        <f>SUM(L34+L35+L36)</f>
        <v>345.14243400000004</v>
      </c>
      <c r="L37" s="109"/>
    </row>
    <row r="39" spans="1:12" ht="15.5" x14ac:dyDescent="0.35">
      <c r="A39" s="113" t="s">
        <v>1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15.5" x14ac:dyDescent="0.35">
      <c r="A40" s="19" t="s">
        <v>112</v>
      </c>
      <c r="B40" s="114" t="s">
        <v>2</v>
      </c>
      <c r="C40" s="115"/>
      <c r="D40" s="115"/>
      <c r="E40" s="115"/>
      <c r="F40" s="115"/>
      <c r="G40" s="115"/>
      <c r="H40" s="115"/>
      <c r="I40" s="115"/>
      <c r="J40" s="116"/>
      <c r="K40" s="20" t="s">
        <v>11</v>
      </c>
      <c r="L40" s="23" t="s">
        <v>94</v>
      </c>
    </row>
    <row r="41" spans="1:12" ht="15.5" x14ac:dyDescent="0.35">
      <c r="A41" s="11" t="s">
        <v>77</v>
      </c>
      <c r="B41" s="108" t="s">
        <v>3</v>
      </c>
      <c r="C41" s="108"/>
      <c r="D41" s="108"/>
      <c r="E41" s="108"/>
      <c r="F41" s="108"/>
      <c r="G41" s="108"/>
      <c r="H41" s="108"/>
      <c r="I41" s="108"/>
      <c r="J41" s="108"/>
      <c r="K41" s="16">
        <v>0.2</v>
      </c>
      <c r="L41" s="17">
        <f>K41*$J$29</f>
        <v>444.38940000000002</v>
      </c>
    </row>
    <row r="42" spans="1:12" ht="15.5" x14ac:dyDescent="0.35">
      <c r="A42" s="11" t="s">
        <v>78</v>
      </c>
      <c r="B42" s="88" t="s">
        <v>4</v>
      </c>
      <c r="C42" s="88"/>
      <c r="D42" s="88"/>
      <c r="E42" s="88"/>
      <c r="F42" s="88"/>
      <c r="G42" s="88"/>
      <c r="H42" s="88"/>
      <c r="I42" s="88"/>
      <c r="J42" s="88"/>
      <c r="K42" s="14">
        <v>2.5000000000000001E-2</v>
      </c>
      <c r="L42" s="17">
        <f t="shared" ref="L42:L48" si="0">K42*$J$29</f>
        <v>55.548675000000003</v>
      </c>
    </row>
    <row r="43" spans="1:12" ht="15.5" x14ac:dyDescent="0.35">
      <c r="A43" s="11" t="s">
        <v>79</v>
      </c>
      <c r="B43" s="97" t="s">
        <v>5</v>
      </c>
      <c r="C43" s="97"/>
      <c r="D43" s="97"/>
      <c r="E43" s="11" t="s">
        <v>132</v>
      </c>
      <c r="F43" s="122">
        <v>3</v>
      </c>
      <c r="G43" s="122"/>
      <c r="H43" s="11" t="s">
        <v>133</v>
      </c>
      <c r="I43" s="122">
        <v>2</v>
      </c>
      <c r="J43" s="122"/>
      <c r="K43" s="14">
        <f>F43*I43/100</f>
        <v>0.06</v>
      </c>
      <c r="L43" s="17">
        <f t="shared" si="0"/>
        <v>133.31682000000001</v>
      </c>
    </row>
    <row r="44" spans="1:12" ht="15.5" x14ac:dyDescent="0.35">
      <c r="A44" s="11" t="s">
        <v>80</v>
      </c>
      <c r="B44" s="88" t="s">
        <v>6</v>
      </c>
      <c r="C44" s="88"/>
      <c r="D44" s="88"/>
      <c r="E44" s="88"/>
      <c r="F44" s="88"/>
      <c r="G44" s="88"/>
      <c r="H44" s="88"/>
      <c r="I44" s="88"/>
      <c r="J44" s="88"/>
      <c r="K44" s="14">
        <v>1.4999999999999999E-2</v>
      </c>
      <c r="L44" s="17">
        <f t="shared" si="0"/>
        <v>33.329205000000002</v>
      </c>
    </row>
    <row r="45" spans="1:12" ht="15.5" x14ac:dyDescent="0.35">
      <c r="A45" s="11" t="s">
        <v>95</v>
      </c>
      <c r="B45" s="88" t="s">
        <v>7</v>
      </c>
      <c r="C45" s="88"/>
      <c r="D45" s="88"/>
      <c r="E45" s="88"/>
      <c r="F45" s="88"/>
      <c r="G45" s="88"/>
      <c r="H45" s="88"/>
      <c r="I45" s="88"/>
      <c r="J45" s="88"/>
      <c r="K45" s="14">
        <v>0.01</v>
      </c>
      <c r="L45" s="17">
        <f t="shared" si="0"/>
        <v>22.219470000000001</v>
      </c>
    </row>
    <row r="46" spans="1:12" ht="15.5" x14ac:dyDescent="0.35">
      <c r="A46" s="11" t="s">
        <v>96</v>
      </c>
      <c r="B46" s="88" t="s">
        <v>8</v>
      </c>
      <c r="C46" s="88"/>
      <c r="D46" s="88"/>
      <c r="E46" s="88"/>
      <c r="F46" s="88"/>
      <c r="G46" s="88"/>
      <c r="H46" s="88"/>
      <c r="I46" s="88"/>
      <c r="J46" s="88"/>
      <c r="K46" s="14">
        <v>6.0000000000000001E-3</v>
      </c>
      <c r="L46" s="17">
        <f t="shared" si="0"/>
        <v>13.331682000000001</v>
      </c>
    </row>
    <row r="47" spans="1:12" ht="15.5" x14ac:dyDescent="0.35">
      <c r="A47" s="11" t="s">
        <v>97</v>
      </c>
      <c r="B47" s="88" t="s">
        <v>9</v>
      </c>
      <c r="C47" s="88"/>
      <c r="D47" s="88"/>
      <c r="E47" s="88"/>
      <c r="F47" s="88"/>
      <c r="G47" s="88"/>
      <c r="H47" s="88"/>
      <c r="I47" s="88"/>
      <c r="J47" s="88"/>
      <c r="K47" s="14">
        <v>2E-3</v>
      </c>
      <c r="L47" s="17">
        <f t="shared" si="0"/>
        <v>4.4438940000000002</v>
      </c>
    </row>
    <row r="48" spans="1:12" ht="15.5" x14ac:dyDescent="0.35">
      <c r="A48" s="11" t="s">
        <v>118</v>
      </c>
      <c r="B48" s="88" t="s">
        <v>10</v>
      </c>
      <c r="C48" s="88"/>
      <c r="D48" s="88"/>
      <c r="E48" s="88"/>
      <c r="F48" s="88"/>
      <c r="G48" s="88"/>
      <c r="H48" s="88"/>
      <c r="I48" s="88"/>
      <c r="J48" s="88"/>
      <c r="K48" s="18">
        <v>0.08</v>
      </c>
      <c r="L48" s="17">
        <f t="shared" si="0"/>
        <v>177.75576000000001</v>
      </c>
    </row>
    <row r="49" spans="1:12" ht="15.5" x14ac:dyDescent="0.35">
      <c r="A49" s="118" t="s">
        <v>20</v>
      </c>
      <c r="B49" s="118"/>
      <c r="C49" s="118"/>
      <c r="D49" s="118"/>
      <c r="E49" s="118"/>
      <c r="F49" s="118"/>
      <c r="G49" s="118"/>
      <c r="H49" s="118"/>
      <c r="I49" s="118"/>
      <c r="J49" s="118"/>
      <c r="K49" s="21">
        <f>SUM(K41:K48)</f>
        <v>0.39800000000000008</v>
      </c>
      <c r="L49" s="22">
        <f>SUM(L41:L48)</f>
        <v>884.33490600000005</v>
      </c>
    </row>
    <row r="51" spans="1:12" ht="15.5" x14ac:dyDescent="0.35">
      <c r="A51" s="119" t="s">
        <v>12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5.5" x14ac:dyDescent="0.35">
      <c r="A52" s="19" t="s">
        <v>113</v>
      </c>
      <c r="B52" s="114" t="s">
        <v>13</v>
      </c>
      <c r="C52" s="115"/>
      <c r="D52" s="115"/>
      <c r="E52" s="115"/>
      <c r="F52" s="115"/>
      <c r="G52" s="115"/>
      <c r="H52" s="115"/>
      <c r="I52" s="115"/>
      <c r="J52" s="116"/>
      <c r="K52" s="120" t="s">
        <v>94</v>
      </c>
      <c r="L52" s="121"/>
    </row>
    <row r="53" spans="1:12" ht="15.5" x14ac:dyDescent="0.35">
      <c r="A53" s="96" t="s">
        <v>77</v>
      </c>
      <c r="B53" s="123" t="s">
        <v>114</v>
      </c>
      <c r="C53" s="11" t="s">
        <v>14</v>
      </c>
      <c r="D53" s="11" t="s">
        <v>16</v>
      </c>
      <c r="E53" s="96" t="s">
        <v>17</v>
      </c>
      <c r="F53" s="96"/>
      <c r="G53" s="96" t="s">
        <v>18</v>
      </c>
      <c r="H53" s="96"/>
      <c r="I53" s="96" t="s">
        <v>19</v>
      </c>
      <c r="J53" s="96"/>
      <c r="K53" s="90">
        <f>SUM(D54*E54*G54)-I54</f>
        <v>73.848600000000005</v>
      </c>
      <c r="L53" s="90"/>
    </row>
    <row r="54" spans="1:12" ht="15.5" x14ac:dyDescent="0.35">
      <c r="A54" s="96"/>
      <c r="B54" s="123"/>
      <c r="C54" s="11" t="s">
        <v>15</v>
      </c>
      <c r="D54" s="15">
        <v>4.2</v>
      </c>
      <c r="E54" s="124">
        <v>2</v>
      </c>
      <c r="F54" s="124"/>
      <c r="G54" s="124">
        <v>21</v>
      </c>
      <c r="H54" s="124"/>
      <c r="I54" s="95">
        <f>6%*J22</f>
        <v>102.5514</v>
      </c>
      <c r="J54" s="95"/>
      <c r="K54" s="90"/>
      <c r="L54" s="90"/>
    </row>
    <row r="55" spans="1:12" ht="15.5" x14ac:dyDescent="0.35">
      <c r="A55" s="96" t="s">
        <v>78</v>
      </c>
      <c r="B55" s="123" t="s">
        <v>115</v>
      </c>
      <c r="C55" s="123"/>
      <c r="D55" s="11">
        <v>2</v>
      </c>
      <c r="E55" s="96" t="s">
        <v>16</v>
      </c>
      <c r="F55" s="96"/>
      <c r="G55" s="96" t="s">
        <v>18</v>
      </c>
      <c r="H55" s="96"/>
      <c r="I55" s="96" t="s">
        <v>19</v>
      </c>
      <c r="J55" s="96"/>
      <c r="K55" s="90">
        <f>E56*G56-I56</f>
        <v>415.8</v>
      </c>
      <c r="L55" s="90"/>
    </row>
    <row r="56" spans="1:12" ht="15.5" x14ac:dyDescent="0.35">
      <c r="A56" s="96"/>
      <c r="B56" s="123"/>
      <c r="C56" s="123"/>
      <c r="D56" s="11" t="s">
        <v>15</v>
      </c>
      <c r="E56" s="95">
        <v>22</v>
      </c>
      <c r="F56" s="95"/>
      <c r="G56" s="124">
        <v>21</v>
      </c>
      <c r="H56" s="124"/>
      <c r="I56" s="95">
        <f>E56*G56*0.1</f>
        <v>46.2</v>
      </c>
      <c r="J56" s="95"/>
      <c r="K56" s="90"/>
      <c r="L56" s="90"/>
    </row>
    <row r="57" spans="1:12" ht="15.5" x14ac:dyDescent="0.35">
      <c r="A57" s="11" t="s">
        <v>79</v>
      </c>
      <c r="B57" s="97" t="s">
        <v>116</v>
      </c>
      <c r="C57" s="97"/>
      <c r="D57" s="97"/>
      <c r="E57" s="97"/>
      <c r="F57" s="97"/>
      <c r="G57" s="97"/>
      <c r="H57" s="97"/>
      <c r="I57" s="97"/>
      <c r="J57" s="97"/>
      <c r="K57" s="95">
        <v>0.1</v>
      </c>
      <c r="L57" s="95"/>
    </row>
    <row r="58" spans="1:12" ht="15.5" x14ac:dyDescent="0.35">
      <c r="A58" s="11" t="s">
        <v>80</v>
      </c>
      <c r="B58" s="125" t="s">
        <v>134</v>
      </c>
      <c r="C58" s="126"/>
      <c r="D58" s="126"/>
      <c r="E58" s="126"/>
      <c r="F58" s="126"/>
      <c r="G58" s="126"/>
      <c r="H58" s="126"/>
      <c r="I58" s="126"/>
      <c r="J58" s="127"/>
      <c r="K58" s="131">
        <f>3.8%*J22</f>
        <v>64.949219999999997</v>
      </c>
      <c r="L58" s="132"/>
    </row>
    <row r="59" spans="1:12" ht="15.5" x14ac:dyDescent="0.35">
      <c r="A59" s="11" t="s">
        <v>95</v>
      </c>
      <c r="B59" s="128"/>
      <c r="C59" s="129"/>
      <c r="D59" s="129"/>
      <c r="E59" s="129"/>
      <c r="F59" s="129"/>
      <c r="G59" s="129"/>
      <c r="H59" s="129"/>
      <c r="I59" s="129"/>
      <c r="J59" s="130"/>
      <c r="K59" s="133"/>
      <c r="L59" s="134"/>
    </row>
    <row r="60" spans="1:12" ht="15.5" x14ac:dyDescent="0.35">
      <c r="A60" s="11" t="s">
        <v>96</v>
      </c>
      <c r="B60" s="88" t="s">
        <v>117</v>
      </c>
      <c r="C60" s="88"/>
      <c r="D60" s="88"/>
      <c r="E60" s="88"/>
      <c r="F60" s="88"/>
      <c r="G60" s="88"/>
      <c r="H60" s="88"/>
      <c r="I60" s="88"/>
      <c r="J60" s="88"/>
      <c r="K60" s="95">
        <v>121</v>
      </c>
      <c r="L60" s="95"/>
    </row>
    <row r="61" spans="1:12" ht="15.5" x14ac:dyDescent="0.35">
      <c r="A61" s="118" t="s">
        <v>20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09">
        <f>SUM(K53:K60)</f>
        <v>675.69781999999998</v>
      </c>
      <c r="L61" s="109"/>
    </row>
    <row r="63" spans="1:12" ht="15.5" x14ac:dyDescent="0.35">
      <c r="A63" s="135" t="s">
        <v>21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ht="15.5" x14ac:dyDescent="0.35">
      <c r="A64" s="19">
        <v>2</v>
      </c>
      <c r="B64" s="136" t="s">
        <v>22</v>
      </c>
      <c r="C64" s="136"/>
      <c r="D64" s="136"/>
      <c r="E64" s="136"/>
      <c r="F64" s="136"/>
      <c r="G64" s="136"/>
      <c r="H64" s="136"/>
      <c r="I64" s="136"/>
      <c r="J64" s="136"/>
      <c r="K64" s="137" t="s">
        <v>94</v>
      </c>
      <c r="L64" s="138"/>
    </row>
    <row r="65" spans="1:12" ht="15.5" x14ac:dyDescent="0.35">
      <c r="A65" s="11" t="s">
        <v>108</v>
      </c>
      <c r="B65" s="97" t="s">
        <v>23</v>
      </c>
      <c r="C65" s="97"/>
      <c r="D65" s="97"/>
      <c r="E65" s="97"/>
      <c r="F65" s="97"/>
      <c r="G65" s="97"/>
      <c r="H65" s="97"/>
      <c r="I65" s="97"/>
      <c r="J65" s="97"/>
      <c r="K65" s="95">
        <f>K37</f>
        <v>345.14243400000004</v>
      </c>
      <c r="L65" s="95"/>
    </row>
    <row r="66" spans="1:12" ht="15.5" x14ac:dyDescent="0.35">
      <c r="A66" s="11" t="s">
        <v>112</v>
      </c>
      <c r="B66" s="97" t="s">
        <v>2</v>
      </c>
      <c r="C66" s="97"/>
      <c r="D66" s="97"/>
      <c r="E66" s="97"/>
      <c r="F66" s="97"/>
      <c r="G66" s="97"/>
      <c r="H66" s="97"/>
      <c r="I66" s="97"/>
      <c r="J66" s="97"/>
      <c r="K66" s="95">
        <f>L49</f>
        <v>884.33490600000005</v>
      </c>
      <c r="L66" s="95"/>
    </row>
    <row r="67" spans="1:12" ht="15.5" x14ac:dyDescent="0.35">
      <c r="A67" s="11" t="s">
        <v>113</v>
      </c>
      <c r="B67" s="97" t="s">
        <v>13</v>
      </c>
      <c r="C67" s="97"/>
      <c r="D67" s="97"/>
      <c r="E67" s="97"/>
      <c r="F67" s="97"/>
      <c r="G67" s="97"/>
      <c r="H67" s="97"/>
      <c r="I67" s="97"/>
      <c r="J67" s="97"/>
      <c r="K67" s="95">
        <f>K61</f>
        <v>675.69781999999998</v>
      </c>
      <c r="L67" s="95"/>
    </row>
    <row r="68" spans="1:12" ht="15.5" x14ac:dyDescent="0.35">
      <c r="A68" s="118" t="s">
        <v>20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09">
        <f>SUM(K65:K67)</f>
        <v>1905.1751600000002</v>
      </c>
      <c r="L68" s="109"/>
    </row>
    <row r="69" spans="1:12" ht="15.5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5" x14ac:dyDescent="0.35">
      <c r="A70" s="139" t="s">
        <v>24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40">
        <f>J29*(1+2/12+(1/3)/12)</f>
        <v>2653.9922500000002</v>
      </c>
      <c r="L70" s="140"/>
    </row>
    <row r="71" spans="1:12" ht="15.5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5" x14ac:dyDescent="0.35">
      <c r="A72" s="104" t="s">
        <v>25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</row>
    <row r="73" spans="1:12" ht="15.5" x14ac:dyDescent="0.35">
      <c r="A73" s="19">
        <v>3</v>
      </c>
      <c r="B73" s="105" t="s">
        <v>32</v>
      </c>
      <c r="C73" s="105"/>
      <c r="D73" s="105"/>
      <c r="E73" s="105"/>
      <c r="F73" s="105"/>
      <c r="G73" s="105"/>
      <c r="H73" s="105"/>
      <c r="I73" s="105"/>
      <c r="J73" s="105"/>
      <c r="K73" s="20" t="s">
        <v>11</v>
      </c>
      <c r="L73" s="20" t="s">
        <v>94</v>
      </c>
    </row>
    <row r="74" spans="1:12" ht="15.5" x14ac:dyDescent="0.35">
      <c r="A74" s="11" t="s">
        <v>77</v>
      </c>
      <c r="B74" s="88" t="s">
        <v>26</v>
      </c>
      <c r="C74" s="88"/>
      <c r="D74" s="88"/>
      <c r="E74" s="88"/>
      <c r="F74" s="88"/>
      <c r="G74" s="88"/>
      <c r="H74" s="88"/>
      <c r="I74" s="88"/>
      <c r="J74" s="88"/>
      <c r="K74" s="14">
        <f>(1/12)*0.05</f>
        <v>4.1666666666666666E-3</v>
      </c>
      <c r="L74" s="15">
        <f>K74*$K$70</f>
        <v>11.058301041666667</v>
      </c>
    </row>
    <row r="75" spans="1:12" ht="15.5" x14ac:dyDescent="0.35">
      <c r="A75" s="11" t="s">
        <v>78</v>
      </c>
      <c r="B75" s="88" t="s">
        <v>27</v>
      </c>
      <c r="C75" s="88"/>
      <c r="D75" s="88"/>
      <c r="E75" s="88"/>
      <c r="F75" s="88"/>
      <c r="G75" s="88"/>
      <c r="H75" s="88"/>
      <c r="I75" s="88"/>
      <c r="J75" s="88"/>
      <c r="K75" s="14">
        <f>8%*K74</f>
        <v>3.3333333333333332E-4</v>
      </c>
      <c r="L75" s="15">
        <f t="shared" ref="L75:L79" si="1">K75*$K$70</f>
        <v>0.88466408333333335</v>
      </c>
    </row>
    <row r="76" spans="1:12" ht="15.5" x14ac:dyDescent="0.35">
      <c r="A76" s="11" t="s">
        <v>79</v>
      </c>
      <c r="B76" s="88" t="s">
        <v>28</v>
      </c>
      <c r="C76" s="88"/>
      <c r="D76" s="88"/>
      <c r="E76" s="88"/>
      <c r="F76" s="88"/>
      <c r="G76" s="88"/>
      <c r="H76" s="88"/>
      <c r="I76" s="88"/>
      <c r="J76" s="88"/>
      <c r="K76" s="14">
        <f>8%*40%*98%</f>
        <v>3.1359999999999999E-2</v>
      </c>
      <c r="L76" s="15">
        <f t="shared" si="1"/>
        <v>83.22919696000001</v>
      </c>
    </row>
    <row r="77" spans="1:12" ht="15.5" x14ac:dyDescent="0.35">
      <c r="A77" s="11" t="s">
        <v>80</v>
      </c>
      <c r="B77" s="88" t="s">
        <v>29</v>
      </c>
      <c r="C77" s="88"/>
      <c r="D77" s="88"/>
      <c r="E77" s="88"/>
      <c r="F77" s="88"/>
      <c r="G77" s="88"/>
      <c r="H77" s="88"/>
      <c r="I77" s="88"/>
      <c r="J77" s="88"/>
      <c r="K77" s="14">
        <f>((1/30)*7)/12</f>
        <v>1.9444444444444445E-2</v>
      </c>
      <c r="L77" s="15">
        <f t="shared" si="1"/>
        <v>51.605404861111118</v>
      </c>
    </row>
    <row r="78" spans="1:12" ht="15.5" x14ac:dyDescent="0.35">
      <c r="A78" s="11" t="s">
        <v>95</v>
      </c>
      <c r="B78" s="88" t="s">
        <v>30</v>
      </c>
      <c r="C78" s="88"/>
      <c r="D78" s="88"/>
      <c r="E78" s="88"/>
      <c r="F78" s="88"/>
      <c r="G78" s="88"/>
      <c r="H78" s="88"/>
      <c r="I78" s="88"/>
      <c r="J78" s="88"/>
      <c r="K78" s="14">
        <f>K77*K49</f>
        <v>7.7388888888888906E-3</v>
      </c>
      <c r="L78" s="15">
        <f t="shared" si="1"/>
        <v>20.538951134722229</v>
      </c>
    </row>
    <row r="79" spans="1:12" ht="15.5" x14ac:dyDescent="0.35">
      <c r="A79" s="11" t="s">
        <v>96</v>
      </c>
      <c r="B79" s="88" t="s">
        <v>31</v>
      </c>
      <c r="C79" s="88"/>
      <c r="D79" s="88"/>
      <c r="E79" s="88"/>
      <c r="F79" s="88"/>
      <c r="G79" s="88"/>
      <c r="H79" s="88"/>
      <c r="I79" s="88"/>
      <c r="J79" s="88"/>
      <c r="K79" s="14">
        <f>8%*40%*K77</f>
        <v>6.2222222222222225E-4</v>
      </c>
      <c r="L79" s="15">
        <f t="shared" si="1"/>
        <v>1.6513729555555559</v>
      </c>
    </row>
    <row r="80" spans="1:12" ht="15.5" x14ac:dyDescent="0.35">
      <c r="A80" s="106" t="s">
        <v>20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9">
        <f>SUM(L74:L79)</f>
        <v>168.96789103638892</v>
      </c>
      <c r="L80" s="118"/>
    </row>
    <row r="81" spans="1:12" ht="15.5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5" x14ac:dyDescent="0.35">
      <c r="A82" s="142" t="s">
        <v>33</v>
      </c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26">
        <f>J29+K68+K80-K53-K55</f>
        <v>3806.4414510363895</v>
      </c>
    </row>
    <row r="83" spans="1:12" ht="15.5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5" x14ac:dyDescent="0.35">
      <c r="A84" s="104" t="s">
        <v>34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12" ht="15.5" x14ac:dyDescent="0.35">
      <c r="A85" s="106" t="s">
        <v>35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</row>
    <row r="86" spans="1:12" ht="15.5" x14ac:dyDescent="0.35">
      <c r="A86" s="19" t="s">
        <v>135</v>
      </c>
      <c r="B86" s="105" t="s">
        <v>36</v>
      </c>
      <c r="C86" s="105"/>
      <c r="D86" s="105"/>
      <c r="E86" s="105"/>
      <c r="F86" s="105"/>
      <c r="G86" s="105"/>
      <c r="H86" s="105"/>
      <c r="I86" s="105"/>
      <c r="J86" s="105"/>
      <c r="K86" s="20" t="s">
        <v>11</v>
      </c>
      <c r="L86" s="20" t="s">
        <v>94</v>
      </c>
    </row>
    <row r="87" spans="1:12" ht="15.5" x14ac:dyDescent="0.35">
      <c r="A87" s="11" t="s">
        <v>77</v>
      </c>
      <c r="B87" s="88" t="s">
        <v>37</v>
      </c>
      <c r="C87" s="88"/>
      <c r="D87" s="88"/>
      <c r="E87" s="88"/>
      <c r="F87" s="88"/>
      <c r="G87" s="88"/>
      <c r="H87" s="88"/>
      <c r="I87" s="88"/>
      <c r="J87" s="88"/>
      <c r="K87" s="14">
        <f>1/12</f>
        <v>8.3333333333333329E-2</v>
      </c>
      <c r="L87" s="15">
        <f>K87*$L$82</f>
        <v>317.20345425303242</v>
      </c>
    </row>
    <row r="88" spans="1:12" ht="15.5" x14ac:dyDescent="0.35">
      <c r="A88" s="11" t="s">
        <v>78</v>
      </c>
      <c r="B88" s="88" t="s">
        <v>38</v>
      </c>
      <c r="C88" s="88"/>
      <c r="D88" s="88"/>
      <c r="E88" s="88"/>
      <c r="F88" s="88"/>
      <c r="G88" s="88"/>
      <c r="H88" s="88"/>
      <c r="I88" s="88"/>
      <c r="J88" s="88"/>
      <c r="K88" s="14">
        <v>1.66E-2</v>
      </c>
      <c r="L88" s="15">
        <f t="shared" ref="L88:L92" si="2">K88*$L$82</f>
        <v>63.186928087204066</v>
      </c>
    </row>
    <row r="89" spans="1:12" ht="15.5" x14ac:dyDescent="0.35">
      <c r="A89" s="11" t="s">
        <v>79</v>
      </c>
      <c r="B89" s="88" t="s">
        <v>39</v>
      </c>
      <c r="C89" s="88"/>
      <c r="D89" s="88"/>
      <c r="E89" s="88"/>
      <c r="F89" s="88"/>
      <c r="G89" s="88"/>
      <c r="H89" s="88"/>
      <c r="I89" s="88"/>
      <c r="J89" s="88"/>
      <c r="K89" s="14">
        <v>4.0000000000000002E-4</v>
      </c>
      <c r="L89" s="15">
        <f t="shared" si="2"/>
        <v>1.5225765804145559</v>
      </c>
    </row>
    <row r="90" spans="1:12" ht="15.5" x14ac:dyDescent="0.35">
      <c r="A90" s="11" t="s">
        <v>80</v>
      </c>
      <c r="B90" s="88" t="s">
        <v>40</v>
      </c>
      <c r="C90" s="88"/>
      <c r="D90" s="88"/>
      <c r="E90" s="88"/>
      <c r="F90" s="88"/>
      <c r="G90" s="88"/>
      <c r="H90" s="88"/>
      <c r="I90" s="88"/>
      <c r="J90" s="88"/>
      <c r="K90" s="14">
        <v>2.7000000000000001E-3</v>
      </c>
      <c r="L90" s="15">
        <f t="shared" si="2"/>
        <v>10.277391917798251</v>
      </c>
    </row>
    <row r="91" spans="1:12" ht="15.5" x14ac:dyDescent="0.35">
      <c r="A91" s="11" t="s">
        <v>95</v>
      </c>
      <c r="B91" s="88" t="s">
        <v>41</v>
      </c>
      <c r="C91" s="88"/>
      <c r="D91" s="88"/>
      <c r="E91" s="88"/>
      <c r="F91" s="88"/>
      <c r="G91" s="88"/>
      <c r="H91" s="88"/>
      <c r="I91" s="88"/>
      <c r="J91" s="88"/>
      <c r="K91" s="14">
        <v>2.8E-3</v>
      </c>
      <c r="L91" s="15">
        <f t="shared" si="2"/>
        <v>10.658036062901891</v>
      </c>
    </row>
    <row r="92" spans="1:12" ht="15.5" x14ac:dyDescent="0.35">
      <c r="A92" s="11" t="s">
        <v>96</v>
      </c>
      <c r="B92" s="88" t="s">
        <v>42</v>
      </c>
      <c r="C92" s="88"/>
      <c r="D92" s="88"/>
      <c r="E92" s="88"/>
      <c r="F92" s="88"/>
      <c r="G92" s="88"/>
      <c r="H92" s="88"/>
      <c r="I92" s="88"/>
      <c r="J92" s="88"/>
      <c r="K92" s="14">
        <v>0</v>
      </c>
      <c r="L92" s="15">
        <f t="shared" si="2"/>
        <v>0</v>
      </c>
    </row>
    <row r="93" spans="1:12" ht="15.5" x14ac:dyDescent="0.35">
      <c r="A93" s="106" t="s">
        <v>20</v>
      </c>
      <c r="B93" s="106"/>
      <c r="C93" s="106"/>
      <c r="D93" s="106"/>
      <c r="E93" s="106"/>
      <c r="F93" s="106"/>
      <c r="G93" s="106"/>
      <c r="H93" s="106"/>
      <c r="I93" s="106"/>
      <c r="J93" s="106"/>
      <c r="K93" s="27">
        <f>SUM(K87:K92)</f>
        <v>0.10583333333333332</v>
      </c>
      <c r="L93" s="22">
        <f>SUM(L87:L92)</f>
        <v>402.8483869013512</v>
      </c>
    </row>
    <row r="94" spans="1:12" ht="15.5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5" x14ac:dyDescent="0.35">
      <c r="A95" s="141" t="s">
        <v>119</v>
      </c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 ht="15.5" x14ac:dyDescent="0.35">
      <c r="A96" s="19" t="s">
        <v>136</v>
      </c>
      <c r="B96" s="105" t="s">
        <v>121</v>
      </c>
      <c r="C96" s="105"/>
      <c r="D96" s="105"/>
      <c r="E96" s="105"/>
      <c r="F96" s="105"/>
      <c r="G96" s="105"/>
      <c r="H96" s="105"/>
      <c r="I96" s="105"/>
      <c r="J96" s="105"/>
      <c r="K96" s="20" t="s">
        <v>11</v>
      </c>
      <c r="L96" s="20" t="s">
        <v>94</v>
      </c>
    </row>
    <row r="97" spans="1:12" ht="15.5" x14ac:dyDescent="0.35">
      <c r="A97" s="11" t="s">
        <v>77</v>
      </c>
      <c r="B97" s="88" t="s">
        <v>120</v>
      </c>
      <c r="C97" s="88"/>
      <c r="D97" s="88"/>
      <c r="E97" s="88"/>
      <c r="F97" s="88"/>
      <c r="G97" s="88"/>
      <c r="H97" s="88"/>
      <c r="I97" s="88"/>
      <c r="J97" s="88"/>
      <c r="K97" s="13"/>
      <c r="L97" s="13"/>
    </row>
    <row r="98" spans="1:12" ht="15.5" x14ac:dyDescent="0.35">
      <c r="A98" s="118" t="s">
        <v>20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44"/>
      <c r="L98" s="144"/>
    </row>
    <row r="99" spans="1:12" ht="15.5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5" x14ac:dyDescent="0.35">
      <c r="A100" s="145" t="s">
        <v>122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1:12" ht="15.5" x14ac:dyDescent="0.35">
      <c r="A101" s="28">
        <v>4</v>
      </c>
      <c r="B101" s="146" t="s">
        <v>22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9" t="s">
        <v>94</v>
      </c>
    </row>
    <row r="102" spans="1:12" ht="15.5" x14ac:dyDescent="0.35">
      <c r="A102" s="11" t="s">
        <v>135</v>
      </c>
      <c r="B102" s="97" t="s">
        <v>36</v>
      </c>
      <c r="C102" s="97"/>
      <c r="D102" s="97"/>
      <c r="E102" s="97"/>
      <c r="F102" s="97"/>
      <c r="G102" s="97"/>
      <c r="H102" s="97"/>
      <c r="I102" s="97"/>
      <c r="J102" s="97"/>
      <c r="K102" s="97"/>
      <c r="L102" s="15">
        <f>L93</f>
        <v>402.8483869013512</v>
      </c>
    </row>
    <row r="103" spans="1:12" ht="15.5" x14ac:dyDescent="0.35">
      <c r="A103" s="11" t="s">
        <v>136</v>
      </c>
      <c r="B103" s="97" t="s">
        <v>43</v>
      </c>
      <c r="C103" s="97"/>
      <c r="D103" s="97"/>
      <c r="E103" s="97"/>
      <c r="F103" s="97"/>
      <c r="G103" s="97"/>
      <c r="H103" s="97"/>
      <c r="I103" s="97"/>
      <c r="J103" s="97"/>
      <c r="K103" s="97"/>
      <c r="L103" s="15"/>
    </row>
    <row r="104" spans="1:12" ht="15.5" x14ac:dyDescent="0.35">
      <c r="A104" s="118" t="s">
        <v>20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22">
        <f>SUM(L102:L103)</f>
        <v>402.8483869013512</v>
      </c>
    </row>
    <row r="105" spans="1:12" ht="15.5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5" x14ac:dyDescent="0.35">
      <c r="A106" s="104" t="s">
        <v>44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5.5" x14ac:dyDescent="0.35">
      <c r="A107" s="19">
        <v>5</v>
      </c>
      <c r="B107" s="105" t="s">
        <v>45</v>
      </c>
      <c r="C107" s="105"/>
      <c r="D107" s="105"/>
      <c r="E107" s="105"/>
      <c r="F107" s="105"/>
      <c r="G107" s="105"/>
      <c r="H107" s="105"/>
      <c r="I107" s="105"/>
      <c r="J107" s="105"/>
      <c r="K107" s="105"/>
      <c r="L107" s="20" t="s">
        <v>94</v>
      </c>
    </row>
    <row r="108" spans="1:12" ht="15.5" x14ac:dyDescent="0.35">
      <c r="A108" s="31" t="s">
        <v>77</v>
      </c>
      <c r="B108" s="143" t="s">
        <v>46</v>
      </c>
      <c r="C108" s="143"/>
      <c r="D108" s="143"/>
      <c r="E108" s="143"/>
      <c r="F108" s="143"/>
      <c r="G108" s="143"/>
      <c r="H108" s="143"/>
      <c r="I108" s="143"/>
      <c r="J108" s="143"/>
      <c r="K108" s="143"/>
      <c r="L108" s="32">
        <v>80.760000000000005</v>
      </c>
    </row>
    <row r="109" spans="1:12" ht="15.5" x14ac:dyDescent="0.35">
      <c r="A109" s="31" t="s">
        <v>78</v>
      </c>
      <c r="B109" s="143" t="s">
        <v>47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32">
        <v>0</v>
      </c>
    </row>
    <row r="110" spans="1:12" ht="15.5" x14ac:dyDescent="0.35">
      <c r="A110" s="31" t="s">
        <v>79</v>
      </c>
      <c r="B110" s="143" t="s">
        <v>48</v>
      </c>
      <c r="C110" s="143"/>
      <c r="D110" s="143"/>
      <c r="E110" s="143"/>
      <c r="F110" s="143"/>
      <c r="G110" s="143"/>
      <c r="H110" s="143"/>
      <c r="I110" s="143"/>
      <c r="J110" s="143"/>
      <c r="K110" s="143"/>
      <c r="L110" s="32">
        <v>0</v>
      </c>
    </row>
    <row r="111" spans="1:12" ht="15.5" x14ac:dyDescent="0.35">
      <c r="A111" s="31" t="s">
        <v>80</v>
      </c>
      <c r="B111" s="143" t="s">
        <v>49</v>
      </c>
      <c r="C111" s="143"/>
      <c r="D111" s="143"/>
      <c r="E111" s="143"/>
      <c r="F111" s="143"/>
      <c r="G111" s="143"/>
      <c r="H111" s="143"/>
      <c r="I111" s="143"/>
      <c r="J111" s="143"/>
      <c r="K111" s="143"/>
      <c r="L111" s="32">
        <v>0</v>
      </c>
    </row>
    <row r="112" spans="1:12" ht="15.5" x14ac:dyDescent="0.35">
      <c r="A112" s="118" t="s">
        <v>20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22">
        <f>SUM(L108:L111)</f>
        <v>80.760000000000005</v>
      </c>
    </row>
    <row r="113" spans="1:12" ht="15.5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5" x14ac:dyDescent="0.35">
      <c r="A114" s="104" t="s">
        <v>50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5.5" x14ac:dyDescent="0.35">
      <c r="A115" s="19">
        <v>6</v>
      </c>
      <c r="B115" s="148" t="s">
        <v>51</v>
      </c>
      <c r="C115" s="148"/>
      <c r="D115" s="148"/>
      <c r="E115" s="148"/>
      <c r="F115" s="148"/>
      <c r="G115" s="148"/>
      <c r="H115" s="148"/>
      <c r="I115" s="148"/>
      <c r="J115" s="148"/>
      <c r="K115" s="20" t="s">
        <v>11</v>
      </c>
      <c r="L115" s="20" t="s">
        <v>94</v>
      </c>
    </row>
    <row r="116" spans="1:12" ht="15.5" x14ac:dyDescent="0.35">
      <c r="A116" s="11" t="s">
        <v>77</v>
      </c>
      <c r="B116" s="97" t="s">
        <v>52</v>
      </c>
      <c r="C116" s="97"/>
      <c r="D116" s="97"/>
      <c r="E116" s="97"/>
      <c r="F116" s="97"/>
      <c r="G116" s="97"/>
      <c r="H116" s="97"/>
      <c r="I116" s="97"/>
      <c r="J116" s="97"/>
      <c r="K116" s="29">
        <v>0.03</v>
      </c>
      <c r="L116" s="15">
        <f>L134*K116</f>
        <v>143.39095313813223</v>
      </c>
    </row>
    <row r="117" spans="1:12" ht="15.5" x14ac:dyDescent="0.35">
      <c r="A117" s="11" t="s">
        <v>78</v>
      </c>
      <c r="B117" s="97" t="s">
        <v>53</v>
      </c>
      <c r="C117" s="97"/>
      <c r="D117" s="97"/>
      <c r="E117" s="97"/>
      <c r="F117" s="97"/>
      <c r="G117" s="97"/>
      <c r="H117" s="97"/>
      <c r="I117" s="97"/>
      <c r="J117" s="97"/>
      <c r="K117" s="29">
        <v>6.7900000000000002E-2</v>
      </c>
      <c r="L117" s="15">
        <f>(L116+L134)*K117</f>
        <v>334.27776965405178</v>
      </c>
    </row>
    <row r="118" spans="1:12" ht="15.5" x14ac:dyDescent="0.35">
      <c r="A118" s="11" t="s">
        <v>79</v>
      </c>
      <c r="B118" s="97" t="s">
        <v>54</v>
      </c>
      <c r="C118" s="97"/>
      <c r="D118" s="97"/>
      <c r="E118" s="97"/>
      <c r="F118" s="97"/>
      <c r="G118" s="97"/>
      <c r="H118" s="97"/>
      <c r="I118" s="97"/>
      <c r="J118" s="97"/>
      <c r="K118" s="29">
        <f>SUM(K119:K124)</f>
        <v>0.1225</v>
      </c>
      <c r="L118" s="15">
        <f>SUM(L119:L124)</f>
        <v>733.93444693950528</v>
      </c>
    </row>
    <row r="119" spans="1:12" ht="15.5" x14ac:dyDescent="0.35">
      <c r="A119" s="89" t="s">
        <v>123</v>
      </c>
      <c r="B119" s="89"/>
      <c r="C119" s="147" t="s">
        <v>55</v>
      </c>
      <c r="D119" s="97" t="s">
        <v>57</v>
      </c>
      <c r="E119" s="97"/>
      <c r="F119" s="97"/>
      <c r="G119" s="97"/>
      <c r="H119" s="97"/>
      <c r="I119" s="97"/>
      <c r="J119" s="97"/>
      <c r="K119" s="29">
        <v>1.6500000000000001E-2</v>
      </c>
      <c r="L119" s="15">
        <f>((L134+L116+L117)/(1-(K118)))*K119</f>
        <v>98.856476526545606</v>
      </c>
    </row>
    <row r="120" spans="1:12" ht="15.5" x14ac:dyDescent="0.35">
      <c r="A120" s="89"/>
      <c r="B120" s="89"/>
      <c r="C120" s="147"/>
      <c r="D120" s="97" t="s">
        <v>58</v>
      </c>
      <c r="E120" s="97"/>
      <c r="F120" s="97"/>
      <c r="G120" s="97"/>
      <c r="H120" s="97"/>
      <c r="I120" s="97"/>
      <c r="J120" s="97"/>
      <c r="K120" s="29">
        <v>7.5999999999999998E-2</v>
      </c>
      <c r="L120" s="15">
        <f>((L134+L116+L117)/(1-(K118)))*K120</f>
        <v>455.33892218287667</v>
      </c>
    </row>
    <row r="121" spans="1:12" x14ac:dyDescent="0.35">
      <c r="A121" s="89" t="s">
        <v>124</v>
      </c>
      <c r="B121" s="89"/>
      <c r="C121" s="147" t="s">
        <v>56</v>
      </c>
      <c r="D121" s="107" t="s">
        <v>59</v>
      </c>
      <c r="E121" s="107"/>
      <c r="F121" s="107"/>
      <c r="G121" s="107"/>
      <c r="H121" s="107"/>
      <c r="I121" s="107"/>
      <c r="J121" s="107"/>
      <c r="K121" s="149">
        <v>0.03</v>
      </c>
      <c r="L121" s="155">
        <f>((L134+L116+L117)/(1-(K118)))*K121</f>
        <v>179.73904823008291</v>
      </c>
    </row>
    <row r="122" spans="1:12" x14ac:dyDescent="0.35">
      <c r="A122" s="89"/>
      <c r="B122" s="89"/>
      <c r="C122" s="147"/>
      <c r="D122" s="107"/>
      <c r="E122" s="107"/>
      <c r="F122" s="107"/>
      <c r="G122" s="107"/>
      <c r="H122" s="107"/>
      <c r="I122" s="107"/>
      <c r="J122" s="107"/>
      <c r="K122" s="150"/>
      <c r="L122" s="156"/>
    </row>
    <row r="123" spans="1:12" x14ac:dyDescent="0.35">
      <c r="A123" s="89" t="s">
        <v>125</v>
      </c>
      <c r="B123" s="89"/>
      <c r="C123" s="147" t="s">
        <v>126</v>
      </c>
      <c r="D123" s="96"/>
      <c r="E123" s="96"/>
      <c r="F123" s="96"/>
      <c r="G123" s="96"/>
      <c r="H123" s="96"/>
      <c r="I123" s="96"/>
      <c r="J123" s="96"/>
      <c r="K123" s="149">
        <v>0</v>
      </c>
      <c r="L123" s="155">
        <v>0</v>
      </c>
    </row>
    <row r="124" spans="1:12" x14ac:dyDescent="0.35">
      <c r="A124" s="89"/>
      <c r="B124" s="89"/>
      <c r="C124" s="147"/>
      <c r="D124" s="96"/>
      <c r="E124" s="96"/>
      <c r="F124" s="96"/>
      <c r="G124" s="96"/>
      <c r="H124" s="96"/>
      <c r="I124" s="96"/>
      <c r="J124" s="96"/>
      <c r="K124" s="150"/>
      <c r="L124" s="156"/>
    </row>
    <row r="125" spans="1:12" ht="15.5" x14ac:dyDescent="0.35">
      <c r="A125" s="118" t="s">
        <v>20</v>
      </c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22">
        <f>SUM(L116:L124)</f>
        <v>1945.5376166711944</v>
      </c>
    </row>
    <row r="126" spans="1:12" ht="15.5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5" x14ac:dyDescent="0.35">
      <c r="A127" s="153" t="s">
        <v>60</v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</row>
    <row r="128" spans="1:12" ht="15.5" x14ac:dyDescent="0.35">
      <c r="A128" s="118" t="s">
        <v>61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25"/>
    </row>
    <row r="129" spans="1:12" ht="15.5" x14ac:dyDescent="0.35">
      <c r="A129" s="11" t="s">
        <v>77</v>
      </c>
      <c r="B129" s="97" t="s">
        <v>127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15">
        <f>J29</f>
        <v>2221.9470000000001</v>
      </c>
    </row>
    <row r="130" spans="1:12" ht="15.5" x14ac:dyDescent="0.35">
      <c r="A130" s="11" t="s">
        <v>78</v>
      </c>
      <c r="B130" s="97" t="s">
        <v>128</v>
      </c>
      <c r="C130" s="97"/>
      <c r="D130" s="97"/>
      <c r="E130" s="97"/>
      <c r="F130" s="97"/>
      <c r="G130" s="97"/>
      <c r="H130" s="97"/>
      <c r="I130" s="97"/>
      <c r="J130" s="97"/>
      <c r="K130" s="97"/>
      <c r="L130" s="15">
        <f>K68</f>
        <v>1905.1751600000002</v>
      </c>
    </row>
    <row r="131" spans="1:12" ht="15.5" x14ac:dyDescent="0.35">
      <c r="A131" s="11" t="s">
        <v>79</v>
      </c>
      <c r="B131" s="97" t="s">
        <v>129</v>
      </c>
      <c r="C131" s="97"/>
      <c r="D131" s="97"/>
      <c r="E131" s="97"/>
      <c r="F131" s="97"/>
      <c r="G131" s="97"/>
      <c r="H131" s="97"/>
      <c r="I131" s="97"/>
      <c r="J131" s="97"/>
      <c r="K131" s="97"/>
      <c r="L131" s="15">
        <f>K80</f>
        <v>168.96789103638892</v>
      </c>
    </row>
    <row r="132" spans="1:12" ht="15.5" x14ac:dyDescent="0.35">
      <c r="A132" s="11" t="s">
        <v>80</v>
      </c>
      <c r="B132" s="97" t="s">
        <v>130</v>
      </c>
      <c r="C132" s="97"/>
      <c r="D132" s="97"/>
      <c r="E132" s="97"/>
      <c r="F132" s="97"/>
      <c r="G132" s="97"/>
      <c r="H132" s="97"/>
      <c r="I132" s="97"/>
      <c r="J132" s="97"/>
      <c r="K132" s="97"/>
      <c r="L132" s="15">
        <f>L104</f>
        <v>402.8483869013512</v>
      </c>
    </row>
    <row r="133" spans="1:12" ht="15.5" x14ac:dyDescent="0.35">
      <c r="A133" s="11" t="s">
        <v>95</v>
      </c>
      <c r="B133" s="97" t="s">
        <v>131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15">
        <f>L112</f>
        <v>80.760000000000005</v>
      </c>
    </row>
    <row r="134" spans="1:12" ht="15.5" x14ac:dyDescent="0.35">
      <c r="A134" s="118" t="s">
        <v>62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22">
        <f>SUM(L129:L133)</f>
        <v>4779.6984379377409</v>
      </c>
    </row>
    <row r="135" spans="1:12" ht="15.5" x14ac:dyDescent="0.35">
      <c r="A135" s="11" t="s">
        <v>96</v>
      </c>
      <c r="B135" s="97" t="s">
        <v>63</v>
      </c>
      <c r="C135" s="97"/>
      <c r="D135" s="97"/>
      <c r="E135" s="97"/>
      <c r="F135" s="97"/>
      <c r="G135" s="97"/>
      <c r="H135" s="97"/>
      <c r="I135" s="97"/>
      <c r="J135" s="97"/>
      <c r="K135" s="97"/>
      <c r="L135" s="15">
        <f>L125</f>
        <v>1945.5376166711944</v>
      </c>
    </row>
    <row r="136" spans="1:12" ht="15.5" x14ac:dyDescent="0.35">
      <c r="A136" s="118" t="s">
        <v>64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22">
        <f>SUM(L134:L135)</f>
        <v>6725.2360546089349</v>
      </c>
    </row>
  </sheetData>
  <mergeCells count="170">
    <mergeCell ref="B132:K132"/>
    <mergeCell ref="B133:K133"/>
    <mergeCell ref="A134:K134"/>
    <mergeCell ref="B135:K135"/>
    <mergeCell ref="A136:K136"/>
    <mergeCell ref="A125:K125"/>
    <mergeCell ref="A127:L127"/>
    <mergeCell ref="A128:K128"/>
    <mergeCell ref="B129:K129"/>
    <mergeCell ref="B130:K130"/>
    <mergeCell ref="B131:K131"/>
    <mergeCell ref="A121:B122"/>
    <mergeCell ref="C121:C122"/>
    <mergeCell ref="D121:J122"/>
    <mergeCell ref="K121:K122"/>
    <mergeCell ref="L121:L122"/>
    <mergeCell ref="A123:B124"/>
    <mergeCell ref="C123:C124"/>
    <mergeCell ref="D123:J124"/>
    <mergeCell ref="K123:K124"/>
    <mergeCell ref="L123:L124"/>
    <mergeCell ref="B116:J116"/>
    <mergeCell ref="B117:J117"/>
    <mergeCell ref="B118:J118"/>
    <mergeCell ref="A119:B120"/>
    <mergeCell ref="C119:C120"/>
    <mergeCell ref="D119:J119"/>
    <mergeCell ref="D120:J120"/>
    <mergeCell ref="B109:K109"/>
    <mergeCell ref="B110:K110"/>
    <mergeCell ref="B111:K111"/>
    <mergeCell ref="A112:K112"/>
    <mergeCell ref="A114:L114"/>
    <mergeCell ref="B115:J115"/>
    <mergeCell ref="B102:K102"/>
    <mergeCell ref="B103:K103"/>
    <mergeCell ref="A104:K104"/>
    <mergeCell ref="A106:L106"/>
    <mergeCell ref="B107:K107"/>
    <mergeCell ref="B108:K108"/>
    <mergeCell ref="B96:J96"/>
    <mergeCell ref="B97:J97"/>
    <mergeCell ref="A98:J98"/>
    <mergeCell ref="K98:L98"/>
    <mergeCell ref="A100:L100"/>
    <mergeCell ref="B101:K101"/>
    <mergeCell ref="B89:J89"/>
    <mergeCell ref="B90:J90"/>
    <mergeCell ref="B91:J91"/>
    <mergeCell ref="B92:J92"/>
    <mergeCell ref="A93:J93"/>
    <mergeCell ref="A95:L95"/>
    <mergeCell ref="A82:K82"/>
    <mergeCell ref="A84:L84"/>
    <mergeCell ref="A85:L85"/>
    <mergeCell ref="B86:J86"/>
    <mergeCell ref="B87:J87"/>
    <mergeCell ref="B88:J88"/>
    <mergeCell ref="B76:J76"/>
    <mergeCell ref="B77:J77"/>
    <mergeCell ref="B78:J78"/>
    <mergeCell ref="B79:J79"/>
    <mergeCell ref="A80:J80"/>
    <mergeCell ref="K80:L80"/>
    <mergeCell ref="A70:J70"/>
    <mergeCell ref="K70:L70"/>
    <mergeCell ref="A72:L72"/>
    <mergeCell ref="B73:J73"/>
    <mergeCell ref="B74:J74"/>
    <mergeCell ref="B75:J75"/>
    <mergeCell ref="B66:J66"/>
    <mergeCell ref="K66:L66"/>
    <mergeCell ref="B67:J67"/>
    <mergeCell ref="K67:L67"/>
    <mergeCell ref="A68:J68"/>
    <mergeCell ref="K68:L68"/>
    <mergeCell ref="A61:J61"/>
    <mergeCell ref="K61:L61"/>
    <mergeCell ref="A63:L63"/>
    <mergeCell ref="B64:J64"/>
    <mergeCell ref="K64:L64"/>
    <mergeCell ref="B65:J65"/>
    <mergeCell ref="K65:L65"/>
    <mergeCell ref="B57:J57"/>
    <mergeCell ref="K57:L57"/>
    <mergeCell ref="B58:J59"/>
    <mergeCell ref="K58:L59"/>
    <mergeCell ref="B60:J60"/>
    <mergeCell ref="K60:L60"/>
    <mergeCell ref="A55:A56"/>
    <mergeCell ref="B55:C56"/>
    <mergeCell ref="E55:F55"/>
    <mergeCell ref="G55:H55"/>
    <mergeCell ref="I55:J55"/>
    <mergeCell ref="K55:L56"/>
    <mergeCell ref="E56:F56"/>
    <mergeCell ref="G56:H56"/>
    <mergeCell ref="I56:J56"/>
    <mergeCell ref="A53:A54"/>
    <mergeCell ref="B53:B54"/>
    <mergeCell ref="E53:F53"/>
    <mergeCell ref="G53:H53"/>
    <mergeCell ref="I53:J53"/>
    <mergeCell ref="K53:L54"/>
    <mergeCell ref="E54:F54"/>
    <mergeCell ref="G54:H54"/>
    <mergeCell ref="I54:J54"/>
    <mergeCell ref="B47:J47"/>
    <mergeCell ref="B48:J48"/>
    <mergeCell ref="A49:J49"/>
    <mergeCell ref="A51:L51"/>
    <mergeCell ref="B52:J52"/>
    <mergeCell ref="K52:L52"/>
    <mergeCell ref="B43:D43"/>
    <mergeCell ref="F43:G43"/>
    <mergeCell ref="I43:J43"/>
    <mergeCell ref="B44:J44"/>
    <mergeCell ref="B45:J45"/>
    <mergeCell ref="B46:J46"/>
    <mergeCell ref="A37:J37"/>
    <mergeCell ref="K37:L37"/>
    <mergeCell ref="A39:L39"/>
    <mergeCell ref="B40:J40"/>
    <mergeCell ref="B41:J41"/>
    <mergeCell ref="B42:J42"/>
    <mergeCell ref="A31:L31"/>
    <mergeCell ref="A32:L32"/>
    <mergeCell ref="B33:J33"/>
    <mergeCell ref="B34:J34"/>
    <mergeCell ref="B35:J35"/>
    <mergeCell ref="B36:J36"/>
    <mergeCell ref="B27:I27"/>
    <mergeCell ref="J27:L27"/>
    <mergeCell ref="B28:I28"/>
    <mergeCell ref="J28:L28"/>
    <mergeCell ref="A29:I29"/>
    <mergeCell ref="J29:L29"/>
    <mergeCell ref="B24:C24"/>
    <mergeCell ref="F24:I24"/>
    <mergeCell ref="J24:L24"/>
    <mergeCell ref="B25:I25"/>
    <mergeCell ref="J25:L25"/>
    <mergeCell ref="B26:I26"/>
    <mergeCell ref="J26:L26"/>
    <mergeCell ref="B22:I22"/>
    <mergeCell ref="J22:L22"/>
    <mergeCell ref="B23:C23"/>
    <mergeCell ref="F23:G23"/>
    <mergeCell ref="H23:I23"/>
    <mergeCell ref="J23:L23"/>
    <mergeCell ref="B17:I17"/>
    <mergeCell ref="J17:L17"/>
    <mergeCell ref="B18:I18"/>
    <mergeCell ref="J18:L18"/>
    <mergeCell ref="A20:L20"/>
    <mergeCell ref="B21:I21"/>
    <mergeCell ref="J21:L21"/>
    <mergeCell ref="A13:L13"/>
    <mergeCell ref="B14:I14"/>
    <mergeCell ref="J14:L14"/>
    <mergeCell ref="B15:I15"/>
    <mergeCell ref="J15:L15"/>
    <mergeCell ref="B16:I16"/>
    <mergeCell ref="J16:L16"/>
    <mergeCell ref="C2:E2"/>
    <mergeCell ref="C3:E3"/>
    <mergeCell ref="C7:G7"/>
    <mergeCell ref="B8:H8"/>
    <mergeCell ref="B9:G9"/>
    <mergeCell ref="A12:L1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830D5-D3FE-4FCC-9FF4-9E6ECB676ECD}">
  <dimension ref="A1:L136"/>
  <sheetViews>
    <sheetView workbookViewId="0">
      <selection activeCell="C2" sqref="C2:G3"/>
    </sheetView>
  </sheetViews>
  <sheetFormatPr defaultRowHeight="14.5" x14ac:dyDescent="0.35"/>
  <cols>
    <col min="2" max="2" width="18.08984375" customWidth="1"/>
    <col min="3" max="3" width="17.1796875" customWidth="1"/>
    <col min="12" max="12" width="14.7265625" customWidth="1"/>
  </cols>
  <sheetData>
    <row r="1" spans="1:12" ht="15.5" x14ac:dyDescent="0.35">
      <c r="A1" s="2" t="s">
        <v>68</v>
      </c>
      <c r="B1" s="3"/>
      <c r="C1" s="4"/>
      <c r="D1" s="3"/>
      <c r="E1" s="3"/>
    </row>
    <row r="2" spans="1:12" ht="15.5" x14ac:dyDescent="0.35">
      <c r="A2" s="3"/>
      <c r="B2" s="3" t="s">
        <v>69</v>
      </c>
      <c r="C2" s="91" t="s">
        <v>137</v>
      </c>
      <c r="D2" s="91"/>
      <c r="E2" s="91"/>
      <c r="F2" s="91"/>
      <c r="G2" s="91"/>
    </row>
    <row r="3" spans="1:12" ht="15.5" x14ac:dyDescent="0.35">
      <c r="A3" s="3"/>
      <c r="B3" s="3" t="s">
        <v>70</v>
      </c>
      <c r="C3" s="92" t="s">
        <v>71</v>
      </c>
      <c r="D3" s="92"/>
      <c r="E3" s="92"/>
      <c r="F3" s="33"/>
      <c r="G3" s="33"/>
    </row>
    <row r="4" spans="1:12" ht="15.5" x14ac:dyDescent="0.35">
      <c r="A4" s="3"/>
      <c r="B4" s="3" t="s">
        <v>72</v>
      </c>
      <c r="C4" s="5" t="s">
        <v>73</v>
      </c>
      <c r="D4" s="30" t="s">
        <v>74</v>
      </c>
      <c r="E4" s="30" t="s">
        <v>75</v>
      </c>
    </row>
    <row r="5" spans="1:12" ht="15.5" x14ac:dyDescent="0.35">
      <c r="A5" s="2" t="s">
        <v>76</v>
      </c>
      <c r="B5" s="3"/>
      <c r="C5" s="4"/>
      <c r="D5" s="4"/>
      <c r="E5" s="3"/>
    </row>
    <row r="6" spans="1:12" ht="15.5" x14ac:dyDescent="0.35">
      <c r="A6" s="7" t="s">
        <v>77</v>
      </c>
      <c r="B6" s="8" t="s">
        <v>81</v>
      </c>
      <c r="C6" s="4"/>
      <c r="D6" s="4"/>
      <c r="E6" s="3"/>
    </row>
    <row r="7" spans="1:12" ht="15.5" x14ac:dyDescent="0.35">
      <c r="A7" s="7" t="s">
        <v>78</v>
      </c>
      <c r="B7" s="8" t="s">
        <v>82</v>
      </c>
      <c r="C7" s="5" t="s">
        <v>84</v>
      </c>
      <c r="D7" s="3"/>
      <c r="E7" s="3"/>
    </row>
    <row r="8" spans="1:12" ht="15.5" x14ac:dyDescent="0.35">
      <c r="A8" s="7" t="s">
        <v>79</v>
      </c>
      <c r="B8" s="93" t="s">
        <v>152</v>
      </c>
      <c r="C8" s="93"/>
      <c r="D8" s="93"/>
      <c r="E8" s="93"/>
      <c r="F8" s="93"/>
      <c r="G8" s="93"/>
      <c r="H8" s="93"/>
      <c r="I8" s="93"/>
      <c r="J8" s="93"/>
      <c r="K8" s="93"/>
    </row>
    <row r="9" spans="1:12" ht="15.5" x14ac:dyDescent="0.35">
      <c r="A9" s="7" t="s">
        <v>80</v>
      </c>
      <c r="B9" s="8" t="s">
        <v>83</v>
      </c>
      <c r="C9" s="6"/>
      <c r="D9" s="3"/>
      <c r="E9" s="3"/>
    </row>
    <row r="10" spans="1:12" x14ac:dyDescent="0.35">
      <c r="C10" s="1"/>
    </row>
    <row r="11" spans="1:12" ht="15.5" x14ac:dyDescent="0.35">
      <c r="A11" s="3"/>
      <c r="B11" s="9" t="s">
        <v>85</v>
      </c>
      <c r="C11" s="4"/>
      <c r="D11" s="3"/>
      <c r="E11" s="3"/>
      <c r="F11" s="3"/>
      <c r="G11" s="3"/>
      <c r="H11" s="3"/>
      <c r="I11" s="3"/>
      <c r="J11" s="3"/>
      <c r="K11" s="3"/>
      <c r="L11" s="3"/>
    </row>
    <row r="12" spans="1:12" ht="15.5" x14ac:dyDescent="0.35">
      <c r="A12" s="94" t="s">
        <v>86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5.5" x14ac:dyDescent="0.35">
      <c r="A13" s="87" t="s">
        <v>87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ht="15.5" x14ac:dyDescent="0.35">
      <c r="A14" s="10">
        <v>1</v>
      </c>
      <c r="B14" s="88" t="s">
        <v>88</v>
      </c>
      <c r="C14" s="88"/>
      <c r="D14" s="88"/>
      <c r="E14" s="88"/>
      <c r="F14" s="88"/>
      <c r="G14" s="88"/>
      <c r="H14" s="88"/>
      <c r="I14" s="88"/>
      <c r="J14" s="89" t="s">
        <v>153</v>
      </c>
      <c r="K14" s="89"/>
      <c r="L14" s="89"/>
    </row>
    <row r="15" spans="1:12" ht="15.5" x14ac:dyDescent="0.35">
      <c r="A15" s="10">
        <v>2</v>
      </c>
      <c r="B15" s="88" t="s">
        <v>89</v>
      </c>
      <c r="C15" s="88"/>
      <c r="D15" s="88"/>
      <c r="E15" s="88"/>
      <c r="F15" s="88"/>
      <c r="G15" s="88"/>
      <c r="H15" s="88"/>
      <c r="I15" s="88"/>
      <c r="J15" s="89" t="s">
        <v>150</v>
      </c>
      <c r="K15" s="89"/>
      <c r="L15" s="89"/>
    </row>
    <row r="16" spans="1:12" ht="15.5" x14ac:dyDescent="0.35">
      <c r="A16" s="10">
        <v>3</v>
      </c>
      <c r="B16" s="88" t="s">
        <v>90</v>
      </c>
      <c r="C16" s="88"/>
      <c r="D16" s="88"/>
      <c r="E16" s="88"/>
      <c r="F16" s="88"/>
      <c r="G16" s="88"/>
      <c r="H16" s="88"/>
      <c r="I16" s="88"/>
      <c r="J16" s="90">
        <v>1709.16</v>
      </c>
      <c r="K16" s="90"/>
      <c r="L16" s="90"/>
    </row>
    <row r="17" spans="1:12" ht="15.5" x14ac:dyDescent="0.35">
      <c r="A17" s="10">
        <v>4</v>
      </c>
      <c r="B17" s="88" t="s">
        <v>91</v>
      </c>
      <c r="C17" s="88"/>
      <c r="D17" s="88"/>
      <c r="E17" s="88"/>
      <c r="F17" s="88"/>
      <c r="G17" s="88"/>
      <c r="H17" s="88"/>
      <c r="I17" s="88"/>
      <c r="J17" s="89" t="s">
        <v>151</v>
      </c>
      <c r="K17" s="89"/>
      <c r="L17" s="89"/>
    </row>
    <row r="18" spans="1:12" ht="15.5" x14ac:dyDescent="0.35">
      <c r="A18" s="10">
        <v>5</v>
      </c>
      <c r="B18" s="88" t="s">
        <v>92</v>
      </c>
      <c r="C18" s="88"/>
      <c r="D18" s="88"/>
      <c r="E18" s="88"/>
      <c r="F18" s="88"/>
      <c r="G18" s="88"/>
      <c r="H18" s="88"/>
      <c r="I18" s="88"/>
      <c r="J18" s="103">
        <v>45292</v>
      </c>
      <c r="K18" s="103"/>
      <c r="L18" s="103"/>
    </row>
    <row r="20" spans="1:12" ht="15.5" x14ac:dyDescent="0.35">
      <c r="A20" s="104" t="s">
        <v>65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5.5" x14ac:dyDescent="0.35">
      <c r="A21" s="24">
        <v>1</v>
      </c>
      <c r="B21" s="105" t="s">
        <v>93</v>
      </c>
      <c r="C21" s="105"/>
      <c r="D21" s="105"/>
      <c r="E21" s="105"/>
      <c r="F21" s="105"/>
      <c r="G21" s="105"/>
      <c r="H21" s="105"/>
      <c r="I21" s="105"/>
      <c r="J21" s="106" t="s">
        <v>94</v>
      </c>
      <c r="K21" s="106"/>
      <c r="L21" s="106"/>
    </row>
    <row r="22" spans="1:12" ht="15.5" x14ac:dyDescent="0.35">
      <c r="A22" s="11" t="s">
        <v>77</v>
      </c>
      <c r="B22" s="88" t="s">
        <v>98</v>
      </c>
      <c r="C22" s="88"/>
      <c r="D22" s="88"/>
      <c r="E22" s="88"/>
      <c r="F22" s="88"/>
      <c r="G22" s="88"/>
      <c r="H22" s="88"/>
      <c r="I22" s="88"/>
      <c r="J22" s="95">
        <f>J16</f>
        <v>1709.16</v>
      </c>
      <c r="K22" s="96"/>
      <c r="L22" s="96"/>
    </row>
    <row r="23" spans="1:12" ht="15.5" x14ac:dyDescent="0.35">
      <c r="A23" s="11" t="s">
        <v>78</v>
      </c>
      <c r="B23" s="97" t="s">
        <v>99</v>
      </c>
      <c r="C23" s="97"/>
      <c r="D23" s="11" t="s">
        <v>14</v>
      </c>
      <c r="E23" s="11" t="s">
        <v>66</v>
      </c>
      <c r="F23" s="98">
        <f>J22</f>
        <v>1709.16</v>
      </c>
      <c r="G23" s="99"/>
      <c r="H23" s="100">
        <v>0.3</v>
      </c>
      <c r="I23" s="101"/>
      <c r="J23" s="102">
        <f>F23*H23</f>
        <v>512.74800000000005</v>
      </c>
      <c r="K23" s="102"/>
      <c r="L23" s="102"/>
    </row>
    <row r="24" spans="1:12" ht="15.5" x14ac:dyDescent="0.35">
      <c r="A24" s="11" t="s">
        <v>79</v>
      </c>
      <c r="B24" s="97" t="s">
        <v>100</v>
      </c>
      <c r="C24" s="97"/>
      <c r="D24" s="11" t="s">
        <v>14</v>
      </c>
      <c r="E24" s="11" t="s">
        <v>67</v>
      </c>
      <c r="F24" s="110"/>
      <c r="G24" s="111"/>
      <c r="H24" s="111"/>
      <c r="I24" s="112"/>
      <c r="J24" s="95"/>
      <c r="K24" s="95"/>
      <c r="L24" s="95"/>
    </row>
    <row r="25" spans="1:12" ht="15.5" x14ac:dyDescent="0.35">
      <c r="A25" s="11" t="s">
        <v>80</v>
      </c>
      <c r="B25" s="97" t="s">
        <v>101</v>
      </c>
      <c r="C25" s="97"/>
      <c r="D25" s="97"/>
      <c r="E25" s="97"/>
      <c r="F25" s="97"/>
      <c r="G25" s="97"/>
      <c r="H25" s="97"/>
      <c r="I25" s="97"/>
      <c r="J25" s="95"/>
      <c r="K25" s="95"/>
      <c r="L25" s="95"/>
    </row>
    <row r="26" spans="1:12" ht="15.5" x14ac:dyDescent="0.35">
      <c r="A26" s="11" t="s">
        <v>95</v>
      </c>
      <c r="B26" s="97" t="s">
        <v>102</v>
      </c>
      <c r="C26" s="97"/>
      <c r="D26" s="97"/>
      <c r="E26" s="97"/>
      <c r="F26" s="97"/>
      <c r="G26" s="97"/>
      <c r="H26" s="97"/>
      <c r="I26" s="97"/>
      <c r="J26" s="95"/>
      <c r="K26" s="95"/>
      <c r="L26" s="95"/>
    </row>
    <row r="27" spans="1:12" ht="15.5" x14ac:dyDescent="0.35">
      <c r="A27" s="11" t="s">
        <v>96</v>
      </c>
      <c r="B27" s="107" t="s">
        <v>103</v>
      </c>
      <c r="C27" s="107"/>
      <c r="D27" s="107"/>
      <c r="E27" s="107"/>
      <c r="F27" s="107"/>
      <c r="G27" s="107"/>
      <c r="H27" s="107"/>
      <c r="I27" s="107"/>
      <c r="J27" s="95"/>
      <c r="K27" s="95"/>
      <c r="L27" s="95"/>
    </row>
    <row r="28" spans="1:12" ht="15.5" x14ac:dyDescent="0.35">
      <c r="A28" s="11" t="s">
        <v>97</v>
      </c>
      <c r="B28" s="108" t="s">
        <v>104</v>
      </c>
      <c r="C28" s="108"/>
      <c r="D28" s="108"/>
      <c r="E28" s="108"/>
      <c r="F28" s="108"/>
      <c r="G28" s="108"/>
      <c r="H28" s="108"/>
      <c r="I28" s="108"/>
      <c r="J28" s="95"/>
      <c r="K28" s="95"/>
      <c r="L28" s="95"/>
    </row>
    <row r="29" spans="1:12" ht="15.5" x14ac:dyDescent="0.35">
      <c r="A29" s="106" t="s">
        <v>105</v>
      </c>
      <c r="B29" s="106"/>
      <c r="C29" s="106"/>
      <c r="D29" s="106"/>
      <c r="E29" s="106"/>
      <c r="F29" s="106"/>
      <c r="G29" s="106"/>
      <c r="H29" s="106"/>
      <c r="I29" s="106"/>
      <c r="J29" s="109">
        <f>SUM(J22:J28)</f>
        <v>2221.9080000000004</v>
      </c>
      <c r="K29" s="109"/>
      <c r="L29" s="109"/>
    </row>
    <row r="31" spans="1:12" ht="15.5" x14ac:dyDescent="0.35">
      <c r="A31" s="104" t="s">
        <v>106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</row>
    <row r="32" spans="1:12" ht="15.5" x14ac:dyDescent="0.35">
      <c r="A32" s="113" t="s">
        <v>107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2" ht="15.5" x14ac:dyDescent="0.35">
      <c r="A33" s="19" t="s">
        <v>108</v>
      </c>
      <c r="B33" s="114" t="s">
        <v>109</v>
      </c>
      <c r="C33" s="115"/>
      <c r="D33" s="115"/>
      <c r="E33" s="115"/>
      <c r="F33" s="115"/>
      <c r="G33" s="115"/>
      <c r="H33" s="115"/>
      <c r="I33" s="115"/>
      <c r="J33" s="116"/>
      <c r="K33" s="20" t="s">
        <v>11</v>
      </c>
      <c r="L33" s="20" t="s">
        <v>94</v>
      </c>
    </row>
    <row r="34" spans="1:12" ht="15.5" x14ac:dyDescent="0.35">
      <c r="A34" s="11" t="s">
        <v>77</v>
      </c>
      <c r="B34" s="88" t="s">
        <v>110</v>
      </c>
      <c r="C34" s="88"/>
      <c r="D34" s="88"/>
      <c r="E34" s="88"/>
      <c r="F34" s="88"/>
      <c r="G34" s="88"/>
      <c r="H34" s="88"/>
      <c r="I34" s="88"/>
      <c r="J34" s="88"/>
      <c r="K34" s="14">
        <f>1/12</f>
        <v>8.3333333333333329E-2</v>
      </c>
      <c r="L34" s="15">
        <f>K34*J29</f>
        <v>185.15900000000002</v>
      </c>
    </row>
    <row r="35" spans="1:12" ht="15.5" x14ac:dyDescent="0.35">
      <c r="A35" s="11" t="s">
        <v>78</v>
      </c>
      <c r="B35" s="88" t="s">
        <v>0</v>
      </c>
      <c r="C35" s="88"/>
      <c r="D35" s="88"/>
      <c r="E35" s="88"/>
      <c r="F35" s="88"/>
      <c r="G35" s="88"/>
      <c r="H35" s="88"/>
      <c r="I35" s="88"/>
      <c r="J35" s="88"/>
      <c r="K35" s="14">
        <f>(1/3)/12</f>
        <v>2.7777777777777776E-2</v>
      </c>
      <c r="L35" s="15">
        <f>K35*J29</f>
        <v>61.719666666666676</v>
      </c>
    </row>
    <row r="36" spans="1:12" ht="15.5" x14ac:dyDescent="0.35">
      <c r="A36" s="12" t="s">
        <v>79</v>
      </c>
      <c r="B36" s="117" t="s">
        <v>111</v>
      </c>
      <c r="C36" s="117"/>
      <c r="D36" s="117"/>
      <c r="E36" s="117"/>
      <c r="F36" s="117"/>
      <c r="G36" s="117"/>
      <c r="H36" s="117"/>
      <c r="I36" s="117"/>
      <c r="J36" s="117"/>
      <c r="K36" s="14">
        <f>(K34+K35)*K49</f>
        <v>4.4222222222222225E-2</v>
      </c>
      <c r="L36" s="15">
        <f>K36*J29</f>
        <v>98.257709333333352</v>
      </c>
    </row>
    <row r="37" spans="1:12" ht="15.5" x14ac:dyDescent="0.35">
      <c r="A37" s="106" t="s">
        <v>20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9">
        <f>SUM(L34+L35+L36)</f>
        <v>345.13637600000004</v>
      </c>
      <c r="L37" s="109"/>
    </row>
    <row r="39" spans="1:12" ht="15.5" x14ac:dyDescent="0.35">
      <c r="A39" s="113" t="s">
        <v>1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15.5" x14ac:dyDescent="0.35">
      <c r="A40" s="19" t="s">
        <v>112</v>
      </c>
      <c r="B40" s="114" t="s">
        <v>2</v>
      </c>
      <c r="C40" s="115"/>
      <c r="D40" s="115"/>
      <c r="E40" s="115"/>
      <c r="F40" s="115"/>
      <c r="G40" s="115"/>
      <c r="H40" s="115"/>
      <c r="I40" s="115"/>
      <c r="J40" s="116"/>
      <c r="K40" s="20" t="s">
        <v>11</v>
      </c>
      <c r="L40" s="23" t="s">
        <v>94</v>
      </c>
    </row>
    <row r="41" spans="1:12" ht="15.5" x14ac:dyDescent="0.35">
      <c r="A41" s="11" t="s">
        <v>77</v>
      </c>
      <c r="B41" s="108" t="s">
        <v>3</v>
      </c>
      <c r="C41" s="108"/>
      <c r="D41" s="108"/>
      <c r="E41" s="108"/>
      <c r="F41" s="108"/>
      <c r="G41" s="108"/>
      <c r="H41" s="108"/>
      <c r="I41" s="108"/>
      <c r="J41" s="108"/>
      <c r="K41" s="16">
        <v>0.2</v>
      </c>
      <c r="L41" s="17">
        <f>K41*$J$29</f>
        <v>444.38160000000011</v>
      </c>
    </row>
    <row r="42" spans="1:12" ht="15.5" x14ac:dyDescent="0.35">
      <c r="A42" s="11" t="s">
        <v>78</v>
      </c>
      <c r="B42" s="88" t="s">
        <v>4</v>
      </c>
      <c r="C42" s="88"/>
      <c r="D42" s="88"/>
      <c r="E42" s="88"/>
      <c r="F42" s="88"/>
      <c r="G42" s="88"/>
      <c r="H42" s="88"/>
      <c r="I42" s="88"/>
      <c r="J42" s="88"/>
      <c r="K42" s="14">
        <v>2.5000000000000001E-2</v>
      </c>
      <c r="L42" s="17">
        <f t="shared" ref="L42:L48" si="0">K42*$J$29</f>
        <v>55.547700000000013</v>
      </c>
    </row>
    <row r="43" spans="1:12" ht="15.5" x14ac:dyDescent="0.35">
      <c r="A43" s="11" t="s">
        <v>79</v>
      </c>
      <c r="B43" s="97" t="s">
        <v>5</v>
      </c>
      <c r="C43" s="97"/>
      <c r="D43" s="97"/>
      <c r="E43" s="11" t="s">
        <v>132</v>
      </c>
      <c r="F43" s="122">
        <v>3</v>
      </c>
      <c r="G43" s="122"/>
      <c r="H43" s="11" t="s">
        <v>133</v>
      </c>
      <c r="I43" s="122">
        <v>2</v>
      </c>
      <c r="J43" s="122"/>
      <c r="K43" s="14">
        <f>F43*I43/100</f>
        <v>0.06</v>
      </c>
      <c r="L43" s="17">
        <f t="shared" si="0"/>
        <v>133.31448</v>
      </c>
    </row>
    <row r="44" spans="1:12" ht="15.5" x14ac:dyDescent="0.35">
      <c r="A44" s="11" t="s">
        <v>80</v>
      </c>
      <c r="B44" s="88" t="s">
        <v>6</v>
      </c>
      <c r="C44" s="88"/>
      <c r="D44" s="88"/>
      <c r="E44" s="88"/>
      <c r="F44" s="88"/>
      <c r="G44" s="88"/>
      <c r="H44" s="88"/>
      <c r="I44" s="88"/>
      <c r="J44" s="88"/>
      <c r="K44" s="14">
        <v>1.4999999999999999E-2</v>
      </c>
      <c r="L44" s="17">
        <f t="shared" si="0"/>
        <v>33.328620000000001</v>
      </c>
    </row>
    <row r="45" spans="1:12" ht="15.5" x14ac:dyDescent="0.35">
      <c r="A45" s="11" t="s">
        <v>95</v>
      </c>
      <c r="B45" s="88" t="s">
        <v>7</v>
      </c>
      <c r="C45" s="88"/>
      <c r="D45" s="88"/>
      <c r="E45" s="88"/>
      <c r="F45" s="88"/>
      <c r="G45" s="88"/>
      <c r="H45" s="88"/>
      <c r="I45" s="88"/>
      <c r="J45" s="88"/>
      <c r="K45" s="14">
        <v>0.01</v>
      </c>
      <c r="L45" s="17">
        <f t="shared" si="0"/>
        <v>22.219080000000005</v>
      </c>
    </row>
    <row r="46" spans="1:12" ht="15.5" x14ac:dyDescent="0.35">
      <c r="A46" s="11" t="s">
        <v>96</v>
      </c>
      <c r="B46" s="88" t="s">
        <v>8</v>
      </c>
      <c r="C46" s="88"/>
      <c r="D46" s="88"/>
      <c r="E46" s="88"/>
      <c r="F46" s="88"/>
      <c r="G46" s="88"/>
      <c r="H46" s="88"/>
      <c r="I46" s="88"/>
      <c r="J46" s="88"/>
      <c r="K46" s="14">
        <v>6.0000000000000001E-3</v>
      </c>
      <c r="L46" s="17">
        <f t="shared" si="0"/>
        <v>13.331448000000002</v>
      </c>
    </row>
    <row r="47" spans="1:12" ht="15.5" x14ac:dyDescent="0.35">
      <c r="A47" s="11" t="s">
        <v>97</v>
      </c>
      <c r="B47" s="88" t="s">
        <v>9</v>
      </c>
      <c r="C47" s="88"/>
      <c r="D47" s="88"/>
      <c r="E47" s="88"/>
      <c r="F47" s="88"/>
      <c r="G47" s="88"/>
      <c r="H47" s="88"/>
      <c r="I47" s="88"/>
      <c r="J47" s="88"/>
      <c r="K47" s="14">
        <v>2E-3</v>
      </c>
      <c r="L47" s="17">
        <f t="shared" si="0"/>
        <v>4.4438160000000009</v>
      </c>
    </row>
    <row r="48" spans="1:12" ht="15.5" x14ac:dyDescent="0.35">
      <c r="A48" s="11" t="s">
        <v>118</v>
      </c>
      <c r="B48" s="88" t="s">
        <v>10</v>
      </c>
      <c r="C48" s="88"/>
      <c r="D48" s="88"/>
      <c r="E48" s="88"/>
      <c r="F48" s="88"/>
      <c r="G48" s="88"/>
      <c r="H48" s="88"/>
      <c r="I48" s="88"/>
      <c r="J48" s="88"/>
      <c r="K48" s="18">
        <v>0.08</v>
      </c>
      <c r="L48" s="17">
        <f t="shared" si="0"/>
        <v>177.75264000000004</v>
      </c>
    </row>
    <row r="49" spans="1:12" ht="15.5" x14ac:dyDescent="0.35">
      <c r="A49" s="118" t="s">
        <v>20</v>
      </c>
      <c r="B49" s="118"/>
      <c r="C49" s="118"/>
      <c r="D49" s="118"/>
      <c r="E49" s="118"/>
      <c r="F49" s="118"/>
      <c r="G49" s="118"/>
      <c r="H49" s="118"/>
      <c r="I49" s="118"/>
      <c r="J49" s="118"/>
      <c r="K49" s="21">
        <f>SUM(K41:K48)</f>
        <v>0.39800000000000008</v>
      </c>
      <c r="L49" s="22">
        <f>SUM(L41:L48)</f>
        <v>884.31938400000013</v>
      </c>
    </row>
    <row r="51" spans="1:12" ht="15.5" x14ac:dyDescent="0.35">
      <c r="A51" s="119" t="s">
        <v>12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5.5" x14ac:dyDescent="0.35">
      <c r="A52" s="19" t="s">
        <v>113</v>
      </c>
      <c r="B52" s="114" t="s">
        <v>13</v>
      </c>
      <c r="C52" s="115"/>
      <c r="D52" s="115"/>
      <c r="E52" s="115"/>
      <c r="F52" s="115"/>
      <c r="G52" s="115"/>
      <c r="H52" s="115"/>
      <c r="I52" s="115"/>
      <c r="J52" s="116"/>
      <c r="K52" s="120" t="s">
        <v>94</v>
      </c>
      <c r="L52" s="121"/>
    </row>
    <row r="53" spans="1:12" ht="15.5" x14ac:dyDescent="0.35">
      <c r="A53" s="96" t="s">
        <v>77</v>
      </c>
      <c r="B53" s="108" t="s">
        <v>114</v>
      </c>
      <c r="C53" s="11" t="s">
        <v>14</v>
      </c>
      <c r="D53" s="11" t="s">
        <v>16</v>
      </c>
      <c r="E53" s="96" t="s">
        <v>17</v>
      </c>
      <c r="F53" s="96"/>
      <c r="G53" s="96" t="s">
        <v>18</v>
      </c>
      <c r="H53" s="96"/>
      <c r="I53" s="96" t="s">
        <v>19</v>
      </c>
      <c r="J53" s="96"/>
      <c r="K53" s="90">
        <f>SUM(D54*E54*G54)-I54</f>
        <v>73.850400000000008</v>
      </c>
      <c r="L53" s="90"/>
    </row>
    <row r="54" spans="1:12" ht="15.5" x14ac:dyDescent="0.35">
      <c r="A54" s="96"/>
      <c r="B54" s="108"/>
      <c r="C54" s="11" t="s">
        <v>15</v>
      </c>
      <c r="D54" s="15">
        <v>4.2</v>
      </c>
      <c r="E54" s="124">
        <v>2</v>
      </c>
      <c r="F54" s="124"/>
      <c r="G54" s="124">
        <v>21</v>
      </c>
      <c r="H54" s="124"/>
      <c r="I54" s="95">
        <f>6%*J22</f>
        <v>102.5496</v>
      </c>
      <c r="J54" s="95"/>
      <c r="K54" s="90"/>
      <c r="L54" s="90"/>
    </row>
    <row r="55" spans="1:12" ht="15.5" x14ac:dyDescent="0.35">
      <c r="A55" s="96" t="s">
        <v>78</v>
      </c>
      <c r="B55" s="108" t="s">
        <v>115</v>
      </c>
      <c r="C55" s="108"/>
      <c r="D55" s="11" t="s">
        <v>14</v>
      </c>
      <c r="E55" s="96" t="s">
        <v>16</v>
      </c>
      <c r="F55" s="96"/>
      <c r="G55" s="96" t="s">
        <v>18</v>
      </c>
      <c r="H55" s="96"/>
      <c r="I55" s="96" t="s">
        <v>19</v>
      </c>
      <c r="J55" s="96"/>
      <c r="K55" s="90">
        <f>E56*G56-I56</f>
        <v>415.8</v>
      </c>
      <c r="L55" s="90"/>
    </row>
    <row r="56" spans="1:12" ht="15.5" x14ac:dyDescent="0.35">
      <c r="A56" s="96"/>
      <c r="B56" s="108"/>
      <c r="C56" s="108"/>
      <c r="D56" s="11" t="s">
        <v>15</v>
      </c>
      <c r="E56" s="95">
        <v>22</v>
      </c>
      <c r="F56" s="95"/>
      <c r="G56" s="124">
        <v>21</v>
      </c>
      <c r="H56" s="124"/>
      <c r="I56" s="95">
        <f>E56*G56*0.1</f>
        <v>46.2</v>
      </c>
      <c r="J56" s="95"/>
      <c r="K56" s="90"/>
      <c r="L56" s="90"/>
    </row>
    <row r="57" spans="1:12" ht="15.5" x14ac:dyDescent="0.35">
      <c r="A57" s="11" t="s">
        <v>79</v>
      </c>
      <c r="B57" s="97" t="s">
        <v>116</v>
      </c>
      <c r="C57" s="97"/>
      <c r="D57" s="97"/>
      <c r="E57" s="97"/>
      <c r="F57" s="97"/>
      <c r="G57" s="97"/>
      <c r="H57" s="97"/>
      <c r="I57" s="97"/>
      <c r="J57" s="97"/>
      <c r="K57" s="95">
        <v>0.1</v>
      </c>
      <c r="L57" s="95"/>
    </row>
    <row r="58" spans="1:12" ht="15.5" x14ac:dyDescent="0.35">
      <c r="A58" s="11" t="s">
        <v>80</v>
      </c>
      <c r="B58" s="125" t="s">
        <v>134</v>
      </c>
      <c r="C58" s="126"/>
      <c r="D58" s="126"/>
      <c r="E58" s="126"/>
      <c r="F58" s="126"/>
      <c r="G58" s="126"/>
      <c r="H58" s="126"/>
      <c r="I58" s="126"/>
      <c r="J58" s="127"/>
      <c r="K58" s="131">
        <f>3.8%*J22</f>
        <v>64.948080000000004</v>
      </c>
      <c r="L58" s="132"/>
    </row>
    <row r="59" spans="1:12" ht="15.5" x14ac:dyDescent="0.35">
      <c r="A59" s="11" t="s">
        <v>95</v>
      </c>
      <c r="B59" s="128"/>
      <c r="C59" s="129"/>
      <c r="D59" s="129"/>
      <c r="E59" s="129"/>
      <c r="F59" s="129"/>
      <c r="G59" s="129"/>
      <c r="H59" s="129"/>
      <c r="I59" s="129"/>
      <c r="J59" s="130"/>
      <c r="K59" s="133"/>
      <c r="L59" s="134"/>
    </row>
    <row r="60" spans="1:12" ht="15.5" x14ac:dyDescent="0.35">
      <c r="A60" s="11" t="s">
        <v>96</v>
      </c>
      <c r="B60" s="88" t="s">
        <v>117</v>
      </c>
      <c r="C60" s="88"/>
      <c r="D60" s="88"/>
      <c r="E60" s="88"/>
      <c r="F60" s="88"/>
      <c r="G60" s="88"/>
      <c r="H60" s="88"/>
      <c r="I60" s="88"/>
      <c r="J60" s="88"/>
      <c r="K60" s="95">
        <v>121</v>
      </c>
      <c r="L60" s="95"/>
    </row>
    <row r="61" spans="1:12" ht="15.5" x14ac:dyDescent="0.35">
      <c r="A61" s="118" t="s">
        <v>20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09">
        <f>SUM(K53:K60)</f>
        <v>675.69848000000002</v>
      </c>
      <c r="L61" s="109"/>
    </row>
    <row r="63" spans="1:12" ht="15.5" x14ac:dyDescent="0.35">
      <c r="A63" s="135" t="s">
        <v>21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ht="15.5" x14ac:dyDescent="0.35">
      <c r="A64" s="19">
        <v>2</v>
      </c>
      <c r="B64" s="136" t="s">
        <v>22</v>
      </c>
      <c r="C64" s="136"/>
      <c r="D64" s="136"/>
      <c r="E64" s="136"/>
      <c r="F64" s="136"/>
      <c r="G64" s="136"/>
      <c r="H64" s="136"/>
      <c r="I64" s="136"/>
      <c r="J64" s="136"/>
      <c r="K64" s="137" t="s">
        <v>94</v>
      </c>
      <c r="L64" s="138"/>
    </row>
    <row r="65" spans="1:12" ht="15.5" x14ac:dyDescent="0.35">
      <c r="A65" s="11" t="s">
        <v>108</v>
      </c>
      <c r="B65" s="97" t="s">
        <v>23</v>
      </c>
      <c r="C65" s="97"/>
      <c r="D65" s="97"/>
      <c r="E65" s="97"/>
      <c r="F65" s="97"/>
      <c r="G65" s="97"/>
      <c r="H65" s="97"/>
      <c r="I65" s="97"/>
      <c r="J65" s="97"/>
      <c r="K65" s="95">
        <f>K37</f>
        <v>345.13637600000004</v>
      </c>
      <c r="L65" s="95"/>
    </row>
    <row r="66" spans="1:12" ht="15.5" x14ac:dyDescent="0.35">
      <c r="A66" s="11" t="s">
        <v>112</v>
      </c>
      <c r="B66" s="97" t="s">
        <v>2</v>
      </c>
      <c r="C66" s="97"/>
      <c r="D66" s="97"/>
      <c r="E66" s="97"/>
      <c r="F66" s="97"/>
      <c r="G66" s="97"/>
      <c r="H66" s="97"/>
      <c r="I66" s="97"/>
      <c r="J66" s="97"/>
      <c r="K66" s="95">
        <f>L49</f>
        <v>884.31938400000013</v>
      </c>
      <c r="L66" s="95"/>
    </row>
    <row r="67" spans="1:12" ht="15.5" x14ac:dyDescent="0.35">
      <c r="A67" s="11" t="s">
        <v>113</v>
      </c>
      <c r="B67" s="97" t="s">
        <v>13</v>
      </c>
      <c r="C67" s="97"/>
      <c r="D67" s="97"/>
      <c r="E67" s="97"/>
      <c r="F67" s="97"/>
      <c r="G67" s="97"/>
      <c r="H67" s="97"/>
      <c r="I67" s="97"/>
      <c r="J67" s="97"/>
      <c r="K67" s="95">
        <f>K61</f>
        <v>675.69848000000002</v>
      </c>
      <c r="L67" s="95"/>
    </row>
    <row r="68" spans="1:12" ht="15.5" x14ac:dyDescent="0.35">
      <c r="A68" s="118" t="s">
        <v>20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09">
        <f>SUM(K65:K67)</f>
        <v>1905.1542400000003</v>
      </c>
      <c r="L68" s="109"/>
    </row>
    <row r="69" spans="1:12" ht="15.5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5" x14ac:dyDescent="0.35">
      <c r="A70" s="139" t="s">
        <v>24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40">
        <f>J29*(1+2/12+(1/3)/12)</f>
        <v>2653.945666666667</v>
      </c>
      <c r="L70" s="140"/>
    </row>
    <row r="71" spans="1:12" ht="15.5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5" x14ac:dyDescent="0.35">
      <c r="A72" s="104" t="s">
        <v>25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</row>
    <row r="73" spans="1:12" ht="15.5" x14ac:dyDescent="0.35">
      <c r="A73" s="19">
        <v>3</v>
      </c>
      <c r="B73" s="105" t="s">
        <v>32</v>
      </c>
      <c r="C73" s="105"/>
      <c r="D73" s="105"/>
      <c r="E73" s="105"/>
      <c r="F73" s="105"/>
      <c r="G73" s="105"/>
      <c r="H73" s="105"/>
      <c r="I73" s="105"/>
      <c r="J73" s="105"/>
      <c r="K73" s="20" t="s">
        <v>11</v>
      </c>
      <c r="L73" s="20" t="s">
        <v>94</v>
      </c>
    </row>
    <row r="74" spans="1:12" ht="15.5" x14ac:dyDescent="0.35">
      <c r="A74" s="11" t="s">
        <v>77</v>
      </c>
      <c r="B74" s="88" t="s">
        <v>26</v>
      </c>
      <c r="C74" s="88"/>
      <c r="D74" s="88"/>
      <c r="E74" s="88"/>
      <c r="F74" s="88"/>
      <c r="G74" s="88"/>
      <c r="H74" s="88"/>
      <c r="I74" s="88"/>
      <c r="J74" s="88"/>
      <c r="K74" s="14">
        <f>(1/12)*0.05</f>
        <v>4.1666666666666666E-3</v>
      </c>
      <c r="L74" s="15">
        <f>K74*$K$70</f>
        <v>11.058106944444445</v>
      </c>
    </row>
    <row r="75" spans="1:12" ht="15.5" x14ac:dyDescent="0.35">
      <c r="A75" s="11" t="s">
        <v>78</v>
      </c>
      <c r="B75" s="88" t="s">
        <v>27</v>
      </c>
      <c r="C75" s="88"/>
      <c r="D75" s="88"/>
      <c r="E75" s="88"/>
      <c r="F75" s="88"/>
      <c r="G75" s="88"/>
      <c r="H75" s="88"/>
      <c r="I75" s="88"/>
      <c r="J75" s="88"/>
      <c r="K75" s="14">
        <f>8%*K74</f>
        <v>3.3333333333333332E-4</v>
      </c>
      <c r="L75" s="15">
        <f t="shared" ref="L75:L79" si="1">K75*$K$70</f>
        <v>0.88464855555555566</v>
      </c>
    </row>
    <row r="76" spans="1:12" ht="15.5" x14ac:dyDescent="0.35">
      <c r="A76" s="11" t="s">
        <v>79</v>
      </c>
      <c r="B76" s="88" t="s">
        <v>28</v>
      </c>
      <c r="C76" s="88"/>
      <c r="D76" s="88"/>
      <c r="E76" s="88"/>
      <c r="F76" s="88"/>
      <c r="G76" s="88"/>
      <c r="H76" s="88"/>
      <c r="I76" s="88"/>
      <c r="J76" s="88"/>
      <c r="K76" s="14">
        <f>8%*40%*98%</f>
        <v>3.1359999999999999E-2</v>
      </c>
      <c r="L76" s="15">
        <f t="shared" si="1"/>
        <v>83.227736106666669</v>
      </c>
    </row>
    <row r="77" spans="1:12" ht="15.5" x14ac:dyDescent="0.35">
      <c r="A77" s="11" t="s">
        <v>80</v>
      </c>
      <c r="B77" s="88" t="s">
        <v>29</v>
      </c>
      <c r="C77" s="88"/>
      <c r="D77" s="88"/>
      <c r="E77" s="88"/>
      <c r="F77" s="88"/>
      <c r="G77" s="88"/>
      <c r="H77" s="88"/>
      <c r="I77" s="88"/>
      <c r="J77" s="88"/>
      <c r="K77" s="14">
        <f>((1/30)*7)/12</f>
        <v>1.9444444444444445E-2</v>
      </c>
      <c r="L77" s="15">
        <f t="shared" si="1"/>
        <v>51.604499074074077</v>
      </c>
    </row>
    <row r="78" spans="1:12" ht="15.5" x14ac:dyDescent="0.35">
      <c r="A78" s="11" t="s">
        <v>95</v>
      </c>
      <c r="B78" s="88" t="s">
        <v>30</v>
      </c>
      <c r="C78" s="88"/>
      <c r="D78" s="88"/>
      <c r="E78" s="88"/>
      <c r="F78" s="88"/>
      <c r="G78" s="88"/>
      <c r="H78" s="88"/>
      <c r="I78" s="88"/>
      <c r="J78" s="88"/>
      <c r="K78" s="14">
        <f>K77*K49</f>
        <v>7.7388888888888906E-3</v>
      </c>
      <c r="L78" s="15">
        <f t="shared" si="1"/>
        <v>20.538590631481487</v>
      </c>
    </row>
    <row r="79" spans="1:12" ht="15.5" x14ac:dyDescent="0.35">
      <c r="A79" s="11" t="s">
        <v>96</v>
      </c>
      <c r="B79" s="88" t="s">
        <v>31</v>
      </c>
      <c r="C79" s="88"/>
      <c r="D79" s="88"/>
      <c r="E79" s="88"/>
      <c r="F79" s="88"/>
      <c r="G79" s="88"/>
      <c r="H79" s="88"/>
      <c r="I79" s="88"/>
      <c r="J79" s="88"/>
      <c r="K79" s="14">
        <f>8%*40%*K77</f>
        <v>6.2222222222222225E-4</v>
      </c>
      <c r="L79" s="15">
        <f t="shared" si="1"/>
        <v>1.6513439703703707</v>
      </c>
    </row>
    <row r="80" spans="1:12" ht="15.5" x14ac:dyDescent="0.35">
      <c r="A80" s="106" t="s">
        <v>20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9">
        <f>SUM(L74:L79)</f>
        <v>168.96492528259262</v>
      </c>
      <c r="L80" s="118"/>
    </row>
    <row r="81" spans="1:12" ht="15.5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5" x14ac:dyDescent="0.35">
      <c r="A82" s="142" t="s">
        <v>33</v>
      </c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26">
        <f>J29+K68+K80-K53-K55</f>
        <v>3806.3767652825936</v>
      </c>
    </row>
    <row r="83" spans="1:12" ht="15.5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5" x14ac:dyDescent="0.35">
      <c r="A84" s="104" t="s">
        <v>34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12" ht="15.5" x14ac:dyDescent="0.35">
      <c r="A85" s="106" t="s">
        <v>35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</row>
    <row r="86" spans="1:12" ht="15.5" x14ac:dyDescent="0.35">
      <c r="A86" s="19" t="s">
        <v>135</v>
      </c>
      <c r="B86" s="105" t="s">
        <v>36</v>
      </c>
      <c r="C86" s="105"/>
      <c r="D86" s="105"/>
      <c r="E86" s="105"/>
      <c r="F86" s="105"/>
      <c r="G86" s="105"/>
      <c r="H86" s="105"/>
      <c r="I86" s="105"/>
      <c r="J86" s="105"/>
      <c r="K86" s="20" t="s">
        <v>11</v>
      </c>
      <c r="L86" s="20" t="s">
        <v>94</v>
      </c>
    </row>
    <row r="87" spans="1:12" ht="15.5" x14ac:dyDescent="0.35">
      <c r="A87" s="11" t="s">
        <v>77</v>
      </c>
      <c r="B87" s="88" t="s">
        <v>37</v>
      </c>
      <c r="C87" s="88"/>
      <c r="D87" s="88"/>
      <c r="E87" s="88"/>
      <c r="F87" s="88"/>
      <c r="G87" s="88"/>
      <c r="H87" s="88"/>
      <c r="I87" s="88"/>
      <c r="J87" s="88"/>
      <c r="K87" s="14">
        <f>1/12</f>
        <v>8.3333333333333329E-2</v>
      </c>
      <c r="L87" s="15">
        <f>K87*$L$82</f>
        <v>317.19806377354945</v>
      </c>
    </row>
    <row r="88" spans="1:12" ht="15.5" x14ac:dyDescent="0.35">
      <c r="A88" s="11" t="s">
        <v>78</v>
      </c>
      <c r="B88" s="88" t="s">
        <v>38</v>
      </c>
      <c r="C88" s="88"/>
      <c r="D88" s="88"/>
      <c r="E88" s="88"/>
      <c r="F88" s="88"/>
      <c r="G88" s="88"/>
      <c r="H88" s="88"/>
      <c r="I88" s="88"/>
      <c r="J88" s="88"/>
      <c r="K88" s="14">
        <v>1.66E-2</v>
      </c>
      <c r="L88" s="15">
        <f t="shared" ref="L88:L92" si="2">K88*$L$82</f>
        <v>63.185854303691052</v>
      </c>
    </row>
    <row r="89" spans="1:12" ht="15.5" x14ac:dyDescent="0.35">
      <c r="A89" s="11" t="s">
        <v>79</v>
      </c>
      <c r="B89" s="88" t="s">
        <v>39</v>
      </c>
      <c r="C89" s="88"/>
      <c r="D89" s="88"/>
      <c r="E89" s="88"/>
      <c r="F89" s="88"/>
      <c r="G89" s="88"/>
      <c r="H89" s="88"/>
      <c r="I89" s="88"/>
      <c r="J89" s="88"/>
      <c r="K89" s="14">
        <v>4.0000000000000002E-4</v>
      </c>
      <c r="L89" s="15">
        <f t="shared" si="2"/>
        <v>1.5225507061130374</v>
      </c>
    </row>
    <row r="90" spans="1:12" ht="15.5" x14ac:dyDescent="0.35">
      <c r="A90" s="11" t="s">
        <v>80</v>
      </c>
      <c r="B90" s="88" t="s">
        <v>40</v>
      </c>
      <c r="C90" s="88"/>
      <c r="D90" s="88"/>
      <c r="E90" s="88"/>
      <c r="F90" s="88"/>
      <c r="G90" s="88"/>
      <c r="H90" s="88"/>
      <c r="I90" s="88"/>
      <c r="J90" s="88"/>
      <c r="K90" s="14">
        <v>2.7000000000000001E-3</v>
      </c>
      <c r="L90" s="15">
        <f t="shared" si="2"/>
        <v>10.277217266263003</v>
      </c>
    </row>
    <row r="91" spans="1:12" ht="15.5" x14ac:dyDescent="0.35">
      <c r="A91" s="11" t="s">
        <v>95</v>
      </c>
      <c r="B91" s="88" t="s">
        <v>41</v>
      </c>
      <c r="C91" s="88"/>
      <c r="D91" s="88"/>
      <c r="E91" s="88"/>
      <c r="F91" s="88"/>
      <c r="G91" s="88"/>
      <c r="H91" s="88"/>
      <c r="I91" s="88"/>
      <c r="J91" s="88"/>
      <c r="K91" s="14">
        <v>2.8E-3</v>
      </c>
      <c r="L91" s="15">
        <f t="shared" si="2"/>
        <v>10.657854942791262</v>
      </c>
    </row>
    <row r="92" spans="1:12" ht="15.5" x14ac:dyDescent="0.35">
      <c r="A92" s="11" t="s">
        <v>96</v>
      </c>
      <c r="B92" s="88" t="s">
        <v>42</v>
      </c>
      <c r="C92" s="88"/>
      <c r="D92" s="88"/>
      <c r="E92" s="88"/>
      <c r="F92" s="88"/>
      <c r="G92" s="88"/>
      <c r="H92" s="88"/>
      <c r="I92" s="88"/>
      <c r="J92" s="88"/>
      <c r="K92" s="14">
        <v>0</v>
      </c>
      <c r="L92" s="15">
        <f t="shared" si="2"/>
        <v>0</v>
      </c>
    </row>
    <row r="93" spans="1:12" ht="15.5" x14ac:dyDescent="0.35">
      <c r="A93" s="106" t="s">
        <v>20</v>
      </c>
      <c r="B93" s="106"/>
      <c r="C93" s="106"/>
      <c r="D93" s="106"/>
      <c r="E93" s="106"/>
      <c r="F93" s="106"/>
      <c r="G93" s="106"/>
      <c r="H93" s="106"/>
      <c r="I93" s="106"/>
      <c r="J93" s="106"/>
      <c r="K93" s="27">
        <f>SUM(K87:K92)</f>
        <v>0.10583333333333332</v>
      </c>
      <c r="L93" s="22">
        <f>SUM(L87:L92)</f>
        <v>402.84154099240783</v>
      </c>
    </row>
    <row r="94" spans="1:12" ht="15.5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5" x14ac:dyDescent="0.35">
      <c r="A95" s="141" t="s">
        <v>119</v>
      </c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 ht="15.5" x14ac:dyDescent="0.35">
      <c r="A96" s="19" t="s">
        <v>136</v>
      </c>
      <c r="B96" s="105" t="s">
        <v>121</v>
      </c>
      <c r="C96" s="105"/>
      <c r="D96" s="105"/>
      <c r="E96" s="105"/>
      <c r="F96" s="105"/>
      <c r="G96" s="105"/>
      <c r="H96" s="105"/>
      <c r="I96" s="105"/>
      <c r="J96" s="105"/>
      <c r="K96" s="20" t="s">
        <v>11</v>
      </c>
      <c r="L96" s="20" t="s">
        <v>94</v>
      </c>
    </row>
    <row r="97" spans="1:12" ht="15.5" x14ac:dyDescent="0.35">
      <c r="A97" s="11" t="s">
        <v>77</v>
      </c>
      <c r="B97" s="88" t="s">
        <v>120</v>
      </c>
      <c r="C97" s="88"/>
      <c r="D97" s="88"/>
      <c r="E97" s="88"/>
      <c r="F97" s="88"/>
      <c r="G97" s="88"/>
      <c r="H97" s="88"/>
      <c r="I97" s="88"/>
      <c r="J97" s="88"/>
      <c r="K97" s="13"/>
      <c r="L97" s="13"/>
    </row>
    <row r="98" spans="1:12" ht="15.5" x14ac:dyDescent="0.35">
      <c r="A98" s="118" t="s">
        <v>20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44"/>
      <c r="L98" s="144"/>
    </row>
    <row r="99" spans="1:12" ht="15.5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5" x14ac:dyDescent="0.35">
      <c r="A100" s="145" t="s">
        <v>122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1:12" ht="15.5" x14ac:dyDescent="0.35">
      <c r="A101" s="28">
        <v>4</v>
      </c>
      <c r="B101" s="146" t="s">
        <v>22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9" t="s">
        <v>94</v>
      </c>
    </row>
    <row r="102" spans="1:12" ht="15.5" x14ac:dyDescent="0.35">
      <c r="A102" s="11" t="s">
        <v>135</v>
      </c>
      <c r="B102" s="97" t="s">
        <v>36</v>
      </c>
      <c r="C102" s="97"/>
      <c r="D102" s="97"/>
      <c r="E102" s="97"/>
      <c r="F102" s="97"/>
      <c r="G102" s="97"/>
      <c r="H102" s="97"/>
      <c r="I102" s="97"/>
      <c r="J102" s="97"/>
      <c r="K102" s="97"/>
      <c r="L102" s="15">
        <f>L93</f>
        <v>402.84154099240783</v>
      </c>
    </row>
    <row r="103" spans="1:12" ht="15.5" x14ac:dyDescent="0.35">
      <c r="A103" s="11" t="s">
        <v>136</v>
      </c>
      <c r="B103" s="97" t="s">
        <v>43</v>
      </c>
      <c r="C103" s="97"/>
      <c r="D103" s="97"/>
      <c r="E103" s="97"/>
      <c r="F103" s="97"/>
      <c r="G103" s="97"/>
      <c r="H103" s="97"/>
      <c r="I103" s="97"/>
      <c r="J103" s="97"/>
      <c r="K103" s="97"/>
      <c r="L103" s="15"/>
    </row>
    <row r="104" spans="1:12" ht="15.5" x14ac:dyDescent="0.35">
      <c r="A104" s="118" t="s">
        <v>20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22">
        <f>SUM(L102:L103)</f>
        <v>402.84154099240783</v>
      </c>
    </row>
    <row r="105" spans="1:12" ht="15.5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5" x14ac:dyDescent="0.35">
      <c r="A106" s="104" t="s">
        <v>44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5.5" x14ac:dyDescent="0.35">
      <c r="A107" s="19">
        <v>5</v>
      </c>
      <c r="B107" s="105" t="s">
        <v>45</v>
      </c>
      <c r="C107" s="105"/>
      <c r="D107" s="105"/>
      <c r="E107" s="105"/>
      <c r="F107" s="105"/>
      <c r="G107" s="105"/>
      <c r="H107" s="105"/>
      <c r="I107" s="105"/>
      <c r="J107" s="105"/>
      <c r="K107" s="105"/>
      <c r="L107" s="20" t="s">
        <v>94</v>
      </c>
    </row>
    <row r="108" spans="1:12" ht="15.5" x14ac:dyDescent="0.35">
      <c r="A108" s="31" t="s">
        <v>77</v>
      </c>
      <c r="B108" s="143" t="s">
        <v>46</v>
      </c>
      <c r="C108" s="143"/>
      <c r="D108" s="143"/>
      <c r="E108" s="143"/>
      <c r="F108" s="143"/>
      <c r="G108" s="143"/>
      <c r="H108" s="143"/>
      <c r="I108" s="143"/>
      <c r="J108" s="143"/>
      <c r="K108" s="143"/>
      <c r="L108" s="32">
        <v>80.760000000000005</v>
      </c>
    </row>
    <row r="109" spans="1:12" ht="15.5" x14ac:dyDescent="0.35">
      <c r="A109" s="31" t="s">
        <v>78</v>
      </c>
      <c r="B109" s="143" t="s">
        <v>47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32">
        <v>0</v>
      </c>
    </row>
    <row r="110" spans="1:12" ht="15.5" x14ac:dyDescent="0.35">
      <c r="A110" s="31" t="s">
        <v>79</v>
      </c>
      <c r="B110" s="143" t="s">
        <v>48</v>
      </c>
      <c r="C110" s="143"/>
      <c r="D110" s="143"/>
      <c r="E110" s="143"/>
      <c r="F110" s="143"/>
      <c r="G110" s="143"/>
      <c r="H110" s="143"/>
      <c r="I110" s="143"/>
      <c r="J110" s="143"/>
      <c r="K110" s="143"/>
      <c r="L110" s="32">
        <v>0</v>
      </c>
    </row>
    <row r="111" spans="1:12" ht="15.5" x14ac:dyDescent="0.35">
      <c r="A111" s="31" t="s">
        <v>80</v>
      </c>
      <c r="B111" s="143" t="s">
        <v>49</v>
      </c>
      <c r="C111" s="143"/>
      <c r="D111" s="143"/>
      <c r="E111" s="143"/>
      <c r="F111" s="143"/>
      <c r="G111" s="143"/>
      <c r="H111" s="143"/>
      <c r="I111" s="143"/>
      <c r="J111" s="143"/>
      <c r="K111" s="143"/>
      <c r="L111" s="32">
        <v>0</v>
      </c>
    </row>
    <row r="112" spans="1:12" ht="15.5" x14ac:dyDescent="0.35">
      <c r="A112" s="118" t="s">
        <v>20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22">
        <f>SUM(L108:L111)</f>
        <v>80.760000000000005</v>
      </c>
    </row>
    <row r="113" spans="1:12" ht="15.5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5" x14ac:dyDescent="0.35">
      <c r="A114" s="104" t="s">
        <v>50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5.5" x14ac:dyDescent="0.35">
      <c r="A115" s="19">
        <v>6</v>
      </c>
      <c r="B115" s="148" t="s">
        <v>51</v>
      </c>
      <c r="C115" s="148"/>
      <c r="D115" s="148"/>
      <c r="E115" s="148"/>
      <c r="F115" s="148"/>
      <c r="G115" s="148"/>
      <c r="H115" s="148"/>
      <c r="I115" s="148"/>
      <c r="J115" s="148"/>
      <c r="K115" s="20" t="s">
        <v>11</v>
      </c>
      <c r="L115" s="20" t="s">
        <v>94</v>
      </c>
    </row>
    <row r="116" spans="1:12" ht="15.5" x14ac:dyDescent="0.35">
      <c r="A116" s="11" t="s">
        <v>77</v>
      </c>
      <c r="B116" s="97" t="s">
        <v>52</v>
      </c>
      <c r="C116" s="97"/>
      <c r="D116" s="97"/>
      <c r="E116" s="97"/>
      <c r="F116" s="97"/>
      <c r="G116" s="97"/>
      <c r="H116" s="97"/>
      <c r="I116" s="97"/>
      <c r="J116" s="97"/>
      <c r="K116" s="29">
        <v>0.03</v>
      </c>
      <c r="L116" s="13">
        <f>L134*K116</f>
        <v>143.38886118825008</v>
      </c>
    </row>
    <row r="117" spans="1:12" ht="15.5" x14ac:dyDescent="0.35">
      <c r="A117" s="11" t="s">
        <v>78</v>
      </c>
      <c r="B117" s="97" t="s">
        <v>53</v>
      </c>
      <c r="C117" s="97"/>
      <c r="D117" s="97"/>
      <c r="E117" s="97"/>
      <c r="F117" s="97"/>
      <c r="G117" s="97"/>
      <c r="H117" s="97"/>
      <c r="I117" s="97"/>
      <c r="J117" s="97"/>
      <c r="K117" s="29">
        <v>6.7900000000000002E-2</v>
      </c>
      <c r="L117" s="13">
        <f>(L116+L134)*K117</f>
        <v>334.27289283075487</v>
      </c>
    </row>
    <row r="118" spans="1:12" ht="15.5" x14ac:dyDescent="0.35">
      <c r="A118" s="11" t="s">
        <v>79</v>
      </c>
      <c r="B118" s="97" t="s">
        <v>54</v>
      </c>
      <c r="C118" s="97"/>
      <c r="D118" s="97"/>
      <c r="E118" s="97"/>
      <c r="F118" s="97"/>
      <c r="G118" s="97"/>
      <c r="H118" s="97"/>
      <c r="I118" s="97"/>
      <c r="J118" s="97"/>
      <c r="K118" s="29">
        <f>SUM(K119:K124)</f>
        <v>0.14250000000000002</v>
      </c>
      <c r="L118" s="13">
        <f>SUM(L119:L124)</f>
        <v>873.6605138097915</v>
      </c>
    </row>
    <row r="119" spans="1:12" ht="15.5" x14ac:dyDescent="0.35">
      <c r="A119" s="89" t="s">
        <v>123</v>
      </c>
      <c r="B119" s="89"/>
      <c r="C119" s="147" t="s">
        <v>55</v>
      </c>
      <c r="D119" s="97" t="s">
        <v>57</v>
      </c>
      <c r="E119" s="97"/>
      <c r="F119" s="97"/>
      <c r="G119" s="97"/>
      <c r="H119" s="97"/>
      <c r="I119" s="97"/>
      <c r="J119" s="97"/>
      <c r="K119" s="29">
        <v>1.6500000000000001E-2</v>
      </c>
      <c r="L119" s="13">
        <f>((L134+L116+L117)/(1-(K118)))*K119</f>
        <v>101.16069107271271</v>
      </c>
    </row>
    <row r="120" spans="1:12" ht="15.5" x14ac:dyDescent="0.35">
      <c r="A120" s="89"/>
      <c r="B120" s="89"/>
      <c r="C120" s="147"/>
      <c r="D120" s="97" t="s">
        <v>58</v>
      </c>
      <c r="E120" s="97"/>
      <c r="F120" s="97"/>
      <c r="G120" s="97"/>
      <c r="H120" s="97"/>
      <c r="I120" s="97"/>
      <c r="J120" s="97"/>
      <c r="K120" s="29">
        <v>7.5999999999999998E-2</v>
      </c>
      <c r="L120" s="13">
        <f>((L134+L116+L117)/(1-(K118)))*K120</f>
        <v>465.95227403188881</v>
      </c>
    </row>
    <row r="121" spans="1:12" x14ac:dyDescent="0.35">
      <c r="A121" s="89" t="s">
        <v>124</v>
      </c>
      <c r="B121" s="89"/>
      <c r="C121" s="147" t="s">
        <v>56</v>
      </c>
      <c r="D121" s="107" t="s">
        <v>59</v>
      </c>
      <c r="E121" s="107"/>
      <c r="F121" s="107"/>
      <c r="G121" s="107"/>
      <c r="H121" s="107"/>
      <c r="I121" s="107"/>
      <c r="J121" s="107"/>
      <c r="K121" s="149">
        <v>0.05</v>
      </c>
      <c r="L121" s="151">
        <f>((L134+L116+L117)/(1-(K118)))*K121</f>
        <v>306.54754870519002</v>
      </c>
    </row>
    <row r="122" spans="1:12" x14ac:dyDescent="0.35">
      <c r="A122" s="89"/>
      <c r="B122" s="89"/>
      <c r="C122" s="147"/>
      <c r="D122" s="107"/>
      <c r="E122" s="107"/>
      <c r="F122" s="107"/>
      <c r="G122" s="107"/>
      <c r="H122" s="107"/>
      <c r="I122" s="107"/>
      <c r="J122" s="107"/>
      <c r="K122" s="150"/>
      <c r="L122" s="152"/>
    </row>
    <row r="123" spans="1:12" x14ac:dyDescent="0.35">
      <c r="A123" s="89" t="s">
        <v>125</v>
      </c>
      <c r="B123" s="89"/>
      <c r="C123" s="147" t="s">
        <v>126</v>
      </c>
      <c r="D123" s="96"/>
      <c r="E123" s="96"/>
      <c r="F123" s="96"/>
      <c r="G123" s="96"/>
      <c r="H123" s="96"/>
      <c r="I123" s="96"/>
      <c r="J123" s="96"/>
      <c r="K123" s="149">
        <v>0</v>
      </c>
      <c r="L123" s="151">
        <v>0</v>
      </c>
    </row>
    <row r="124" spans="1:12" x14ac:dyDescent="0.35">
      <c r="A124" s="89"/>
      <c r="B124" s="89"/>
      <c r="C124" s="147"/>
      <c r="D124" s="96"/>
      <c r="E124" s="96"/>
      <c r="F124" s="96"/>
      <c r="G124" s="96"/>
      <c r="H124" s="96"/>
      <c r="I124" s="96"/>
      <c r="J124" s="96"/>
      <c r="K124" s="150"/>
      <c r="L124" s="152"/>
    </row>
    <row r="125" spans="1:12" ht="15.5" x14ac:dyDescent="0.35">
      <c r="A125" s="118" t="s">
        <v>20</v>
      </c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22">
        <f>SUM(L116:L124)</f>
        <v>2224.9827816385878</v>
      </c>
    </row>
    <row r="126" spans="1:12" ht="15.5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5" x14ac:dyDescent="0.35">
      <c r="A127" s="153" t="s">
        <v>60</v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</row>
    <row r="128" spans="1:12" ht="15.5" x14ac:dyDescent="0.35">
      <c r="A128" s="118" t="s">
        <v>61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25"/>
    </row>
    <row r="129" spans="1:12" ht="15.5" x14ac:dyDescent="0.35">
      <c r="A129" s="11" t="s">
        <v>77</v>
      </c>
      <c r="B129" s="97" t="s">
        <v>127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15">
        <f>J29</f>
        <v>2221.9080000000004</v>
      </c>
    </row>
    <row r="130" spans="1:12" ht="15.5" x14ac:dyDescent="0.35">
      <c r="A130" s="11" t="s">
        <v>78</v>
      </c>
      <c r="B130" s="97" t="s">
        <v>128</v>
      </c>
      <c r="C130" s="97"/>
      <c r="D130" s="97"/>
      <c r="E130" s="97"/>
      <c r="F130" s="97"/>
      <c r="G130" s="97"/>
      <c r="H130" s="97"/>
      <c r="I130" s="97"/>
      <c r="J130" s="97"/>
      <c r="K130" s="97"/>
      <c r="L130" s="15">
        <f>K68</f>
        <v>1905.1542400000003</v>
      </c>
    </row>
    <row r="131" spans="1:12" ht="15.5" x14ac:dyDescent="0.35">
      <c r="A131" s="11" t="s">
        <v>79</v>
      </c>
      <c r="B131" s="97" t="s">
        <v>129</v>
      </c>
      <c r="C131" s="97"/>
      <c r="D131" s="97"/>
      <c r="E131" s="97"/>
      <c r="F131" s="97"/>
      <c r="G131" s="97"/>
      <c r="H131" s="97"/>
      <c r="I131" s="97"/>
      <c r="J131" s="97"/>
      <c r="K131" s="97"/>
      <c r="L131" s="15">
        <f>K80</f>
        <v>168.96492528259262</v>
      </c>
    </row>
    <row r="132" spans="1:12" ht="15.5" x14ac:dyDescent="0.35">
      <c r="A132" s="11" t="s">
        <v>80</v>
      </c>
      <c r="B132" s="97" t="s">
        <v>130</v>
      </c>
      <c r="C132" s="97"/>
      <c r="D132" s="97"/>
      <c r="E132" s="97"/>
      <c r="F132" s="97"/>
      <c r="G132" s="97"/>
      <c r="H132" s="97"/>
      <c r="I132" s="97"/>
      <c r="J132" s="97"/>
      <c r="K132" s="97"/>
      <c r="L132" s="15">
        <f>L104</f>
        <v>402.84154099240783</v>
      </c>
    </row>
    <row r="133" spans="1:12" ht="15.5" x14ac:dyDescent="0.35">
      <c r="A133" s="11" t="s">
        <v>95</v>
      </c>
      <c r="B133" s="97" t="s">
        <v>131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15">
        <f>L112</f>
        <v>80.760000000000005</v>
      </c>
    </row>
    <row r="134" spans="1:12" ht="15.5" x14ac:dyDescent="0.35">
      <c r="A134" s="118" t="s">
        <v>62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22">
        <f>SUM(L129:L133)</f>
        <v>4779.6287062750025</v>
      </c>
    </row>
    <row r="135" spans="1:12" ht="15.5" x14ac:dyDescent="0.35">
      <c r="A135" s="11" t="s">
        <v>96</v>
      </c>
      <c r="B135" s="97" t="s">
        <v>63</v>
      </c>
      <c r="C135" s="97"/>
      <c r="D135" s="97"/>
      <c r="E135" s="97"/>
      <c r="F135" s="97"/>
      <c r="G135" s="97"/>
      <c r="H135" s="97"/>
      <c r="I135" s="97"/>
      <c r="J135" s="97"/>
      <c r="K135" s="97"/>
      <c r="L135" s="15">
        <f>L125</f>
        <v>2224.9827816385878</v>
      </c>
    </row>
    <row r="136" spans="1:12" ht="15.5" x14ac:dyDescent="0.35">
      <c r="A136" s="118" t="s">
        <v>64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22">
        <f>SUM(L134:L135)</f>
        <v>7004.6114879135903</v>
      </c>
    </row>
  </sheetData>
  <mergeCells count="168">
    <mergeCell ref="B132:K132"/>
    <mergeCell ref="B133:K133"/>
    <mergeCell ref="A134:K134"/>
    <mergeCell ref="B135:K135"/>
    <mergeCell ref="A136:K136"/>
    <mergeCell ref="A125:K125"/>
    <mergeCell ref="A127:L127"/>
    <mergeCell ref="A128:K128"/>
    <mergeCell ref="B129:K129"/>
    <mergeCell ref="B130:K130"/>
    <mergeCell ref="B131:K131"/>
    <mergeCell ref="K121:K122"/>
    <mergeCell ref="L121:L122"/>
    <mergeCell ref="A123:B124"/>
    <mergeCell ref="C123:C124"/>
    <mergeCell ref="D123:J124"/>
    <mergeCell ref="K123:K124"/>
    <mergeCell ref="L123:L124"/>
    <mergeCell ref="B118:J118"/>
    <mergeCell ref="A119:B120"/>
    <mergeCell ref="C119:C120"/>
    <mergeCell ref="D119:J119"/>
    <mergeCell ref="D120:J120"/>
    <mergeCell ref="A121:B122"/>
    <mergeCell ref="C121:C122"/>
    <mergeCell ref="D121:J122"/>
    <mergeCell ref="B111:K111"/>
    <mergeCell ref="A112:K112"/>
    <mergeCell ref="A114:L114"/>
    <mergeCell ref="B115:J115"/>
    <mergeCell ref="B116:J116"/>
    <mergeCell ref="B117:J117"/>
    <mergeCell ref="A104:K104"/>
    <mergeCell ref="A106:L106"/>
    <mergeCell ref="B107:K107"/>
    <mergeCell ref="B108:K108"/>
    <mergeCell ref="B109:K109"/>
    <mergeCell ref="B110:K110"/>
    <mergeCell ref="A98:J98"/>
    <mergeCell ref="K98:L98"/>
    <mergeCell ref="A100:L100"/>
    <mergeCell ref="B101:K101"/>
    <mergeCell ref="B102:K102"/>
    <mergeCell ref="B103:K103"/>
    <mergeCell ref="B91:J91"/>
    <mergeCell ref="B92:J92"/>
    <mergeCell ref="A93:J93"/>
    <mergeCell ref="A95:L95"/>
    <mergeCell ref="B96:J96"/>
    <mergeCell ref="B97:J97"/>
    <mergeCell ref="A85:L85"/>
    <mergeCell ref="B86:J86"/>
    <mergeCell ref="B87:J87"/>
    <mergeCell ref="B88:J88"/>
    <mergeCell ref="B89:J89"/>
    <mergeCell ref="B90:J90"/>
    <mergeCell ref="B78:J78"/>
    <mergeCell ref="B79:J79"/>
    <mergeCell ref="A80:J80"/>
    <mergeCell ref="K80:L80"/>
    <mergeCell ref="A82:K82"/>
    <mergeCell ref="A84:L84"/>
    <mergeCell ref="A72:L72"/>
    <mergeCell ref="B73:J73"/>
    <mergeCell ref="B74:J74"/>
    <mergeCell ref="B75:J75"/>
    <mergeCell ref="B76:J76"/>
    <mergeCell ref="B77:J77"/>
    <mergeCell ref="B67:J67"/>
    <mergeCell ref="K67:L67"/>
    <mergeCell ref="A68:J68"/>
    <mergeCell ref="K68:L68"/>
    <mergeCell ref="A70:J70"/>
    <mergeCell ref="K70:L70"/>
    <mergeCell ref="A63:L63"/>
    <mergeCell ref="B64:J64"/>
    <mergeCell ref="K64:L64"/>
    <mergeCell ref="B65:J65"/>
    <mergeCell ref="K65:L65"/>
    <mergeCell ref="B66:J66"/>
    <mergeCell ref="K66:L66"/>
    <mergeCell ref="B58:J59"/>
    <mergeCell ref="K58:L59"/>
    <mergeCell ref="B60:J60"/>
    <mergeCell ref="K60:L60"/>
    <mergeCell ref="A61:J61"/>
    <mergeCell ref="K61:L61"/>
    <mergeCell ref="K55:L56"/>
    <mergeCell ref="E56:F56"/>
    <mergeCell ref="G56:H56"/>
    <mergeCell ref="I56:J56"/>
    <mergeCell ref="B57:J57"/>
    <mergeCell ref="K57:L57"/>
    <mergeCell ref="G54:H54"/>
    <mergeCell ref="I54:J54"/>
    <mergeCell ref="A55:A56"/>
    <mergeCell ref="B55:C56"/>
    <mergeCell ref="E55:F55"/>
    <mergeCell ref="G55:H55"/>
    <mergeCell ref="I55:J55"/>
    <mergeCell ref="A51:L51"/>
    <mergeCell ref="B52:J52"/>
    <mergeCell ref="K52:L52"/>
    <mergeCell ref="A53:A54"/>
    <mergeCell ref="B53:B54"/>
    <mergeCell ref="E53:F53"/>
    <mergeCell ref="G53:H53"/>
    <mergeCell ref="I53:J53"/>
    <mergeCell ref="K53:L54"/>
    <mergeCell ref="E54:F54"/>
    <mergeCell ref="B44:J44"/>
    <mergeCell ref="B45:J45"/>
    <mergeCell ref="B46:J46"/>
    <mergeCell ref="B47:J47"/>
    <mergeCell ref="B48:J48"/>
    <mergeCell ref="A49:J49"/>
    <mergeCell ref="A39:L39"/>
    <mergeCell ref="B40:J40"/>
    <mergeCell ref="B41:J41"/>
    <mergeCell ref="B42:J42"/>
    <mergeCell ref="B43:D43"/>
    <mergeCell ref="F43:G43"/>
    <mergeCell ref="I43:J43"/>
    <mergeCell ref="B33:J33"/>
    <mergeCell ref="B34:J34"/>
    <mergeCell ref="B35:J35"/>
    <mergeCell ref="B36:J36"/>
    <mergeCell ref="A37:J37"/>
    <mergeCell ref="K37:L37"/>
    <mergeCell ref="B28:I28"/>
    <mergeCell ref="J28:L28"/>
    <mergeCell ref="A29:I29"/>
    <mergeCell ref="J29:L29"/>
    <mergeCell ref="A31:L31"/>
    <mergeCell ref="A32:L32"/>
    <mergeCell ref="B25:I25"/>
    <mergeCell ref="J25:L25"/>
    <mergeCell ref="B26:I26"/>
    <mergeCell ref="J26:L26"/>
    <mergeCell ref="B27:I27"/>
    <mergeCell ref="J27:L27"/>
    <mergeCell ref="B23:C23"/>
    <mergeCell ref="F23:G23"/>
    <mergeCell ref="H23:I23"/>
    <mergeCell ref="J23:L23"/>
    <mergeCell ref="B24:C24"/>
    <mergeCell ref="F24:I24"/>
    <mergeCell ref="J24:L24"/>
    <mergeCell ref="A20:L20"/>
    <mergeCell ref="B21:I21"/>
    <mergeCell ref="J21:L21"/>
    <mergeCell ref="B22:I22"/>
    <mergeCell ref="J22:L22"/>
    <mergeCell ref="B15:I15"/>
    <mergeCell ref="J15:L15"/>
    <mergeCell ref="B16:I16"/>
    <mergeCell ref="J16:L16"/>
    <mergeCell ref="B17:I17"/>
    <mergeCell ref="J17:L17"/>
    <mergeCell ref="C2:G2"/>
    <mergeCell ref="C3:E3"/>
    <mergeCell ref="B8:K8"/>
    <mergeCell ref="A12:L12"/>
    <mergeCell ref="A13:L13"/>
    <mergeCell ref="B14:I14"/>
    <mergeCell ref="J14:L14"/>
    <mergeCell ref="B18:I18"/>
    <mergeCell ref="J18:L18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97A8D-212C-47A9-BF96-41C035BCEA8E}">
  <dimension ref="A1:L136"/>
  <sheetViews>
    <sheetView workbookViewId="0">
      <selection activeCell="Q14" sqref="Q14"/>
    </sheetView>
  </sheetViews>
  <sheetFormatPr defaultRowHeight="14.5" x14ac:dyDescent="0.35"/>
  <cols>
    <col min="2" max="2" width="17.1796875" customWidth="1"/>
    <col min="3" max="3" width="17.36328125" customWidth="1"/>
    <col min="12" max="12" width="13" customWidth="1"/>
  </cols>
  <sheetData>
    <row r="1" spans="1:12" ht="15.5" x14ac:dyDescent="0.35">
      <c r="A1" s="2" t="s">
        <v>68</v>
      </c>
      <c r="B1" s="3"/>
      <c r="C1" s="4"/>
      <c r="D1" s="3"/>
      <c r="E1" s="3"/>
    </row>
    <row r="2" spans="1:12" ht="15.5" x14ac:dyDescent="0.35">
      <c r="A2" s="3"/>
      <c r="B2" s="3" t="s">
        <v>69</v>
      </c>
      <c r="C2" s="91" t="s">
        <v>137</v>
      </c>
      <c r="D2" s="91"/>
      <c r="E2" s="91"/>
      <c r="F2" s="91"/>
      <c r="G2" s="91"/>
    </row>
    <row r="3" spans="1:12" ht="15.5" x14ac:dyDescent="0.35">
      <c r="A3" s="3"/>
      <c r="B3" s="3" t="s">
        <v>70</v>
      </c>
      <c r="C3" s="92" t="s">
        <v>71</v>
      </c>
      <c r="D3" s="92"/>
      <c r="E3" s="92"/>
      <c r="F3" s="92"/>
      <c r="G3" s="92"/>
    </row>
    <row r="4" spans="1:12" ht="15.5" x14ac:dyDescent="0.35">
      <c r="A4" s="3"/>
      <c r="B4" s="3" t="s">
        <v>72</v>
      </c>
      <c r="C4" s="5" t="s">
        <v>73</v>
      </c>
      <c r="D4" s="30" t="s">
        <v>74</v>
      </c>
      <c r="E4" s="30" t="s">
        <v>75</v>
      </c>
    </row>
    <row r="5" spans="1:12" ht="15.5" x14ac:dyDescent="0.35">
      <c r="A5" s="2" t="s">
        <v>76</v>
      </c>
      <c r="B5" s="3"/>
      <c r="C5" s="4"/>
      <c r="D5" s="4"/>
      <c r="E5" s="3"/>
    </row>
    <row r="6" spans="1:12" ht="15.5" x14ac:dyDescent="0.35">
      <c r="A6" s="7" t="s">
        <v>77</v>
      </c>
      <c r="B6" s="8" t="s">
        <v>81</v>
      </c>
      <c r="C6" s="4"/>
      <c r="D6" s="4"/>
      <c r="E6" s="3"/>
    </row>
    <row r="7" spans="1:12" ht="15.5" x14ac:dyDescent="0.35">
      <c r="A7" s="7" t="s">
        <v>78</v>
      </c>
      <c r="B7" s="8" t="s">
        <v>82</v>
      </c>
      <c r="C7" s="5" t="s">
        <v>158</v>
      </c>
      <c r="D7" s="3"/>
      <c r="E7" s="3"/>
    </row>
    <row r="8" spans="1:12" ht="15.5" x14ac:dyDescent="0.35">
      <c r="A8" s="7" t="s">
        <v>79</v>
      </c>
      <c r="B8" s="93" t="s">
        <v>148</v>
      </c>
      <c r="C8" s="93"/>
      <c r="D8" s="93"/>
      <c r="E8" s="93"/>
      <c r="F8" s="93"/>
      <c r="G8" s="93"/>
      <c r="H8" s="93"/>
      <c r="I8" s="93"/>
      <c r="J8" s="93"/>
      <c r="K8" s="93"/>
    </row>
    <row r="9" spans="1:12" ht="15.5" x14ac:dyDescent="0.35">
      <c r="A9" s="7" t="s">
        <v>80</v>
      </c>
      <c r="B9" s="93" t="s">
        <v>83</v>
      </c>
      <c r="C9" s="93"/>
      <c r="D9" s="93"/>
      <c r="E9" s="93"/>
      <c r="F9" s="93"/>
      <c r="G9" s="93"/>
    </row>
    <row r="10" spans="1:12" x14ac:dyDescent="0.35">
      <c r="C10" s="1"/>
    </row>
    <row r="11" spans="1:12" ht="15.5" x14ac:dyDescent="0.35">
      <c r="A11" s="3"/>
      <c r="B11" s="9" t="s">
        <v>85</v>
      </c>
      <c r="C11" s="4"/>
      <c r="D11" s="3"/>
      <c r="E11" s="3"/>
      <c r="F11" s="3"/>
      <c r="G11" s="3"/>
      <c r="H11" s="3"/>
      <c r="I11" s="3"/>
      <c r="J11" s="3"/>
      <c r="K11" s="3"/>
      <c r="L11" s="3"/>
    </row>
    <row r="12" spans="1:12" ht="15.5" x14ac:dyDescent="0.35">
      <c r="A12" s="94" t="s">
        <v>86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5.5" x14ac:dyDescent="0.35">
      <c r="A13" s="87" t="s">
        <v>87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ht="15.5" x14ac:dyDescent="0.35">
      <c r="A14" s="10">
        <v>1</v>
      </c>
      <c r="B14" s="88" t="s">
        <v>88</v>
      </c>
      <c r="C14" s="88"/>
      <c r="D14" s="88"/>
      <c r="E14" s="88"/>
      <c r="F14" s="88"/>
      <c r="G14" s="88"/>
      <c r="H14" s="88"/>
      <c r="I14" s="88"/>
      <c r="J14" s="89" t="s">
        <v>149</v>
      </c>
      <c r="K14" s="89"/>
      <c r="L14" s="89"/>
    </row>
    <row r="15" spans="1:12" ht="15.5" x14ac:dyDescent="0.35">
      <c r="A15" s="10">
        <v>2</v>
      </c>
      <c r="B15" s="88" t="s">
        <v>89</v>
      </c>
      <c r="C15" s="88"/>
      <c r="D15" s="88"/>
      <c r="E15" s="88"/>
      <c r="F15" s="88"/>
      <c r="G15" s="88"/>
      <c r="H15" s="88"/>
      <c r="I15" s="88"/>
      <c r="J15" s="89" t="s">
        <v>150</v>
      </c>
      <c r="K15" s="89"/>
      <c r="L15" s="89"/>
    </row>
    <row r="16" spans="1:12" ht="15.5" x14ac:dyDescent="0.35">
      <c r="A16" s="10">
        <v>3</v>
      </c>
      <c r="B16" s="88" t="s">
        <v>90</v>
      </c>
      <c r="C16" s="88"/>
      <c r="D16" s="88"/>
      <c r="E16" s="88"/>
      <c r="F16" s="88"/>
      <c r="G16" s="88"/>
      <c r="H16" s="88"/>
      <c r="I16" s="88"/>
      <c r="J16" s="90">
        <v>1709.16</v>
      </c>
      <c r="K16" s="90"/>
      <c r="L16" s="90"/>
    </row>
    <row r="17" spans="1:12" ht="15.5" x14ac:dyDescent="0.35">
      <c r="A17" s="10">
        <v>4</v>
      </c>
      <c r="B17" s="88" t="s">
        <v>91</v>
      </c>
      <c r="C17" s="88"/>
      <c r="D17" s="88"/>
      <c r="E17" s="88"/>
      <c r="F17" s="88"/>
      <c r="G17" s="88"/>
      <c r="H17" s="88"/>
      <c r="I17" s="88"/>
      <c r="J17" s="89" t="s">
        <v>151</v>
      </c>
      <c r="K17" s="89"/>
      <c r="L17" s="89"/>
    </row>
    <row r="18" spans="1:12" ht="15.5" x14ac:dyDescent="0.35">
      <c r="A18" s="10">
        <v>5</v>
      </c>
      <c r="B18" s="88" t="s">
        <v>92</v>
      </c>
      <c r="C18" s="88"/>
      <c r="D18" s="88"/>
      <c r="E18" s="88"/>
      <c r="F18" s="88"/>
      <c r="G18" s="88"/>
      <c r="H18" s="88"/>
      <c r="I18" s="88"/>
      <c r="J18" s="103">
        <v>45292</v>
      </c>
      <c r="K18" s="103"/>
      <c r="L18" s="103"/>
    </row>
    <row r="20" spans="1:12" ht="15.5" x14ac:dyDescent="0.35">
      <c r="A20" s="104" t="s">
        <v>65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5.5" x14ac:dyDescent="0.35">
      <c r="A21" s="24">
        <v>1</v>
      </c>
      <c r="B21" s="105" t="s">
        <v>93</v>
      </c>
      <c r="C21" s="105"/>
      <c r="D21" s="105"/>
      <c r="E21" s="105"/>
      <c r="F21" s="105"/>
      <c r="G21" s="105"/>
      <c r="H21" s="105"/>
      <c r="I21" s="105"/>
      <c r="J21" s="106" t="s">
        <v>94</v>
      </c>
      <c r="K21" s="106"/>
      <c r="L21" s="106"/>
    </row>
    <row r="22" spans="1:12" ht="15.5" x14ac:dyDescent="0.35">
      <c r="A22" s="11" t="s">
        <v>77</v>
      </c>
      <c r="B22" s="88" t="s">
        <v>98</v>
      </c>
      <c r="C22" s="88"/>
      <c r="D22" s="88"/>
      <c r="E22" s="88"/>
      <c r="F22" s="88"/>
      <c r="G22" s="88"/>
      <c r="H22" s="88"/>
      <c r="I22" s="88"/>
      <c r="J22" s="95">
        <f>J16</f>
        <v>1709.16</v>
      </c>
      <c r="K22" s="96"/>
      <c r="L22" s="96"/>
    </row>
    <row r="23" spans="1:12" ht="15.5" x14ac:dyDescent="0.35">
      <c r="A23" s="11" t="s">
        <v>78</v>
      </c>
      <c r="B23" s="97" t="s">
        <v>99</v>
      </c>
      <c r="C23" s="97"/>
      <c r="D23" s="11" t="s">
        <v>14</v>
      </c>
      <c r="E23" s="11" t="s">
        <v>66</v>
      </c>
      <c r="F23" s="98">
        <f>J22</f>
        <v>1709.16</v>
      </c>
      <c r="G23" s="99"/>
      <c r="H23" s="100">
        <v>0.3</v>
      </c>
      <c r="I23" s="101"/>
      <c r="J23" s="102">
        <f>F23*H23</f>
        <v>512.74800000000005</v>
      </c>
      <c r="K23" s="102"/>
      <c r="L23" s="102"/>
    </row>
    <row r="24" spans="1:12" ht="15.5" x14ac:dyDescent="0.35">
      <c r="A24" s="11" t="s">
        <v>79</v>
      </c>
      <c r="B24" s="97" t="s">
        <v>100</v>
      </c>
      <c r="C24" s="97"/>
      <c r="D24" s="11" t="s">
        <v>14</v>
      </c>
      <c r="E24" s="11" t="s">
        <v>67</v>
      </c>
      <c r="F24" s="110"/>
      <c r="G24" s="111"/>
      <c r="H24" s="111"/>
      <c r="I24" s="112"/>
      <c r="J24" s="95"/>
      <c r="K24" s="95"/>
      <c r="L24" s="95"/>
    </row>
    <row r="25" spans="1:12" ht="15.5" x14ac:dyDescent="0.35">
      <c r="A25" s="11" t="s">
        <v>80</v>
      </c>
      <c r="B25" s="97" t="s">
        <v>101</v>
      </c>
      <c r="C25" s="97"/>
      <c r="D25" s="97"/>
      <c r="E25" s="97"/>
      <c r="F25" s="97"/>
      <c r="G25" s="97"/>
      <c r="H25" s="97"/>
      <c r="I25" s="97"/>
      <c r="J25" s="95"/>
      <c r="K25" s="95"/>
      <c r="L25" s="95"/>
    </row>
    <row r="26" spans="1:12" ht="15.5" x14ac:dyDescent="0.35">
      <c r="A26" s="11" t="s">
        <v>95</v>
      </c>
      <c r="B26" s="97" t="s">
        <v>102</v>
      </c>
      <c r="C26" s="97"/>
      <c r="D26" s="97"/>
      <c r="E26" s="97"/>
      <c r="F26" s="97"/>
      <c r="G26" s="97"/>
      <c r="H26" s="97"/>
      <c r="I26" s="97"/>
      <c r="J26" s="95"/>
      <c r="K26" s="95"/>
      <c r="L26" s="95"/>
    </row>
    <row r="27" spans="1:12" ht="15.5" x14ac:dyDescent="0.35">
      <c r="A27" s="11" t="s">
        <v>96</v>
      </c>
      <c r="B27" s="107" t="s">
        <v>103</v>
      </c>
      <c r="C27" s="107"/>
      <c r="D27" s="107"/>
      <c r="E27" s="107"/>
      <c r="F27" s="107"/>
      <c r="G27" s="107"/>
      <c r="H27" s="107"/>
      <c r="I27" s="107"/>
      <c r="J27" s="95"/>
      <c r="K27" s="95"/>
      <c r="L27" s="95"/>
    </row>
    <row r="28" spans="1:12" ht="15.5" x14ac:dyDescent="0.35">
      <c r="A28" s="11" t="s">
        <v>97</v>
      </c>
      <c r="B28" s="108" t="s">
        <v>104</v>
      </c>
      <c r="C28" s="108"/>
      <c r="D28" s="108"/>
      <c r="E28" s="108"/>
      <c r="F28" s="108"/>
      <c r="G28" s="108"/>
      <c r="H28" s="108"/>
      <c r="I28" s="108"/>
      <c r="J28" s="95"/>
      <c r="K28" s="95"/>
      <c r="L28" s="95"/>
    </row>
    <row r="29" spans="1:12" ht="15.5" x14ac:dyDescent="0.35">
      <c r="A29" s="106" t="s">
        <v>105</v>
      </c>
      <c r="B29" s="106"/>
      <c r="C29" s="106"/>
      <c r="D29" s="106"/>
      <c r="E29" s="106"/>
      <c r="F29" s="106"/>
      <c r="G29" s="106"/>
      <c r="H29" s="106"/>
      <c r="I29" s="106"/>
      <c r="J29" s="109">
        <f>SUM(J22:J28)</f>
        <v>2221.9080000000004</v>
      </c>
      <c r="K29" s="109"/>
      <c r="L29" s="109"/>
    </row>
    <row r="31" spans="1:12" ht="15.5" x14ac:dyDescent="0.35">
      <c r="A31" s="104" t="s">
        <v>106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</row>
    <row r="32" spans="1:12" ht="15.5" x14ac:dyDescent="0.35">
      <c r="A32" s="113" t="s">
        <v>107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2" ht="15.5" x14ac:dyDescent="0.35">
      <c r="A33" s="19" t="s">
        <v>108</v>
      </c>
      <c r="B33" s="114" t="s">
        <v>109</v>
      </c>
      <c r="C33" s="115"/>
      <c r="D33" s="115"/>
      <c r="E33" s="115"/>
      <c r="F33" s="115"/>
      <c r="G33" s="115"/>
      <c r="H33" s="115"/>
      <c r="I33" s="115"/>
      <c r="J33" s="116"/>
      <c r="K33" s="20" t="s">
        <v>11</v>
      </c>
      <c r="L33" s="20" t="s">
        <v>94</v>
      </c>
    </row>
    <row r="34" spans="1:12" ht="15.5" x14ac:dyDescent="0.35">
      <c r="A34" s="11" t="s">
        <v>77</v>
      </c>
      <c r="B34" s="88" t="s">
        <v>110</v>
      </c>
      <c r="C34" s="88"/>
      <c r="D34" s="88"/>
      <c r="E34" s="88"/>
      <c r="F34" s="88"/>
      <c r="G34" s="88"/>
      <c r="H34" s="88"/>
      <c r="I34" s="88"/>
      <c r="J34" s="88"/>
      <c r="K34" s="14">
        <f>1/12</f>
        <v>8.3333333333333329E-2</v>
      </c>
      <c r="L34" s="15">
        <f>K34*J29</f>
        <v>185.15900000000002</v>
      </c>
    </row>
    <row r="35" spans="1:12" ht="15.5" x14ac:dyDescent="0.35">
      <c r="A35" s="11" t="s">
        <v>78</v>
      </c>
      <c r="B35" s="88" t="s">
        <v>0</v>
      </c>
      <c r="C35" s="88"/>
      <c r="D35" s="88"/>
      <c r="E35" s="88"/>
      <c r="F35" s="88"/>
      <c r="G35" s="88"/>
      <c r="H35" s="88"/>
      <c r="I35" s="88"/>
      <c r="J35" s="88"/>
      <c r="K35" s="14">
        <f>(1/3)/12</f>
        <v>2.7777777777777776E-2</v>
      </c>
      <c r="L35" s="15">
        <f>K35*J29</f>
        <v>61.719666666666676</v>
      </c>
    </row>
    <row r="36" spans="1:12" ht="15.5" x14ac:dyDescent="0.35">
      <c r="A36" s="12" t="s">
        <v>79</v>
      </c>
      <c r="B36" s="117" t="s">
        <v>111</v>
      </c>
      <c r="C36" s="117"/>
      <c r="D36" s="117"/>
      <c r="E36" s="117"/>
      <c r="F36" s="117"/>
      <c r="G36" s="117"/>
      <c r="H36" s="117"/>
      <c r="I36" s="117"/>
      <c r="J36" s="117"/>
      <c r="K36" s="14">
        <f>(K34+K35)*K49</f>
        <v>4.4222222222222225E-2</v>
      </c>
      <c r="L36" s="15">
        <f>K36*J29</f>
        <v>98.257709333333352</v>
      </c>
    </row>
    <row r="37" spans="1:12" ht="15.5" x14ac:dyDescent="0.35">
      <c r="A37" s="106" t="s">
        <v>20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9">
        <f>SUM(L34+L35+L36)</f>
        <v>345.13637600000004</v>
      </c>
      <c r="L37" s="109"/>
    </row>
    <row r="39" spans="1:12" ht="15.5" x14ac:dyDescent="0.35">
      <c r="A39" s="113" t="s">
        <v>1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15.5" x14ac:dyDescent="0.35">
      <c r="A40" s="19" t="s">
        <v>112</v>
      </c>
      <c r="B40" s="114" t="s">
        <v>2</v>
      </c>
      <c r="C40" s="115"/>
      <c r="D40" s="115"/>
      <c r="E40" s="115"/>
      <c r="F40" s="115"/>
      <c r="G40" s="115"/>
      <c r="H40" s="115"/>
      <c r="I40" s="115"/>
      <c r="J40" s="116"/>
      <c r="K40" s="20" t="s">
        <v>11</v>
      </c>
      <c r="L40" s="23" t="s">
        <v>94</v>
      </c>
    </row>
    <row r="41" spans="1:12" ht="15.5" x14ac:dyDescent="0.35">
      <c r="A41" s="11" t="s">
        <v>77</v>
      </c>
      <c r="B41" s="108" t="s">
        <v>3</v>
      </c>
      <c r="C41" s="108"/>
      <c r="D41" s="108"/>
      <c r="E41" s="108"/>
      <c r="F41" s="108"/>
      <c r="G41" s="108"/>
      <c r="H41" s="108"/>
      <c r="I41" s="108"/>
      <c r="J41" s="108"/>
      <c r="K41" s="16">
        <v>0.2</v>
      </c>
      <c r="L41" s="17">
        <f>K41*$J$29</f>
        <v>444.38160000000011</v>
      </c>
    </row>
    <row r="42" spans="1:12" ht="15.5" x14ac:dyDescent="0.35">
      <c r="A42" s="11" t="s">
        <v>78</v>
      </c>
      <c r="B42" s="88" t="s">
        <v>4</v>
      </c>
      <c r="C42" s="88"/>
      <c r="D42" s="88"/>
      <c r="E42" s="88"/>
      <c r="F42" s="88"/>
      <c r="G42" s="88"/>
      <c r="H42" s="88"/>
      <c r="I42" s="88"/>
      <c r="J42" s="88"/>
      <c r="K42" s="14">
        <v>2.5000000000000001E-2</v>
      </c>
      <c r="L42" s="17">
        <f t="shared" ref="L42:L48" si="0">K42*$J$29</f>
        <v>55.547700000000013</v>
      </c>
    </row>
    <row r="43" spans="1:12" ht="15.5" x14ac:dyDescent="0.35">
      <c r="A43" s="11" t="s">
        <v>79</v>
      </c>
      <c r="B43" s="97" t="s">
        <v>5</v>
      </c>
      <c r="C43" s="97"/>
      <c r="D43" s="97"/>
      <c r="E43" s="11" t="s">
        <v>132</v>
      </c>
      <c r="F43" s="122">
        <v>3</v>
      </c>
      <c r="G43" s="122"/>
      <c r="H43" s="11" t="s">
        <v>133</v>
      </c>
      <c r="I43" s="122">
        <v>2</v>
      </c>
      <c r="J43" s="122"/>
      <c r="K43" s="14">
        <f>F43*I43/100</f>
        <v>0.06</v>
      </c>
      <c r="L43" s="17">
        <f t="shared" si="0"/>
        <v>133.31448</v>
      </c>
    </row>
    <row r="44" spans="1:12" ht="15.5" x14ac:dyDescent="0.35">
      <c r="A44" s="11" t="s">
        <v>80</v>
      </c>
      <c r="B44" s="88" t="s">
        <v>6</v>
      </c>
      <c r="C44" s="88"/>
      <c r="D44" s="88"/>
      <c r="E44" s="88"/>
      <c r="F44" s="88"/>
      <c r="G44" s="88"/>
      <c r="H44" s="88"/>
      <c r="I44" s="88"/>
      <c r="J44" s="88"/>
      <c r="K44" s="14">
        <v>1.4999999999999999E-2</v>
      </c>
      <c r="L44" s="17">
        <f t="shared" si="0"/>
        <v>33.328620000000001</v>
      </c>
    </row>
    <row r="45" spans="1:12" ht="15.5" x14ac:dyDescent="0.35">
      <c r="A45" s="11" t="s">
        <v>95</v>
      </c>
      <c r="B45" s="88" t="s">
        <v>7</v>
      </c>
      <c r="C45" s="88"/>
      <c r="D45" s="88"/>
      <c r="E45" s="88"/>
      <c r="F45" s="88"/>
      <c r="G45" s="88"/>
      <c r="H45" s="88"/>
      <c r="I45" s="88"/>
      <c r="J45" s="88"/>
      <c r="K45" s="14">
        <v>0.01</v>
      </c>
      <c r="L45" s="17">
        <f t="shared" si="0"/>
        <v>22.219080000000005</v>
      </c>
    </row>
    <row r="46" spans="1:12" ht="15.5" x14ac:dyDescent="0.35">
      <c r="A46" s="11" t="s">
        <v>96</v>
      </c>
      <c r="B46" s="88" t="s">
        <v>8</v>
      </c>
      <c r="C46" s="88"/>
      <c r="D46" s="88"/>
      <c r="E46" s="88"/>
      <c r="F46" s="88"/>
      <c r="G46" s="88"/>
      <c r="H46" s="88"/>
      <c r="I46" s="88"/>
      <c r="J46" s="88"/>
      <c r="K46" s="14">
        <v>6.0000000000000001E-3</v>
      </c>
      <c r="L46" s="17">
        <f t="shared" si="0"/>
        <v>13.331448000000002</v>
      </c>
    </row>
    <row r="47" spans="1:12" ht="15.5" x14ac:dyDescent="0.35">
      <c r="A47" s="11" t="s">
        <v>97</v>
      </c>
      <c r="B47" s="88" t="s">
        <v>9</v>
      </c>
      <c r="C47" s="88"/>
      <c r="D47" s="88"/>
      <c r="E47" s="88"/>
      <c r="F47" s="88"/>
      <c r="G47" s="88"/>
      <c r="H47" s="88"/>
      <c r="I47" s="88"/>
      <c r="J47" s="88"/>
      <c r="K47" s="14">
        <v>2E-3</v>
      </c>
      <c r="L47" s="17">
        <f t="shared" si="0"/>
        <v>4.4438160000000009</v>
      </c>
    </row>
    <row r="48" spans="1:12" ht="15.5" x14ac:dyDescent="0.35">
      <c r="A48" s="11" t="s">
        <v>118</v>
      </c>
      <c r="B48" s="88" t="s">
        <v>10</v>
      </c>
      <c r="C48" s="88"/>
      <c r="D48" s="88"/>
      <c r="E48" s="88"/>
      <c r="F48" s="88"/>
      <c r="G48" s="88"/>
      <c r="H48" s="88"/>
      <c r="I48" s="88"/>
      <c r="J48" s="88"/>
      <c r="K48" s="18">
        <v>0.08</v>
      </c>
      <c r="L48" s="17">
        <f t="shared" si="0"/>
        <v>177.75264000000004</v>
      </c>
    </row>
    <row r="49" spans="1:12" ht="15.5" x14ac:dyDescent="0.35">
      <c r="A49" s="118" t="s">
        <v>20</v>
      </c>
      <c r="B49" s="118"/>
      <c r="C49" s="118"/>
      <c r="D49" s="118"/>
      <c r="E49" s="118"/>
      <c r="F49" s="118"/>
      <c r="G49" s="118"/>
      <c r="H49" s="118"/>
      <c r="I49" s="118"/>
      <c r="J49" s="118"/>
      <c r="K49" s="21">
        <f>SUM(K41:K48)</f>
        <v>0.39800000000000008</v>
      </c>
      <c r="L49" s="22">
        <f>SUM(L41:L48)</f>
        <v>884.31938400000013</v>
      </c>
    </row>
    <row r="51" spans="1:12" ht="15.5" x14ac:dyDescent="0.35">
      <c r="A51" s="119" t="s">
        <v>12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5.5" x14ac:dyDescent="0.35">
      <c r="A52" s="19" t="s">
        <v>113</v>
      </c>
      <c r="B52" s="114" t="s">
        <v>13</v>
      </c>
      <c r="C52" s="115"/>
      <c r="D52" s="115"/>
      <c r="E52" s="115"/>
      <c r="F52" s="115"/>
      <c r="G52" s="115"/>
      <c r="H52" s="115"/>
      <c r="I52" s="115"/>
      <c r="J52" s="116"/>
      <c r="K52" s="120" t="s">
        <v>94</v>
      </c>
      <c r="L52" s="121"/>
    </row>
    <row r="53" spans="1:12" ht="15.5" x14ac:dyDescent="0.35">
      <c r="A53" s="96" t="s">
        <v>77</v>
      </c>
      <c r="B53" s="123" t="s">
        <v>114</v>
      </c>
      <c r="C53" s="11" t="s">
        <v>14</v>
      </c>
      <c r="D53" s="11" t="s">
        <v>16</v>
      </c>
      <c r="E53" s="96" t="s">
        <v>17</v>
      </c>
      <c r="F53" s="96"/>
      <c r="G53" s="96" t="s">
        <v>18</v>
      </c>
      <c r="H53" s="96"/>
      <c r="I53" s="96" t="s">
        <v>19</v>
      </c>
      <c r="J53" s="96"/>
      <c r="K53" s="90">
        <f>SUM(D54*E54*G54)-I54</f>
        <v>96.950400000000002</v>
      </c>
      <c r="L53" s="90"/>
    </row>
    <row r="54" spans="1:12" ht="15.5" x14ac:dyDescent="0.35">
      <c r="A54" s="96"/>
      <c r="B54" s="123"/>
      <c r="C54" s="11" t="s">
        <v>15</v>
      </c>
      <c r="D54" s="15">
        <v>4.75</v>
      </c>
      <c r="E54" s="124">
        <v>2</v>
      </c>
      <c r="F54" s="124"/>
      <c r="G54" s="124">
        <v>21</v>
      </c>
      <c r="H54" s="124"/>
      <c r="I54" s="95">
        <f>6%*J22</f>
        <v>102.5496</v>
      </c>
      <c r="J54" s="95"/>
      <c r="K54" s="90"/>
      <c r="L54" s="90"/>
    </row>
    <row r="55" spans="1:12" ht="15.5" x14ac:dyDescent="0.35">
      <c r="A55" s="96" t="s">
        <v>78</v>
      </c>
      <c r="B55" s="123" t="s">
        <v>115</v>
      </c>
      <c r="C55" s="123"/>
      <c r="D55" s="11" t="s">
        <v>14</v>
      </c>
      <c r="E55" s="96" t="s">
        <v>16</v>
      </c>
      <c r="F55" s="96"/>
      <c r="G55" s="96" t="s">
        <v>18</v>
      </c>
      <c r="H55" s="96"/>
      <c r="I55" s="96" t="s">
        <v>19</v>
      </c>
      <c r="J55" s="96"/>
      <c r="K55" s="90">
        <f>E56*G56-I56</f>
        <v>415.8</v>
      </c>
      <c r="L55" s="90"/>
    </row>
    <row r="56" spans="1:12" ht="15.5" x14ac:dyDescent="0.35">
      <c r="A56" s="96"/>
      <c r="B56" s="123"/>
      <c r="C56" s="123"/>
      <c r="D56" s="11" t="s">
        <v>15</v>
      </c>
      <c r="E56" s="95">
        <v>22</v>
      </c>
      <c r="F56" s="95"/>
      <c r="G56" s="124">
        <v>21</v>
      </c>
      <c r="H56" s="124"/>
      <c r="I56" s="95">
        <f>E56*G56*0.1</f>
        <v>46.2</v>
      </c>
      <c r="J56" s="95"/>
      <c r="K56" s="90"/>
      <c r="L56" s="90"/>
    </row>
    <row r="57" spans="1:12" ht="15.5" x14ac:dyDescent="0.35">
      <c r="A57" s="11" t="s">
        <v>79</v>
      </c>
      <c r="B57" s="97" t="s">
        <v>116</v>
      </c>
      <c r="C57" s="97"/>
      <c r="D57" s="97"/>
      <c r="E57" s="97"/>
      <c r="F57" s="97"/>
      <c r="G57" s="97"/>
      <c r="H57" s="97"/>
      <c r="I57" s="97"/>
      <c r="J57" s="97"/>
      <c r="K57" s="95">
        <v>0.1</v>
      </c>
      <c r="L57" s="95"/>
    </row>
    <row r="58" spans="1:12" ht="15.5" x14ac:dyDescent="0.35">
      <c r="A58" s="11" t="s">
        <v>80</v>
      </c>
      <c r="B58" s="125" t="s">
        <v>134</v>
      </c>
      <c r="C58" s="126"/>
      <c r="D58" s="126"/>
      <c r="E58" s="126"/>
      <c r="F58" s="126"/>
      <c r="G58" s="126"/>
      <c r="H58" s="126"/>
      <c r="I58" s="126"/>
      <c r="J58" s="127"/>
      <c r="K58" s="131">
        <f>3.8%*J22</f>
        <v>64.948080000000004</v>
      </c>
      <c r="L58" s="132"/>
    </row>
    <row r="59" spans="1:12" ht="15.5" x14ac:dyDescent="0.35">
      <c r="A59" s="11" t="s">
        <v>95</v>
      </c>
      <c r="B59" s="128"/>
      <c r="C59" s="129"/>
      <c r="D59" s="129"/>
      <c r="E59" s="129"/>
      <c r="F59" s="129"/>
      <c r="G59" s="129"/>
      <c r="H59" s="129"/>
      <c r="I59" s="129"/>
      <c r="J59" s="130"/>
      <c r="K59" s="133"/>
      <c r="L59" s="134"/>
    </row>
    <row r="60" spans="1:12" ht="15.5" x14ac:dyDescent="0.35">
      <c r="A60" s="11" t="s">
        <v>96</v>
      </c>
      <c r="B60" s="88" t="s">
        <v>117</v>
      </c>
      <c r="C60" s="88"/>
      <c r="D60" s="88"/>
      <c r="E60" s="88"/>
      <c r="F60" s="88"/>
      <c r="G60" s="88"/>
      <c r="H60" s="88"/>
      <c r="I60" s="88"/>
      <c r="J60" s="88"/>
      <c r="K60" s="95">
        <v>121</v>
      </c>
      <c r="L60" s="95"/>
    </row>
    <row r="61" spans="1:12" ht="15.5" x14ac:dyDescent="0.35">
      <c r="A61" s="118" t="s">
        <v>20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09">
        <f>SUM(K53:K60)</f>
        <v>698.79848000000004</v>
      </c>
      <c r="L61" s="109"/>
    </row>
    <row r="63" spans="1:12" ht="15.5" x14ac:dyDescent="0.35">
      <c r="A63" s="135" t="s">
        <v>21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ht="15.5" x14ac:dyDescent="0.35">
      <c r="A64" s="19">
        <v>2</v>
      </c>
      <c r="B64" s="136" t="s">
        <v>22</v>
      </c>
      <c r="C64" s="136"/>
      <c r="D64" s="136"/>
      <c r="E64" s="136"/>
      <c r="F64" s="136"/>
      <c r="G64" s="136"/>
      <c r="H64" s="136"/>
      <c r="I64" s="136"/>
      <c r="J64" s="136"/>
      <c r="K64" s="137" t="s">
        <v>94</v>
      </c>
      <c r="L64" s="138"/>
    </row>
    <row r="65" spans="1:12" ht="15.5" x14ac:dyDescent="0.35">
      <c r="A65" s="11" t="s">
        <v>108</v>
      </c>
      <c r="B65" s="97" t="s">
        <v>23</v>
      </c>
      <c r="C65" s="97"/>
      <c r="D65" s="97"/>
      <c r="E65" s="97"/>
      <c r="F65" s="97"/>
      <c r="G65" s="97"/>
      <c r="H65" s="97"/>
      <c r="I65" s="97"/>
      <c r="J65" s="97"/>
      <c r="K65" s="95">
        <f>K37</f>
        <v>345.13637600000004</v>
      </c>
      <c r="L65" s="95"/>
    </row>
    <row r="66" spans="1:12" ht="15.5" x14ac:dyDescent="0.35">
      <c r="A66" s="11" t="s">
        <v>112</v>
      </c>
      <c r="B66" s="97" t="s">
        <v>2</v>
      </c>
      <c r="C66" s="97"/>
      <c r="D66" s="97"/>
      <c r="E66" s="97"/>
      <c r="F66" s="97"/>
      <c r="G66" s="97"/>
      <c r="H66" s="97"/>
      <c r="I66" s="97"/>
      <c r="J66" s="97"/>
      <c r="K66" s="95">
        <f>L49</f>
        <v>884.31938400000013</v>
      </c>
      <c r="L66" s="95"/>
    </row>
    <row r="67" spans="1:12" ht="15.5" x14ac:dyDescent="0.35">
      <c r="A67" s="11" t="s">
        <v>113</v>
      </c>
      <c r="B67" s="97" t="s">
        <v>13</v>
      </c>
      <c r="C67" s="97"/>
      <c r="D67" s="97"/>
      <c r="E67" s="97"/>
      <c r="F67" s="97"/>
      <c r="G67" s="97"/>
      <c r="H67" s="97"/>
      <c r="I67" s="97"/>
      <c r="J67" s="97"/>
      <c r="K67" s="95">
        <f>K61</f>
        <v>698.79848000000004</v>
      </c>
      <c r="L67" s="95"/>
    </row>
    <row r="68" spans="1:12" ht="15.5" x14ac:dyDescent="0.35">
      <c r="A68" s="118" t="s">
        <v>20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09">
        <f>SUM(K65:K67)</f>
        <v>1928.2542400000002</v>
      </c>
      <c r="L68" s="109"/>
    </row>
    <row r="69" spans="1:12" ht="15.5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5" x14ac:dyDescent="0.35">
      <c r="A70" s="139" t="s">
        <v>24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40">
        <f>J29*(1+2/12+(1/3)/12)</f>
        <v>2653.945666666667</v>
      </c>
      <c r="L70" s="140"/>
    </row>
    <row r="71" spans="1:12" ht="15.5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5" x14ac:dyDescent="0.35">
      <c r="A72" s="104" t="s">
        <v>25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</row>
    <row r="73" spans="1:12" ht="15.5" x14ac:dyDescent="0.35">
      <c r="A73" s="19">
        <v>3</v>
      </c>
      <c r="B73" s="105" t="s">
        <v>32</v>
      </c>
      <c r="C73" s="105"/>
      <c r="D73" s="105"/>
      <c r="E73" s="105"/>
      <c r="F73" s="105"/>
      <c r="G73" s="105"/>
      <c r="H73" s="105"/>
      <c r="I73" s="105"/>
      <c r="J73" s="105"/>
      <c r="K73" s="20" t="s">
        <v>11</v>
      </c>
      <c r="L73" s="20" t="s">
        <v>94</v>
      </c>
    </row>
    <row r="74" spans="1:12" ht="15.5" x14ac:dyDescent="0.35">
      <c r="A74" s="11" t="s">
        <v>77</v>
      </c>
      <c r="B74" s="88" t="s">
        <v>26</v>
      </c>
      <c r="C74" s="88"/>
      <c r="D74" s="88"/>
      <c r="E74" s="88"/>
      <c r="F74" s="88"/>
      <c r="G74" s="88"/>
      <c r="H74" s="88"/>
      <c r="I74" s="88"/>
      <c r="J74" s="88"/>
      <c r="K74" s="14">
        <f>(1/12)*0.05</f>
        <v>4.1666666666666666E-3</v>
      </c>
      <c r="L74" s="15">
        <f>K74*$K$70</f>
        <v>11.058106944444445</v>
      </c>
    </row>
    <row r="75" spans="1:12" ht="15.5" x14ac:dyDescent="0.35">
      <c r="A75" s="11" t="s">
        <v>78</v>
      </c>
      <c r="B75" s="88" t="s">
        <v>27</v>
      </c>
      <c r="C75" s="88"/>
      <c r="D75" s="88"/>
      <c r="E75" s="88"/>
      <c r="F75" s="88"/>
      <c r="G75" s="88"/>
      <c r="H75" s="88"/>
      <c r="I75" s="88"/>
      <c r="J75" s="88"/>
      <c r="K75" s="14">
        <f>8%*K74</f>
        <v>3.3333333333333332E-4</v>
      </c>
      <c r="L75" s="15">
        <f t="shared" ref="L75:L79" si="1">K75*$K$70</f>
        <v>0.88464855555555566</v>
      </c>
    </row>
    <row r="76" spans="1:12" ht="15.5" x14ac:dyDescent="0.35">
      <c r="A76" s="11" t="s">
        <v>79</v>
      </c>
      <c r="B76" s="88" t="s">
        <v>28</v>
      </c>
      <c r="C76" s="88"/>
      <c r="D76" s="88"/>
      <c r="E76" s="88"/>
      <c r="F76" s="88"/>
      <c r="G76" s="88"/>
      <c r="H76" s="88"/>
      <c r="I76" s="88"/>
      <c r="J76" s="88"/>
      <c r="K76" s="14">
        <f>8%*40%*98%</f>
        <v>3.1359999999999999E-2</v>
      </c>
      <c r="L76" s="15">
        <f t="shared" si="1"/>
        <v>83.227736106666669</v>
      </c>
    </row>
    <row r="77" spans="1:12" ht="15.5" x14ac:dyDescent="0.35">
      <c r="A77" s="11" t="s">
        <v>80</v>
      </c>
      <c r="B77" s="88" t="s">
        <v>29</v>
      </c>
      <c r="C77" s="88"/>
      <c r="D77" s="88"/>
      <c r="E77" s="88"/>
      <c r="F77" s="88"/>
      <c r="G77" s="88"/>
      <c r="H77" s="88"/>
      <c r="I77" s="88"/>
      <c r="J77" s="88"/>
      <c r="K77" s="14">
        <f>((1/30)*7)/12</f>
        <v>1.9444444444444445E-2</v>
      </c>
      <c r="L77" s="15">
        <f t="shared" si="1"/>
        <v>51.604499074074077</v>
      </c>
    </row>
    <row r="78" spans="1:12" ht="15.5" x14ac:dyDescent="0.35">
      <c r="A78" s="11" t="s">
        <v>95</v>
      </c>
      <c r="B78" s="88" t="s">
        <v>30</v>
      </c>
      <c r="C78" s="88"/>
      <c r="D78" s="88"/>
      <c r="E78" s="88"/>
      <c r="F78" s="88"/>
      <c r="G78" s="88"/>
      <c r="H78" s="88"/>
      <c r="I78" s="88"/>
      <c r="J78" s="88"/>
      <c r="K78" s="14">
        <f>K77*K49</f>
        <v>7.7388888888888906E-3</v>
      </c>
      <c r="L78" s="15">
        <f t="shared" si="1"/>
        <v>20.538590631481487</v>
      </c>
    </row>
    <row r="79" spans="1:12" ht="15.5" x14ac:dyDescent="0.35">
      <c r="A79" s="11" t="s">
        <v>96</v>
      </c>
      <c r="B79" s="88" t="s">
        <v>31</v>
      </c>
      <c r="C79" s="88"/>
      <c r="D79" s="88"/>
      <c r="E79" s="88"/>
      <c r="F79" s="88"/>
      <c r="G79" s="88"/>
      <c r="H79" s="88"/>
      <c r="I79" s="88"/>
      <c r="J79" s="88"/>
      <c r="K79" s="14">
        <f>8%*40%*K77</f>
        <v>6.2222222222222225E-4</v>
      </c>
      <c r="L79" s="15">
        <f t="shared" si="1"/>
        <v>1.6513439703703707</v>
      </c>
    </row>
    <row r="80" spans="1:12" ht="15.5" x14ac:dyDescent="0.35">
      <c r="A80" s="106" t="s">
        <v>20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9">
        <f>SUM(L74:L79)</f>
        <v>168.96492528259262</v>
      </c>
      <c r="L80" s="118"/>
    </row>
    <row r="81" spans="1:12" ht="15.5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5" x14ac:dyDescent="0.35">
      <c r="A82" s="142" t="s">
        <v>33</v>
      </c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26">
        <f>J29+K68+K80-K53-K55</f>
        <v>3806.3767652825936</v>
      </c>
    </row>
    <row r="83" spans="1:12" ht="15.5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5" x14ac:dyDescent="0.35">
      <c r="A84" s="104" t="s">
        <v>34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12" ht="15.5" x14ac:dyDescent="0.35">
      <c r="A85" s="106" t="s">
        <v>35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</row>
    <row r="86" spans="1:12" ht="15.5" x14ac:dyDescent="0.35">
      <c r="A86" s="19" t="s">
        <v>135</v>
      </c>
      <c r="B86" s="105" t="s">
        <v>36</v>
      </c>
      <c r="C86" s="105"/>
      <c r="D86" s="105"/>
      <c r="E86" s="105"/>
      <c r="F86" s="105"/>
      <c r="G86" s="105"/>
      <c r="H86" s="105"/>
      <c r="I86" s="105"/>
      <c r="J86" s="105"/>
      <c r="K86" s="20" t="s">
        <v>11</v>
      </c>
      <c r="L86" s="20" t="s">
        <v>94</v>
      </c>
    </row>
    <row r="87" spans="1:12" ht="15.5" x14ac:dyDescent="0.35">
      <c r="A87" s="11" t="s">
        <v>77</v>
      </c>
      <c r="B87" s="88" t="s">
        <v>37</v>
      </c>
      <c r="C87" s="88"/>
      <c r="D87" s="88"/>
      <c r="E87" s="88"/>
      <c r="F87" s="88"/>
      <c r="G87" s="88"/>
      <c r="H87" s="88"/>
      <c r="I87" s="88"/>
      <c r="J87" s="88"/>
      <c r="K87" s="14">
        <f>1/12</f>
        <v>8.3333333333333329E-2</v>
      </c>
      <c r="L87" s="15">
        <f>K87*$L$82</f>
        <v>317.19806377354945</v>
      </c>
    </row>
    <row r="88" spans="1:12" ht="15.5" x14ac:dyDescent="0.35">
      <c r="A88" s="11" t="s">
        <v>78</v>
      </c>
      <c r="B88" s="88" t="s">
        <v>38</v>
      </c>
      <c r="C88" s="88"/>
      <c r="D88" s="88"/>
      <c r="E88" s="88"/>
      <c r="F88" s="88"/>
      <c r="G88" s="88"/>
      <c r="H88" s="88"/>
      <c r="I88" s="88"/>
      <c r="J88" s="88"/>
      <c r="K88" s="14">
        <v>1.66E-2</v>
      </c>
      <c r="L88" s="15">
        <f t="shared" ref="L88:L92" si="2">K88*$L$82</f>
        <v>63.185854303691052</v>
      </c>
    </row>
    <row r="89" spans="1:12" ht="15.5" x14ac:dyDescent="0.35">
      <c r="A89" s="11" t="s">
        <v>79</v>
      </c>
      <c r="B89" s="88" t="s">
        <v>39</v>
      </c>
      <c r="C89" s="88"/>
      <c r="D89" s="88"/>
      <c r="E89" s="88"/>
      <c r="F89" s="88"/>
      <c r="G89" s="88"/>
      <c r="H89" s="88"/>
      <c r="I89" s="88"/>
      <c r="J89" s="88"/>
      <c r="K89" s="14">
        <v>4.0000000000000002E-4</v>
      </c>
      <c r="L89" s="15">
        <f t="shared" si="2"/>
        <v>1.5225507061130374</v>
      </c>
    </row>
    <row r="90" spans="1:12" ht="15.5" x14ac:dyDescent="0.35">
      <c r="A90" s="11" t="s">
        <v>80</v>
      </c>
      <c r="B90" s="88" t="s">
        <v>40</v>
      </c>
      <c r="C90" s="88"/>
      <c r="D90" s="88"/>
      <c r="E90" s="88"/>
      <c r="F90" s="88"/>
      <c r="G90" s="88"/>
      <c r="H90" s="88"/>
      <c r="I90" s="88"/>
      <c r="J90" s="88"/>
      <c r="K90" s="14">
        <v>2.7000000000000001E-3</v>
      </c>
      <c r="L90" s="15">
        <f t="shared" si="2"/>
        <v>10.277217266263003</v>
      </c>
    </row>
    <row r="91" spans="1:12" ht="15.5" x14ac:dyDescent="0.35">
      <c r="A91" s="11" t="s">
        <v>95</v>
      </c>
      <c r="B91" s="88" t="s">
        <v>41</v>
      </c>
      <c r="C91" s="88"/>
      <c r="D91" s="88"/>
      <c r="E91" s="88"/>
      <c r="F91" s="88"/>
      <c r="G91" s="88"/>
      <c r="H91" s="88"/>
      <c r="I91" s="88"/>
      <c r="J91" s="88"/>
      <c r="K91" s="14">
        <v>2.8E-3</v>
      </c>
      <c r="L91" s="15">
        <f t="shared" si="2"/>
        <v>10.657854942791262</v>
      </c>
    </row>
    <row r="92" spans="1:12" ht="15.5" x14ac:dyDescent="0.35">
      <c r="A92" s="11" t="s">
        <v>96</v>
      </c>
      <c r="B92" s="88" t="s">
        <v>42</v>
      </c>
      <c r="C92" s="88"/>
      <c r="D92" s="88"/>
      <c r="E92" s="88"/>
      <c r="F92" s="88"/>
      <c r="G92" s="88"/>
      <c r="H92" s="88"/>
      <c r="I92" s="88"/>
      <c r="J92" s="88"/>
      <c r="K92" s="14">
        <v>0</v>
      </c>
      <c r="L92" s="15">
        <f t="shared" si="2"/>
        <v>0</v>
      </c>
    </row>
    <row r="93" spans="1:12" ht="15.5" x14ac:dyDescent="0.35">
      <c r="A93" s="106" t="s">
        <v>20</v>
      </c>
      <c r="B93" s="106"/>
      <c r="C93" s="106"/>
      <c r="D93" s="106"/>
      <c r="E93" s="106"/>
      <c r="F93" s="106"/>
      <c r="G93" s="106"/>
      <c r="H93" s="106"/>
      <c r="I93" s="106"/>
      <c r="J93" s="106"/>
      <c r="K93" s="27">
        <f>SUM(K87:K92)</f>
        <v>0.10583333333333332</v>
      </c>
      <c r="L93" s="22">
        <f>SUM(L87:L92)</f>
        <v>402.84154099240783</v>
      </c>
    </row>
    <row r="94" spans="1:12" ht="15.5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5" x14ac:dyDescent="0.35">
      <c r="A95" s="141" t="s">
        <v>119</v>
      </c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 ht="15.5" x14ac:dyDescent="0.35">
      <c r="A96" s="19" t="s">
        <v>136</v>
      </c>
      <c r="B96" s="105" t="s">
        <v>121</v>
      </c>
      <c r="C96" s="105"/>
      <c r="D96" s="105"/>
      <c r="E96" s="105"/>
      <c r="F96" s="105"/>
      <c r="G96" s="105"/>
      <c r="H96" s="105"/>
      <c r="I96" s="105"/>
      <c r="J96" s="105"/>
      <c r="K96" s="20" t="s">
        <v>11</v>
      </c>
      <c r="L96" s="20" t="s">
        <v>94</v>
      </c>
    </row>
    <row r="97" spans="1:12" ht="15.5" x14ac:dyDescent="0.35">
      <c r="A97" s="11" t="s">
        <v>77</v>
      </c>
      <c r="B97" s="88" t="s">
        <v>120</v>
      </c>
      <c r="C97" s="88"/>
      <c r="D97" s="88"/>
      <c r="E97" s="88"/>
      <c r="F97" s="88"/>
      <c r="G97" s="88"/>
      <c r="H97" s="88"/>
      <c r="I97" s="88"/>
      <c r="J97" s="88"/>
      <c r="K97" s="13"/>
      <c r="L97" s="13"/>
    </row>
    <row r="98" spans="1:12" ht="15.5" x14ac:dyDescent="0.35">
      <c r="A98" s="118" t="s">
        <v>20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44"/>
      <c r="L98" s="144"/>
    </row>
    <row r="99" spans="1:12" ht="15.5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5" x14ac:dyDescent="0.35">
      <c r="A100" s="145" t="s">
        <v>122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1:12" ht="15.5" x14ac:dyDescent="0.35">
      <c r="A101" s="28">
        <v>4</v>
      </c>
      <c r="B101" s="146" t="s">
        <v>22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9" t="s">
        <v>94</v>
      </c>
    </row>
    <row r="102" spans="1:12" ht="15.5" x14ac:dyDescent="0.35">
      <c r="A102" s="11" t="s">
        <v>135</v>
      </c>
      <c r="B102" s="97" t="s">
        <v>36</v>
      </c>
      <c r="C102" s="97"/>
      <c r="D102" s="97"/>
      <c r="E102" s="97"/>
      <c r="F102" s="97"/>
      <c r="G102" s="97"/>
      <c r="H102" s="97"/>
      <c r="I102" s="97"/>
      <c r="J102" s="97"/>
      <c r="K102" s="97"/>
      <c r="L102" s="15">
        <f>L93</f>
        <v>402.84154099240783</v>
      </c>
    </row>
    <row r="103" spans="1:12" ht="15.5" x14ac:dyDescent="0.35">
      <c r="A103" s="11" t="s">
        <v>136</v>
      </c>
      <c r="B103" s="97" t="s">
        <v>43</v>
      </c>
      <c r="C103" s="97"/>
      <c r="D103" s="97"/>
      <c r="E103" s="97"/>
      <c r="F103" s="97"/>
      <c r="G103" s="97"/>
      <c r="H103" s="97"/>
      <c r="I103" s="97"/>
      <c r="J103" s="97"/>
      <c r="K103" s="97"/>
      <c r="L103" s="15"/>
    </row>
    <row r="104" spans="1:12" ht="15.5" x14ac:dyDescent="0.35">
      <c r="A104" s="118" t="s">
        <v>20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22">
        <f>SUM(L102:L103)</f>
        <v>402.84154099240783</v>
      </c>
    </row>
    <row r="105" spans="1:12" ht="15.5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5" x14ac:dyDescent="0.35">
      <c r="A106" s="104" t="s">
        <v>44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5.5" x14ac:dyDescent="0.35">
      <c r="A107" s="19">
        <v>5</v>
      </c>
      <c r="B107" s="105" t="s">
        <v>45</v>
      </c>
      <c r="C107" s="105"/>
      <c r="D107" s="105"/>
      <c r="E107" s="105"/>
      <c r="F107" s="105"/>
      <c r="G107" s="105"/>
      <c r="H107" s="105"/>
      <c r="I107" s="105"/>
      <c r="J107" s="105"/>
      <c r="K107" s="105"/>
      <c r="L107" s="20" t="s">
        <v>94</v>
      </c>
    </row>
    <row r="108" spans="1:12" ht="15.5" x14ac:dyDescent="0.35">
      <c r="A108" s="31" t="s">
        <v>77</v>
      </c>
      <c r="B108" s="143" t="s">
        <v>46</v>
      </c>
      <c r="C108" s="143"/>
      <c r="D108" s="143"/>
      <c r="E108" s="143"/>
      <c r="F108" s="143"/>
      <c r="G108" s="143"/>
      <c r="H108" s="143"/>
      <c r="I108" s="143"/>
      <c r="J108" s="143"/>
      <c r="K108" s="143"/>
      <c r="L108" s="32">
        <v>80.760000000000005</v>
      </c>
    </row>
    <row r="109" spans="1:12" ht="15.5" x14ac:dyDescent="0.35">
      <c r="A109" s="31" t="s">
        <v>78</v>
      </c>
      <c r="B109" s="143" t="s">
        <v>47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32">
        <v>0</v>
      </c>
    </row>
    <row r="110" spans="1:12" ht="15.5" x14ac:dyDescent="0.35">
      <c r="A110" s="31" t="s">
        <v>79</v>
      </c>
      <c r="B110" s="143" t="s">
        <v>48</v>
      </c>
      <c r="C110" s="143"/>
      <c r="D110" s="143"/>
      <c r="E110" s="143"/>
      <c r="F110" s="143"/>
      <c r="G110" s="143"/>
      <c r="H110" s="143"/>
      <c r="I110" s="143"/>
      <c r="J110" s="143"/>
      <c r="K110" s="143"/>
      <c r="L110" s="32">
        <v>0</v>
      </c>
    </row>
    <row r="111" spans="1:12" ht="15.5" x14ac:dyDescent="0.35">
      <c r="A111" s="31" t="s">
        <v>80</v>
      </c>
      <c r="B111" s="143" t="s">
        <v>49</v>
      </c>
      <c r="C111" s="143"/>
      <c r="D111" s="143"/>
      <c r="E111" s="143"/>
      <c r="F111" s="143"/>
      <c r="G111" s="143"/>
      <c r="H111" s="143"/>
      <c r="I111" s="143"/>
      <c r="J111" s="143"/>
      <c r="K111" s="143"/>
      <c r="L111" s="32">
        <v>0</v>
      </c>
    </row>
    <row r="112" spans="1:12" ht="15.5" x14ac:dyDescent="0.35">
      <c r="A112" s="118" t="s">
        <v>20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22">
        <f>SUM(L108:L111)</f>
        <v>80.760000000000005</v>
      </c>
    </row>
    <row r="113" spans="1:12" ht="15.5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5" x14ac:dyDescent="0.35">
      <c r="A114" s="104" t="s">
        <v>50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5.5" x14ac:dyDescent="0.35">
      <c r="A115" s="19">
        <v>6</v>
      </c>
      <c r="B115" s="148" t="s">
        <v>51</v>
      </c>
      <c r="C115" s="148"/>
      <c r="D115" s="148"/>
      <c r="E115" s="148"/>
      <c r="F115" s="148"/>
      <c r="G115" s="148"/>
      <c r="H115" s="148"/>
      <c r="I115" s="148"/>
      <c r="J115" s="148"/>
      <c r="K115" s="20" t="s">
        <v>11</v>
      </c>
      <c r="L115" s="20" t="s">
        <v>94</v>
      </c>
    </row>
    <row r="116" spans="1:12" ht="15.5" x14ac:dyDescent="0.35">
      <c r="A116" s="11" t="s">
        <v>77</v>
      </c>
      <c r="B116" s="97" t="s">
        <v>52</v>
      </c>
      <c r="C116" s="97"/>
      <c r="D116" s="97"/>
      <c r="E116" s="97"/>
      <c r="F116" s="97"/>
      <c r="G116" s="97"/>
      <c r="H116" s="97"/>
      <c r="I116" s="97"/>
      <c r="J116" s="97"/>
      <c r="K116" s="29">
        <v>0.03</v>
      </c>
      <c r="L116" s="13">
        <f>L134*K116</f>
        <v>144.08186118825006</v>
      </c>
    </row>
    <row r="117" spans="1:12" ht="15.5" x14ac:dyDescent="0.35">
      <c r="A117" s="11" t="s">
        <v>78</v>
      </c>
      <c r="B117" s="97" t="s">
        <v>53</v>
      </c>
      <c r="C117" s="97"/>
      <c r="D117" s="97"/>
      <c r="E117" s="97"/>
      <c r="F117" s="97"/>
      <c r="G117" s="97"/>
      <c r="H117" s="97"/>
      <c r="I117" s="97"/>
      <c r="J117" s="97"/>
      <c r="K117" s="29">
        <v>6.7900000000000002E-2</v>
      </c>
      <c r="L117" s="13">
        <f>(L116+L134)*K117</f>
        <v>335.8884375307548</v>
      </c>
    </row>
    <row r="118" spans="1:12" ht="15.5" x14ac:dyDescent="0.35">
      <c r="A118" s="11" t="s">
        <v>79</v>
      </c>
      <c r="B118" s="97" t="s">
        <v>54</v>
      </c>
      <c r="C118" s="97"/>
      <c r="D118" s="97"/>
      <c r="E118" s="97"/>
      <c r="F118" s="97"/>
      <c r="G118" s="97"/>
      <c r="H118" s="97"/>
      <c r="I118" s="97"/>
      <c r="J118" s="97"/>
      <c r="K118" s="29">
        <f>SUM(K119:K124)</f>
        <v>0.14250000000000002</v>
      </c>
      <c r="L118" s="13">
        <f>SUM(L119:L124)</f>
        <v>877.88292502815875</v>
      </c>
    </row>
    <row r="119" spans="1:12" ht="15.5" x14ac:dyDescent="0.35">
      <c r="A119" s="89" t="s">
        <v>123</v>
      </c>
      <c r="B119" s="89"/>
      <c r="C119" s="147" t="s">
        <v>55</v>
      </c>
      <c r="D119" s="97" t="s">
        <v>57</v>
      </c>
      <c r="E119" s="97"/>
      <c r="F119" s="97"/>
      <c r="G119" s="97"/>
      <c r="H119" s="97"/>
      <c r="I119" s="97"/>
      <c r="J119" s="97"/>
      <c r="K119" s="29">
        <v>1.6500000000000001E-2</v>
      </c>
      <c r="L119" s="13">
        <f>((L134+L116+L117)/(1-(K118)))*K119</f>
        <v>101.64960184536574</v>
      </c>
    </row>
    <row r="120" spans="1:12" ht="15.5" x14ac:dyDescent="0.35">
      <c r="A120" s="89"/>
      <c r="B120" s="89"/>
      <c r="C120" s="147"/>
      <c r="D120" s="97" t="s">
        <v>58</v>
      </c>
      <c r="E120" s="97"/>
      <c r="F120" s="97"/>
      <c r="G120" s="97"/>
      <c r="H120" s="97"/>
      <c r="I120" s="97"/>
      <c r="J120" s="97"/>
      <c r="K120" s="29">
        <v>7.5999999999999998E-2</v>
      </c>
      <c r="L120" s="13">
        <f>((L134+L116+L117)/(1-(K118)))*K120</f>
        <v>468.20422668168459</v>
      </c>
    </row>
    <row r="121" spans="1:12" x14ac:dyDescent="0.35">
      <c r="A121" s="89" t="s">
        <v>124</v>
      </c>
      <c r="B121" s="89"/>
      <c r="C121" s="147" t="s">
        <v>56</v>
      </c>
      <c r="D121" s="107" t="s">
        <v>59</v>
      </c>
      <c r="E121" s="107"/>
      <c r="F121" s="107"/>
      <c r="G121" s="107"/>
      <c r="H121" s="107"/>
      <c r="I121" s="107"/>
      <c r="J121" s="107"/>
      <c r="K121" s="149">
        <v>0.05</v>
      </c>
      <c r="L121" s="151">
        <f>((L134+L116+L117)/(1-(K118)))*K121</f>
        <v>308.02909650110831</v>
      </c>
    </row>
    <row r="122" spans="1:12" ht="19" customHeight="1" x14ac:dyDescent="0.35">
      <c r="A122" s="89"/>
      <c r="B122" s="89"/>
      <c r="C122" s="147"/>
      <c r="D122" s="107"/>
      <c r="E122" s="107"/>
      <c r="F122" s="107"/>
      <c r="G122" s="107"/>
      <c r="H122" s="107"/>
      <c r="I122" s="107"/>
      <c r="J122" s="107"/>
      <c r="K122" s="150"/>
      <c r="L122" s="152"/>
    </row>
    <row r="123" spans="1:12" x14ac:dyDescent="0.35">
      <c r="A123" s="89" t="s">
        <v>125</v>
      </c>
      <c r="B123" s="89"/>
      <c r="C123" s="147" t="s">
        <v>126</v>
      </c>
      <c r="D123" s="96"/>
      <c r="E123" s="96"/>
      <c r="F123" s="96"/>
      <c r="G123" s="96"/>
      <c r="H123" s="96"/>
      <c r="I123" s="96"/>
      <c r="J123" s="96"/>
      <c r="K123" s="149">
        <v>0</v>
      </c>
      <c r="L123" s="151">
        <v>0</v>
      </c>
    </row>
    <row r="124" spans="1:12" x14ac:dyDescent="0.35">
      <c r="A124" s="89"/>
      <c r="B124" s="89"/>
      <c r="C124" s="147"/>
      <c r="D124" s="96"/>
      <c r="E124" s="96"/>
      <c r="F124" s="96"/>
      <c r="G124" s="96"/>
      <c r="H124" s="96"/>
      <c r="I124" s="96"/>
      <c r="J124" s="96"/>
      <c r="K124" s="150"/>
      <c r="L124" s="152"/>
    </row>
    <row r="125" spans="1:12" ht="15.5" x14ac:dyDescent="0.35">
      <c r="A125" s="118" t="s">
        <v>20</v>
      </c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22">
        <f>SUM(L116:L124)</f>
        <v>2235.7361487753224</v>
      </c>
    </row>
    <row r="126" spans="1:12" ht="15.5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5" x14ac:dyDescent="0.35">
      <c r="A127" s="153" t="s">
        <v>60</v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</row>
    <row r="128" spans="1:12" ht="15.5" x14ac:dyDescent="0.35">
      <c r="A128" s="118" t="s">
        <v>61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25"/>
    </row>
    <row r="129" spans="1:12" ht="15.5" x14ac:dyDescent="0.35">
      <c r="A129" s="11" t="s">
        <v>77</v>
      </c>
      <c r="B129" s="97" t="s">
        <v>127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15">
        <f>J29</f>
        <v>2221.9080000000004</v>
      </c>
    </row>
    <row r="130" spans="1:12" ht="15.5" x14ac:dyDescent="0.35">
      <c r="A130" s="11" t="s">
        <v>78</v>
      </c>
      <c r="B130" s="97" t="s">
        <v>128</v>
      </c>
      <c r="C130" s="97"/>
      <c r="D130" s="97"/>
      <c r="E130" s="97"/>
      <c r="F130" s="97"/>
      <c r="G130" s="97"/>
      <c r="H130" s="97"/>
      <c r="I130" s="97"/>
      <c r="J130" s="97"/>
      <c r="K130" s="97"/>
      <c r="L130" s="15">
        <f>K68</f>
        <v>1928.2542400000002</v>
      </c>
    </row>
    <row r="131" spans="1:12" ht="15.5" x14ac:dyDescent="0.35">
      <c r="A131" s="11" t="s">
        <v>79</v>
      </c>
      <c r="B131" s="97" t="s">
        <v>129</v>
      </c>
      <c r="C131" s="97"/>
      <c r="D131" s="97"/>
      <c r="E131" s="97"/>
      <c r="F131" s="97"/>
      <c r="G131" s="97"/>
      <c r="H131" s="97"/>
      <c r="I131" s="97"/>
      <c r="J131" s="97"/>
      <c r="K131" s="97"/>
      <c r="L131" s="15">
        <f>K80</f>
        <v>168.96492528259262</v>
      </c>
    </row>
    <row r="132" spans="1:12" ht="15.5" x14ac:dyDescent="0.35">
      <c r="A132" s="11" t="s">
        <v>80</v>
      </c>
      <c r="B132" s="97" t="s">
        <v>130</v>
      </c>
      <c r="C132" s="97"/>
      <c r="D132" s="97"/>
      <c r="E132" s="97"/>
      <c r="F132" s="97"/>
      <c r="G132" s="97"/>
      <c r="H132" s="97"/>
      <c r="I132" s="97"/>
      <c r="J132" s="97"/>
      <c r="K132" s="97"/>
      <c r="L132" s="15">
        <f>L104</f>
        <v>402.84154099240783</v>
      </c>
    </row>
    <row r="133" spans="1:12" ht="15.5" x14ac:dyDescent="0.35">
      <c r="A133" s="11" t="s">
        <v>95</v>
      </c>
      <c r="B133" s="97" t="s">
        <v>131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15">
        <f>L112</f>
        <v>80.760000000000005</v>
      </c>
    </row>
    <row r="134" spans="1:12" ht="15.5" x14ac:dyDescent="0.35">
      <c r="A134" s="118" t="s">
        <v>62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22">
        <f>SUM(L129:L133)</f>
        <v>4802.728706275002</v>
      </c>
    </row>
    <row r="135" spans="1:12" ht="15.5" x14ac:dyDescent="0.35">
      <c r="A135" s="11" t="s">
        <v>96</v>
      </c>
      <c r="B135" s="97" t="s">
        <v>63</v>
      </c>
      <c r="C135" s="97"/>
      <c r="D135" s="97"/>
      <c r="E135" s="97"/>
      <c r="F135" s="97"/>
      <c r="G135" s="97"/>
      <c r="H135" s="97"/>
      <c r="I135" s="97"/>
      <c r="J135" s="97"/>
      <c r="K135" s="97"/>
      <c r="L135" s="15">
        <f>L125</f>
        <v>2235.7361487753224</v>
      </c>
    </row>
    <row r="136" spans="1:12" ht="15.5" x14ac:dyDescent="0.35">
      <c r="A136" s="118" t="s">
        <v>64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22">
        <f>SUM(L134:L135)</f>
        <v>7038.4648550503243</v>
      </c>
    </row>
  </sheetData>
  <mergeCells count="169">
    <mergeCell ref="B132:K132"/>
    <mergeCell ref="B133:K133"/>
    <mergeCell ref="A134:K134"/>
    <mergeCell ref="B135:K135"/>
    <mergeCell ref="A136:K136"/>
    <mergeCell ref="A125:K125"/>
    <mergeCell ref="A127:L127"/>
    <mergeCell ref="A128:K128"/>
    <mergeCell ref="B129:K129"/>
    <mergeCell ref="B130:K130"/>
    <mergeCell ref="B131:K131"/>
    <mergeCell ref="A121:B122"/>
    <mergeCell ref="C121:C122"/>
    <mergeCell ref="D121:J122"/>
    <mergeCell ref="K121:K122"/>
    <mergeCell ref="L121:L122"/>
    <mergeCell ref="A123:B124"/>
    <mergeCell ref="C123:C124"/>
    <mergeCell ref="D123:J124"/>
    <mergeCell ref="K123:K124"/>
    <mergeCell ref="L123:L124"/>
    <mergeCell ref="B116:J116"/>
    <mergeCell ref="B117:J117"/>
    <mergeCell ref="B118:J118"/>
    <mergeCell ref="A119:B120"/>
    <mergeCell ref="C119:C120"/>
    <mergeCell ref="D119:J119"/>
    <mergeCell ref="D120:J120"/>
    <mergeCell ref="B109:K109"/>
    <mergeCell ref="B110:K110"/>
    <mergeCell ref="B111:K111"/>
    <mergeCell ref="A112:K112"/>
    <mergeCell ref="A114:L114"/>
    <mergeCell ref="B115:J115"/>
    <mergeCell ref="B102:K102"/>
    <mergeCell ref="B103:K103"/>
    <mergeCell ref="A104:K104"/>
    <mergeCell ref="A106:L106"/>
    <mergeCell ref="B107:K107"/>
    <mergeCell ref="B108:K108"/>
    <mergeCell ref="B96:J96"/>
    <mergeCell ref="B97:J97"/>
    <mergeCell ref="A98:J98"/>
    <mergeCell ref="K98:L98"/>
    <mergeCell ref="A100:L100"/>
    <mergeCell ref="B101:K101"/>
    <mergeCell ref="B89:J89"/>
    <mergeCell ref="B90:J90"/>
    <mergeCell ref="B91:J91"/>
    <mergeCell ref="B92:J92"/>
    <mergeCell ref="A93:J93"/>
    <mergeCell ref="A95:L95"/>
    <mergeCell ref="A82:K82"/>
    <mergeCell ref="A84:L84"/>
    <mergeCell ref="A85:L85"/>
    <mergeCell ref="B86:J86"/>
    <mergeCell ref="B87:J87"/>
    <mergeCell ref="B88:J88"/>
    <mergeCell ref="B76:J76"/>
    <mergeCell ref="B77:J77"/>
    <mergeCell ref="B78:J78"/>
    <mergeCell ref="B79:J79"/>
    <mergeCell ref="A80:J80"/>
    <mergeCell ref="K80:L80"/>
    <mergeCell ref="A70:J70"/>
    <mergeCell ref="K70:L70"/>
    <mergeCell ref="A72:L72"/>
    <mergeCell ref="B73:J73"/>
    <mergeCell ref="B74:J74"/>
    <mergeCell ref="B75:J75"/>
    <mergeCell ref="B66:J66"/>
    <mergeCell ref="K66:L66"/>
    <mergeCell ref="B67:J67"/>
    <mergeCell ref="K67:L67"/>
    <mergeCell ref="A68:J68"/>
    <mergeCell ref="K68:L68"/>
    <mergeCell ref="A61:J61"/>
    <mergeCell ref="K61:L61"/>
    <mergeCell ref="A63:L63"/>
    <mergeCell ref="B64:J64"/>
    <mergeCell ref="K64:L64"/>
    <mergeCell ref="B65:J65"/>
    <mergeCell ref="K65:L65"/>
    <mergeCell ref="B57:J57"/>
    <mergeCell ref="K57:L57"/>
    <mergeCell ref="B58:J59"/>
    <mergeCell ref="K58:L59"/>
    <mergeCell ref="B60:J60"/>
    <mergeCell ref="K60:L60"/>
    <mergeCell ref="A55:A56"/>
    <mergeCell ref="B55:C56"/>
    <mergeCell ref="E55:F55"/>
    <mergeCell ref="G55:H55"/>
    <mergeCell ref="I55:J55"/>
    <mergeCell ref="K55:L56"/>
    <mergeCell ref="E56:F56"/>
    <mergeCell ref="G56:H56"/>
    <mergeCell ref="I56:J56"/>
    <mergeCell ref="A53:A54"/>
    <mergeCell ref="B53:B54"/>
    <mergeCell ref="E53:F53"/>
    <mergeCell ref="G53:H53"/>
    <mergeCell ref="I53:J53"/>
    <mergeCell ref="K53:L54"/>
    <mergeCell ref="E54:F54"/>
    <mergeCell ref="G54:H54"/>
    <mergeCell ref="I54:J54"/>
    <mergeCell ref="B47:J47"/>
    <mergeCell ref="B48:J48"/>
    <mergeCell ref="A49:J49"/>
    <mergeCell ref="A51:L51"/>
    <mergeCell ref="B52:J52"/>
    <mergeCell ref="K52:L52"/>
    <mergeCell ref="B43:D43"/>
    <mergeCell ref="F43:G43"/>
    <mergeCell ref="I43:J43"/>
    <mergeCell ref="B44:J44"/>
    <mergeCell ref="B45:J45"/>
    <mergeCell ref="B46:J46"/>
    <mergeCell ref="A37:J37"/>
    <mergeCell ref="K37:L37"/>
    <mergeCell ref="A39:L39"/>
    <mergeCell ref="B40:J40"/>
    <mergeCell ref="B41:J41"/>
    <mergeCell ref="B42:J42"/>
    <mergeCell ref="A31:L31"/>
    <mergeCell ref="A32:L32"/>
    <mergeCell ref="B33:J33"/>
    <mergeCell ref="B34:J34"/>
    <mergeCell ref="B35:J35"/>
    <mergeCell ref="B36:J36"/>
    <mergeCell ref="B27:I27"/>
    <mergeCell ref="J27:L27"/>
    <mergeCell ref="B28:I28"/>
    <mergeCell ref="J28:L28"/>
    <mergeCell ref="A29:I29"/>
    <mergeCell ref="J29:L29"/>
    <mergeCell ref="B24:C24"/>
    <mergeCell ref="F24:I24"/>
    <mergeCell ref="J24:L24"/>
    <mergeCell ref="B25:I25"/>
    <mergeCell ref="J25:L25"/>
    <mergeCell ref="B26:I26"/>
    <mergeCell ref="J26:L26"/>
    <mergeCell ref="B22:I22"/>
    <mergeCell ref="J22:L22"/>
    <mergeCell ref="B23:C23"/>
    <mergeCell ref="F23:G23"/>
    <mergeCell ref="H23:I23"/>
    <mergeCell ref="J23:L23"/>
    <mergeCell ref="B17:I17"/>
    <mergeCell ref="J17:L17"/>
    <mergeCell ref="B18:I18"/>
    <mergeCell ref="J18:L18"/>
    <mergeCell ref="A20:L20"/>
    <mergeCell ref="B21:I21"/>
    <mergeCell ref="J21:L21"/>
    <mergeCell ref="B14:I14"/>
    <mergeCell ref="J14:L14"/>
    <mergeCell ref="B15:I15"/>
    <mergeCell ref="J15:L15"/>
    <mergeCell ref="B16:I16"/>
    <mergeCell ref="J16:L16"/>
    <mergeCell ref="C2:G2"/>
    <mergeCell ref="C3:G3"/>
    <mergeCell ref="B8:K8"/>
    <mergeCell ref="B9:G9"/>
    <mergeCell ref="A12:L12"/>
    <mergeCell ref="A13:L13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D71EF-DD7F-4D62-BFD8-799AB40AF80A}">
  <dimension ref="A1:L136"/>
  <sheetViews>
    <sheetView workbookViewId="0">
      <selection activeCell="S21" sqref="S21"/>
    </sheetView>
  </sheetViews>
  <sheetFormatPr defaultRowHeight="14.5" x14ac:dyDescent="0.35"/>
  <cols>
    <col min="2" max="2" width="14.7265625" customWidth="1"/>
    <col min="3" max="3" width="17.26953125" customWidth="1"/>
    <col min="12" max="12" width="15.7265625" customWidth="1"/>
  </cols>
  <sheetData>
    <row r="1" spans="1:12" ht="15.5" x14ac:dyDescent="0.35">
      <c r="A1" s="2" t="s">
        <v>68</v>
      </c>
      <c r="B1" s="3"/>
      <c r="C1" s="4"/>
      <c r="D1" s="3"/>
      <c r="E1" s="3"/>
    </row>
    <row r="2" spans="1:12" ht="15.5" x14ac:dyDescent="0.35">
      <c r="A2" s="3"/>
      <c r="B2" s="3" t="s">
        <v>69</v>
      </c>
      <c r="C2" s="157" t="s">
        <v>137</v>
      </c>
      <c r="D2" s="157"/>
      <c r="E2" s="157"/>
      <c r="F2" s="157"/>
      <c r="G2" s="157"/>
      <c r="H2" s="157"/>
      <c r="I2" s="157"/>
    </row>
    <row r="3" spans="1:12" ht="15.5" x14ac:dyDescent="0.35">
      <c r="A3" s="3"/>
      <c r="B3" s="3" t="s">
        <v>70</v>
      </c>
      <c r="C3" s="158" t="s">
        <v>71</v>
      </c>
      <c r="D3" s="158"/>
      <c r="E3" s="158"/>
      <c r="F3" s="158"/>
      <c r="G3" s="158"/>
      <c r="H3" s="158"/>
      <c r="I3" s="158"/>
    </row>
    <row r="4" spans="1:12" ht="15.5" x14ac:dyDescent="0.35">
      <c r="A4" s="3"/>
      <c r="B4" s="3" t="s">
        <v>72</v>
      </c>
      <c r="C4" s="5" t="s">
        <v>73</v>
      </c>
      <c r="D4" s="30" t="s">
        <v>74</v>
      </c>
      <c r="E4" s="30" t="s">
        <v>75</v>
      </c>
    </row>
    <row r="5" spans="1:12" ht="15.5" x14ac:dyDescent="0.35">
      <c r="A5" s="2" t="s">
        <v>76</v>
      </c>
      <c r="B5" s="3"/>
      <c r="C5" s="4"/>
      <c r="D5" s="4"/>
      <c r="E5" s="3"/>
    </row>
    <row r="6" spans="1:12" ht="15.5" x14ac:dyDescent="0.35">
      <c r="A6" s="7" t="s">
        <v>77</v>
      </c>
      <c r="B6" s="8" t="s">
        <v>81</v>
      </c>
      <c r="C6" s="4"/>
      <c r="D6" s="4"/>
      <c r="E6" s="3"/>
    </row>
    <row r="7" spans="1:12" ht="15.5" x14ac:dyDescent="0.35">
      <c r="A7" s="7" t="s">
        <v>78</v>
      </c>
      <c r="B7" s="8" t="s">
        <v>82</v>
      </c>
      <c r="C7" s="5" t="s">
        <v>84</v>
      </c>
      <c r="D7" s="3"/>
      <c r="E7" s="3"/>
    </row>
    <row r="8" spans="1:12" ht="15.5" x14ac:dyDescent="0.35">
      <c r="A8" s="7" t="s">
        <v>79</v>
      </c>
      <c r="B8" s="93" t="s">
        <v>138</v>
      </c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1:12" ht="15.5" x14ac:dyDescent="0.35">
      <c r="A9" s="7" t="s">
        <v>80</v>
      </c>
      <c r="B9" s="8" t="s">
        <v>83</v>
      </c>
      <c r="C9" s="6"/>
      <c r="D9" s="3"/>
      <c r="E9" s="3"/>
    </row>
    <row r="10" spans="1:12" x14ac:dyDescent="0.35">
      <c r="C10" s="1"/>
    </row>
    <row r="11" spans="1:12" ht="15.5" x14ac:dyDescent="0.35">
      <c r="A11" s="3"/>
      <c r="B11" s="9" t="s">
        <v>85</v>
      </c>
      <c r="C11" s="4"/>
      <c r="D11" s="3"/>
      <c r="E11" s="3"/>
      <c r="F11" s="3"/>
      <c r="G11" s="3"/>
      <c r="H11" s="3"/>
      <c r="I11" s="3"/>
      <c r="J11" s="3"/>
      <c r="K11" s="3"/>
      <c r="L11" s="3"/>
    </row>
    <row r="12" spans="1:12" ht="15.5" x14ac:dyDescent="0.35">
      <c r="A12" s="94" t="s">
        <v>86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5.5" x14ac:dyDescent="0.35">
      <c r="A13" s="87" t="s">
        <v>87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ht="15.5" x14ac:dyDescent="0.35">
      <c r="A14" s="10">
        <v>1</v>
      </c>
      <c r="B14" s="88" t="s">
        <v>88</v>
      </c>
      <c r="C14" s="88"/>
      <c r="D14" s="88"/>
      <c r="E14" s="88"/>
      <c r="F14" s="88"/>
      <c r="G14" s="88"/>
      <c r="H14" s="88"/>
      <c r="I14" s="88"/>
      <c r="J14" s="89" t="s">
        <v>142</v>
      </c>
      <c r="K14" s="89"/>
      <c r="L14" s="89"/>
    </row>
    <row r="15" spans="1:12" ht="15.5" x14ac:dyDescent="0.35">
      <c r="A15" s="10">
        <v>2</v>
      </c>
      <c r="B15" s="88" t="s">
        <v>89</v>
      </c>
      <c r="C15" s="88"/>
      <c r="D15" s="88"/>
      <c r="E15" s="88"/>
      <c r="F15" s="88"/>
      <c r="G15" s="88"/>
      <c r="H15" s="88"/>
      <c r="I15" s="88"/>
      <c r="J15" s="89" t="s">
        <v>143</v>
      </c>
      <c r="K15" s="89"/>
      <c r="L15" s="89"/>
    </row>
    <row r="16" spans="1:12" ht="15.5" x14ac:dyDescent="0.35">
      <c r="A16" s="10">
        <v>3</v>
      </c>
      <c r="B16" s="88" t="s">
        <v>90</v>
      </c>
      <c r="C16" s="88"/>
      <c r="D16" s="88"/>
      <c r="E16" s="88"/>
      <c r="F16" s="88"/>
      <c r="G16" s="88"/>
      <c r="H16" s="88"/>
      <c r="I16" s="88"/>
      <c r="J16" s="90">
        <v>1429.59</v>
      </c>
      <c r="K16" s="90"/>
      <c r="L16" s="90"/>
    </row>
    <row r="17" spans="1:12" ht="15.5" x14ac:dyDescent="0.35">
      <c r="A17" s="10">
        <v>4</v>
      </c>
      <c r="B17" s="88" t="s">
        <v>91</v>
      </c>
      <c r="C17" s="88"/>
      <c r="D17" s="88"/>
      <c r="E17" s="88"/>
      <c r="F17" s="88"/>
      <c r="G17" s="88"/>
      <c r="H17" s="88"/>
      <c r="I17" s="88"/>
      <c r="J17" s="89" t="s">
        <v>144</v>
      </c>
      <c r="K17" s="89"/>
      <c r="L17" s="89"/>
    </row>
    <row r="18" spans="1:12" ht="15.5" x14ac:dyDescent="0.35">
      <c r="A18" s="10">
        <v>5</v>
      </c>
      <c r="B18" s="88" t="s">
        <v>92</v>
      </c>
      <c r="C18" s="88"/>
      <c r="D18" s="88"/>
      <c r="E18" s="88"/>
      <c r="F18" s="88"/>
      <c r="G18" s="88"/>
      <c r="H18" s="88"/>
      <c r="I18" s="88"/>
      <c r="J18" s="103">
        <v>45292</v>
      </c>
      <c r="K18" s="103"/>
      <c r="L18" s="103"/>
    </row>
    <row r="20" spans="1:12" ht="15.5" x14ac:dyDescent="0.35">
      <c r="A20" s="104" t="s">
        <v>65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5.5" x14ac:dyDescent="0.35">
      <c r="A21" s="24">
        <v>1</v>
      </c>
      <c r="B21" s="105" t="s">
        <v>93</v>
      </c>
      <c r="C21" s="105"/>
      <c r="D21" s="105"/>
      <c r="E21" s="105"/>
      <c r="F21" s="105"/>
      <c r="G21" s="105"/>
      <c r="H21" s="105"/>
      <c r="I21" s="105"/>
      <c r="J21" s="106" t="s">
        <v>94</v>
      </c>
      <c r="K21" s="106"/>
      <c r="L21" s="106"/>
    </row>
    <row r="22" spans="1:12" ht="15.5" x14ac:dyDescent="0.35">
      <c r="A22" s="11" t="s">
        <v>77</v>
      </c>
      <c r="B22" s="88" t="s">
        <v>98</v>
      </c>
      <c r="C22" s="88"/>
      <c r="D22" s="88"/>
      <c r="E22" s="88"/>
      <c r="F22" s="88"/>
      <c r="G22" s="88"/>
      <c r="H22" s="88"/>
      <c r="I22" s="88"/>
      <c r="J22" s="95">
        <f>J16</f>
        <v>1429.59</v>
      </c>
      <c r="K22" s="96"/>
      <c r="L22" s="96"/>
    </row>
    <row r="23" spans="1:12" ht="15.5" x14ac:dyDescent="0.35">
      <c r="A23" s="11" t="s">
        <v>78</v>
      </c>
      <c r="B23" s="97" t="s">
        <v>99</v>
      </c>
      <c r="C23" s="97"/>
      <c r="D23" s="11" t="s">
        <v>14</v>
      </c>
      <c r="E23" s="11" t="s">
        <v>66</v>
      </c>
      <c r="F23" s="98">
        <f>J22</f>
        <v>1429.59</v>
      </c>
      <c r="G23" s="99"/>
      <c r="H23" s="100">
        <v>0.3</v>
      </c>
      <c r="I23" s="101"/>
      <c r="J23" s="102">
        <f>F23*H23</f>
        <v>428.87699999999995</v>
      </c>
      <c r="K23" s="102"/>
      <c r="L23" s="102"/>
    </row>
    <row r="24" spans="1:12" ht="15.5" x14ac:dyDescent="0.35">
      <c r="A24" s="11" t="s">
        <v>79</v>
      </c>
      <c r="B24" s="97" t="s">
        <v>100</v>
      </c>
      <c r="C24" s="97"/>
      <c r="D24" s="11" t="s">
        <v>14</v>
      </c>
      <c r="E24" s="11" t="s">
        <v>67</v>
      </c>
      <c r="F24" s="110"/>
      <c r="G24" s="111"/>
      <c r="H24" s="111"/>
      <c r="I24" s="112"/>
      <c r="J24" s="95"/>
      <c r="K24" s="95"/>
      <c r="L24" s="95"/>
    </row>
    <row r="25" spans="1:12" ht="15.5" x14ac:dyDescent="0.35">
      <c r="A25" s="11" t="s">
        <v>80</v>
      </c>
      <c r="B25" s="97" t="s">
        <v>101</v>
      </c>
      <c r="C25" s="97"/>
      <c r="D25" s="97"/>
      <c r="E25" s="97"/>
      <c r="F25" s="97"/>
      <c r="G25" s="97"/>
      <c r="H25" s="97"/>
      <c r="I25" s="97"/>
      <c r="J25" s="95"/>
      <c r="K25" s="95"/>
      <c r="L25" s="95"/>
    </row>
    <row r="26" spans="1:12" ht="15.5" x14ac:dyDescent="0.35">
      <c r="A26" s="11" t="s">
        <v>95</v>
      </c>
      <c r="B26" s="97" t="s">
        <v>102</v>
      </c>
      <c r="C26" s="97"/>
      <c r="D26" s="97"/>
      <c r="E26" s="97"/>
      <c r="F26" s="97"/>
      <c r="G26" s="97"/>
      <c r="H26" s="97"/>
      <c r="I26" s="97"/>
      <c r="J26" s="95"/>
      <c r="K26" s="95"/>
      <c r="L26" s="95"/>
    </row>
    <row r="27" spans="1:12" ht="15.5" x14ac:dyDescent="0.35">
      <c r="A27" s="11" t="s">
        <v>96</v>
      </c>
      <c r="B27" s="107" t="s">
        <v>103</v>
      </c>
      <c r="C27" s="107"/>
      <c r="D27" s="107"/>
      <c r="E27" s="107"/>
      <c r="F27" s="107"/>
      <c r="G27" s="107"/>
      <c r="H27" s="107"/>
      <c r="I27" s="107"/>
      <c r="J27" s="95"/>
      <c r="K27" s="95"/>
      <c r="L27" s="95"/>
    </row>
    <row r="28" spans="1:12" ht="15.5" x14ac:dyDescent="0.35">
      <c r="A28" s="11" t="s">
        <v>97</v>
      </c>
      <c r="B28" s="108" t="s">
        <v>104</v>
      </c>
      <c r="C28" s="108"/>
      <c r="D28" s="108"/>
      <c r="E28" s="108"/>
      <c r="F28" s="108"/>
      <c r="G28" s="108"/>
      <c r="H28" s="108"/>
      <c r="I28" s="108"/>
      <c r="J28" s="95"/>
      <c r="K28" s="95"/>
      <c r="L28" s="95"/>
    </row>
    <row r="29" spans="1:12" ht="15.5" x14ac:dyDescent="0.35">
      <c r="A29" s="106" t="s">
        <v>105</v>
      </c>
      <c r="B29" s="106"/>
      <c r="C29" s="106"/>
      <c r="D29" s="106"/>
      <c r="E29" s="106"/>
      <c r="F29" s="106"/>
      <c r="G29" s="106"/>
      <c r="H29" s="106"/>
      <c r="I29" s="106"/>
      <c r="J29" s="109">
        <f>SUM(J22:J28)</f>
        <v>1858.4669999999999</v>
      </c>
      <c r="K29" s="109"/>
      <c r="L29" s="109"/>
    </row>
    <row r="31" spans="1:12" ht="15.5" x14ac:dyDescent="0.35">
      <c r="A31" s="104" t="s">
        <v>106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</row>
    <row r="32" spans="1:12" ht="15.5" x14ac:dyDescent="0.35">
      <c r="A32" s="113" t="s">
        <v>107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2" ht="15.5" x14ac:dyDescent="0.35">
      <c r="A33" s="19" t="s">
        <v>108</v>
      </c>
      <c r="B33" s="114" t="s">
        <v>109</v>
      </c>
      <c r="C33" s="115"/>
      <c r="D33" s="115"/>
      <c r="E33" s="115"/>
      <c r="F33" s="115"/>
      <c r="G33" s="115"/>
      <c r="H33" s="115"/>
      <c r="I33" s="115"/>
      <c r="J33" s="116"/>
      <c r="K33" s="20" t="s">
        <v>11</v>
      </c>
      <c r="L33" s="20" t="s">
        <v>94</v>
      </c>
    </row>
    <row r="34" spans="1:12" ht="15.5" x14ac:dyDescent="0.35">
      <c r="A34" s="11" t="s">
        <v>77</v>
      </c>
      <c r="B34" s="88" t="s">
        <v>110</v>
      </c>
      <c r="C34" s="88"/>
      <c r="D34" s="88"/>
      <c r="E34" s="88"/>
      <c r="F34" s="88"/>
      <c r="G34" s="88"/>
      <c r="H34" s="88"/>
      <c r="I34" s="88"/>
      <c r="J34" s="88"/>
      <c r="K34" s="14">
        <f>1/12</f>
        <v>8.3333333333333329E-2</v>
      </c>
      <c r="L34" s="15">
        <f>K34*J29</f>
        <v>154.87224999999998</v>
      </c>
    </row>
    <row r="35" spans="1:12" ht="15.5" x14ac:dyDescent="0.35">
      <c r="A35" s="11" t="s">
        <v>78</v>
      </c>
      <c r="B35" s="88" t="s">
        <v>0</v>
      </c>
      <c r="C35" s="88"/>
      <c r="D35" s="88"/>
      <c r="E35" s="88"/>
      <c r="F35" s="88"/>
      <c r="G35" s="88"/>
      <c r="H35" s="88"/>
      <c r="I35" s="88"/>
      <c r="J35" s="88"/>
      <c r="K35" s="14">
        <f>(1/3)/12</f>
        <v>2.7777777777777776E-2</v>
      </c>
      <c r="L35" s="15">
        <f>K35*J29</f>
        <v>51.624083333333324</v>
      </c>
    </row>
    <row r="36" spans="1:12" ht="15.5" x14ac:dyDescent="0.35">
      <c r="A36" s="12" t="s">
        <v>79</v>
      </c>
      <c r="B36" s="117" t="s">
        <v>111</v>
      </c>
      <c r="C36" s="117"/>
      <c r="D36" s="117"/>
      <c r="E36" s="117"/>
      <c r="F36" s="117"/>
      <c r="G36" s="117"/>
      <c r="H36" s="117"/>
      <c r="I36" s="117"/>
      <c r="J36" s="117"/>
      <c r="K36" s="14">
        <f>(K34+K35)*K49</f>
        <v>4.4222222222222225E-2</v>
      </c>
      <c r="L36" s="15">
        <f>K36*J29</f>
        <v>82.185540666666668</v>
      </c>
    </row>
    <row r="37" spans="1:12" ht="15.5" x14ac:dyDescent="0.35">
      <c r="A37" s="106" t="s">
        <v>20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9">
        <f>SUM(L34+L35+L36)</f>
        <v>288.68187399999999</v>
      </c>
      <c r="L37" s="109"/>
    </row>
    <row r="39" spans="1:12" ht="15.5" x14ac:dyDescent="0.35">
      <c r="A39" s="113" t="s">
        <v>1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15.5" x14ac:dyDescent="0.35">
      <c r="A40" s="19" t="s">
        <v>112</v>
      </c>
      <c r="B40" s="114" t="s">
        <v>2</v>
      </c>
      <c r="C40" s="115"/>
      <c r="D40" s="115"/>
      <c r="E40" s="115"/>
      <c r="F40" s="115"/>
      <c r="G40" s="115"/>
      <c r="H40" s="115"/>
      <c r="I40" s="115"/>
      <c r="J40" s="116"/>
      <c r="K40" s="20" t="s">
        <v>11</v>
      </c>
      <c r="L40" s="23" t="s">
        <v>94</v>
      </c>
    </row>
    <row r="41" spans="1:12" ht="15.5" x14ac:dyDescent="0.35">
      <c r="A41" s="11" t="s">
        <v>77</v>
      </c>
      <c r="B41" s="108" t="s">
        <v>3</v>
      </c>
      <c r="C41" s="108"/>
      <c r="D41" s="108"/>
      <c r="E41" s="108"/>
      <c r="F41" s="108"/>
      <c r="G41" s="108"/>
      <c r="H41" s="108"/>
      <c r="I41" s="108"/>
      <c r="J41" s="108"/>
      <c r="K41" s="16">
        <v>0.2</v>
      </c>
      <c r="L41" s="17">
        <f>K41*$J$29</f>
        <v>371.6934</v>
      </c>
    </row>
    <row r="42" spans="1:12" ht="15.5" x14ac:dyDescent="0.35">
      <c r="A42" s="11" t="s">
        <v>78</v>
      </c>
      <c r="B42" s="88" t="s">
        <v>4</v>
      </c>
      <c r="C42" s="88"/>
      <c r="D42" s="88"/>
      <c r="E42" s="88"/>
      <c r="F42" s="88"/>
      <c r="G42" s="88"/>
      <c r="H42" s="88"/>
      <c r="I42" s="88"/>
      <c r="J42" s="88"/>
      <c r="K42" s="14">
        <v>2.5000000000000001E-2</v>
      </c>
      <c r="L42" s="17">
        <f t="shared" ref="L42:L48" si="0">K42*$J$29</f>
        <v>46.461675</v>
      </c>
    </row>
    <row r="43" spans="1:12" ht="15.5" x14ac:dyDescent="0.35">
      <c r="A43" s="11" t="s">
        <v>79</v>
      </c>
      <c r="B43" s="97" t="s">
        <v>5</v>
      </c>
      <c r="C43" s="97"/>
      <c r="D43" s="97"/>
      <c r="E43" s="11" t="s">
        <v>132</v>
      </c>
      <c r="F43" s="122">
        <v>3</v>
      </c>
      <c r="G43" s="122"/>
      <c r="H43" s="11" t="s">
        <v>133</v>
      </c>
      <c r="I43" s="122">
        <v>2</v>
      </c>
      <c r="J43" s="122"/>
      <c r="K43" s="14">
        <f>F43*I43/100</f>
        <v>0.06</v>
      </c>
      <c r="L43" s="17">
        <f t="shared" si="0"/>
        <v>111.50801999999999</v>
      </c>
    </row>
    <row r="44" spans="1:12" ht="15.5" x14ac:dyDescent="0.35">
      <c r="A44" s="11" t="s">
        <v>80</v>
      </c>
      <c r="B44" s="88" t="s">
        <v>6</v>
      </c>
      <c r="C44" s="88"/>
      <c r="D44" s="88"/>
      <c r="E44" s="88"/>
      <c r="F44" s="88"/>
      <c r="G44" s="88"/>
      <c r="H44" s="88"/>
      <c r="I44" s="88"/>
      <c r="J44" s="88"/>
      <c r="K44" s="14">
        <v>1.4999999999999999E-2</v>
      </c>
      <c r="L44" s="17">
        <f t="shared" si="0"/>
        <v>27.877004999999997</v>
      </c>
    </row>
    <row r="45" spans="1:12" ht="15.5" x14ac:dyDescent="0.35">
      <c r="A45" s="11" t="s">
        <v>95</v>
      </c>
      <c r="B45" s="88" t="s">
        <v>7</v>
      </c>
      <c r="C45" s="88"/>
      <c r="D45" s="88"/>
      <c r="E45" s="88"/>
      <c r="F45" s="88"/>
      <c r="G45" s="88"/>
      <c r="H45" s="88"/>
      <c r="I45" s="88"/>
      <c r="J45" s="88"/>
      <c r="K45" s="14">
        <v>0.01</v>
      </c>
      <c r="L45" s="17">
        <f t="shared" si="0"/>
        <v>18.584669999999999</v>
      </c>
    </row>
    <row r="46" spans="1:12" ht="15.5" x14ac:dyDescent="0.35">
      <c r="A46" s="11" t="s">
        <v>96</v>
      </c>
      <c r="B46" s="88" t="s">
        <v>8</v>
      </c>
      <c r="C46" s="88"/>
      <c r="D46" s="88"/>
      <c r="E46" s="88"/>
      <c r="F46" s="88"/>
      <c r="G46" s="88"/>
      <c r="H46" s="88"/>
      <c r="I46" s="88"/>
      <c r="J46" s="88"/>
      <c r="K46" s="14">
        <v>6.0000000000000001E-3</v>
      </c>
      <c r="L46" s="17">
        <f t="shared" si="0"/>
        <v>11.150801999999999</v>
      </c>
    </row>
    <row r="47" spans="1:12" ht="15.5" x14ac:dyDescent="0.35">
      <c r="A47" s="11" t="s">
        <v>97</v>
      </c>
      <c r="B47" s="88" t="s">
        <v>9</v>
      </c>
      <c r="C47" s="88"/>
      <c r="D47" s="88"/>
      <c r="E47" s="88"/>
      <c r="F47" s="88"/>
      <c r="G47" s="88"/>
      <c r="H47" s="88"/>
      <c r="I47" s="88"/>
      <c r="J47" s="88"/>
      <c r="K47" s="14">
        <v>2E-3</v>
      </c>
      <c r="L47" s="17">
        <f t="shared" si="0"/>
        <v>3.7169339999999997</v>
      </c>
    </row>
    <row r="48" spans="1:12" ht="15.5" x14ac:dyDescent="0.35">
      <c r="A48" s="11" t="s">
        <v>118</v>
      </c>
      <c r="B48" s="88" t="s">
        <v>10</v>
      </c>
      <c r="C48" s="88"/>
      <c r="D48" s="88"/>
      <c r="E48" s="88"/>
      <c r="F48" s="88"/>
      <c r="G48" s="88"/>
      <c r="H48" s="88"/>
      <c r="I48" s="88"/>
      <c r="J48" s="88"/>
      <c r="K48" s="18">
        <v>0.08</v>
      </c>
      <c r="L48" s="17">
        <f t="shared" si="0"/>
        <v>148.67735999999999</v>
      </c>
    </row>
    <row r="49" spans="1:12" ht="15.5" x14ac:dyDescent="0.35">
      <c r="A49" s="118" t="s">
        <v>20</v>
      </c>
      <c r="B49" s="118"/>
      <c r="C49" s="118"/>
      <c r="D49" s="118"/>
      <c r="E49" s="118"/>
      <c r="F49" s="118"/>
      <c r="G49" s="118"/>
      <c r="H49" s="118"/>
      <c r="I49" s="118"/>
      <c r="J49" s="118"/>
      <c r="K49" s="21">
        <f>SUM(K41:K48)</f>
        <v>0.39800000000000008</v>
      </c>
      <c r="L49" s="22">
        <f>SUM(L41:L48)</f>
        <v>739.66986599999996</v>
      </c>
    </row>
    <row r="51" spans="1:12" ht="15.5" x14ac:dyDescent="0.35">
      <c r="A51" s="119" t="s">
        <v>12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5.5" x14ac:dyDescent="0.35">
      <c r="A52" s="19" t="s">
        <v>113</v>
      </c>
      <c r="B52" s="114" t="s">
        <v>13</v>
      </c>
      <c r="C52" s="115"/>
      <c r="D52" s="115"/>
      <c r="E52" s="115"/>
      <c r="F52" s="115"/>
      <c r="G52" s="115"/>
      <c r="H52" s="115"/>
      <c r="I52" s="115"/>
      <c r="J52" s="116"/>
      <c r="K52" s="120" t="s">
        <v>94</v>
      </c>
      <c r="L52" s="121"/>
    </row>
    <row r="53" spans="1:12" ht="15.5" x14ac:dyDescent="0.35">
      <c r="A53" s="96" t="s">
        <v>77</v>
      </c>
      <c r="B53" s="108" t="s">
        <v>114</v>
      </c>
      <c r="C53" s="11" t="s">
        <v>14</v>
      </c>
      <c r="D53" s="11" t="s">
        <v>16</v>
      </c>
      <c r="E53" s="96" t="s">
        <v>17</v>
      </c>
      <c r="F53" s="96"/>
      <c r="G53" s="96" t="s">
        <v>18</v>
      </c>
      <c r="H53" s="96"/>
      <c r="I53" s="96" t="s">
        <v>19</v>
      </c>
      <c r="J53" s="96"/>
      <c r="K53" s="90">
        <f>SUM(D54*E54*G54)-I54</f>
        <v>90.624600000000015</v>
      </c>
      <c r="L53" s="90"/>
    </row>
    <row r="54" spans="1:12" ht="15.5" x14ac:dyDescent="0.35">
      <c r="A54" s="96"/>
      <c r="B54" s="108"/>
      <c r="C54" s="11" t="s">
        <v>15</v>
      </c>
      <c r="D54" s="15">
        <v>4.2</v>
      </c>
      <c r="E54" s="124">
        <v>2</v>
      </c>
      <c r="F54" s="124"/>
      <c r="G54" s="124">
        <v>21</v>
      </c>
      <c r="H54" s="124"/>
      <c r="I54" s="95">
        <f>6%*J22</f>
        <v>85.775399999999991</v>
      </c>
      <c r="J54" s="95"/>
      <c r="K54" s="90"/>
      <c r="L54" s="90"/>
    </row>
    <row r="55" spans="1:12" ht="15.5" x14ac:dyDescent="0.35">
      <c r="A55" s="96" t="s">
        <v>78</v>
      </c>
      <c r="B55" s="108" t="s">
        <v>115</v>
      </c>
      <c r="C55" s="108"/>
      <c r="D55" s="11" t="s">
        <v>14</v>
      </c>
      <c r="E55" s="96" t="s">
        <v>16</v>
      </c>
      <c r="F55" s="96"/>
      <c r="G55" s="96" t="s">
        <v>18</v>
      </c>
      <c r="H55" s="96"/>
      <c r="I55" s="96" t="s">
        <v>19</v>
      </c>
      <c r="J55" s="96"/>
      <c r="K55" s="90">
        <f>E56*G56-I56</f>
        <v>415.8</v>
      </c>
      <c r="L55" s="90"/>
    </row>
    <row r="56" spans="1:12" ht="15.5" x14ac:dyDescent="0.35">
      <c r="A56" s="96"/>
      <c r="B56" s="108"/>
      <c r="C56" s="108"/>
      <c r="D56" s="11" t="s">
        <v>15</v>
      </c>
      <c r="E56" s="95">
        <v>22</v>
      </c>
      <c r="F56" s="95"/>
      <c r="G56" s="124">
        <v>21</v>
      </c>
      <c r="H56" s="124"/>
      <c r="I56" s="95">
        <f>E56*G56*0.1</f>
        <v>46.2</v>
      </c>
      <c r="J56" s="95"/>
      <c r="K56" s="90"/>
      <c r="L56" s="90"/>
    </row>
    <row r="57" spans="1:12" ht="15.5" x14ac:dyDescent="0.35">
      <c r="A57" s="11" t="s">
        <v>79</v>
      </c>
      <c r="B57" s="97" t="s">
        <v>116</v>
      </c>
      <c r="C57" s="97"/>
      <c r="D57" s="97"/>
      <c r="E57" s="97"/>
      <c r="F57" s="97"/>
      <c r="G57" s="97"/>
      <c r="H57" s="97"/>
      <c r="I57" s="97"/>
      <c r="J57" s="97"/>
      <c r="K57" s="95">
        <v>0.1</v>
      </c>
      <c r="L57" s="95"/>
    </row>
    <row r="58" spans="1:12" ht="15.5" x14ac:dyDescent="0.35">
      <c r="A58" s="11" t="s">
        <v>80</v>
      </c>
      <c r="B58" s="125" t="s">
        <v>134</v>
      </c>
      <c r="C58" s="126"/>
      <c r="D58" s="126"/>
      <c r="E58" s="126"/>
      <c r="F58" s="126"/>
      <c r="G58" s="126"/>
      <c r="H58" s="126"/>
      <c r="I58" s="126"/>
      <c r="J58" s="127"/>
      <c r="K58" s="131">
        <f>3.8%*J22</f>
        <v>54.324419999999996</v>
      </c>
      <c r="L58" s="132"/>
    </row>
    <row r="59" spans="1:12" ht="15.5" x14ac:dyDescent="0.35">
      <c r="A59" s="11" t="s">
        <v>95</v>
      </c>
      <c r="B59" s="128"/>
      <c r="C59" s="129"/>
      <c r="D59" s="129"/>
      <c r="E59" s="129"/>
      <c r="F59" s="129"/>
      <c r="G59" s="129"/>
      <c r="H59" s="129"/>
      <c r="I59" s="129"/>
      <c r="J59" s="130"/>
      <c r="K59" s="133"/>
      <c r="L59" s="134"/>
    </row>
    <row r="60" spans="1:12" ht="15.5" x14ac:dyDescent="0.35">
      <c r="A60" s="11" t="s">
        <v>96</v>
      </c>
      <c r="B60" s="88" t="s">
        <v>117</v>
      </c>
      <c r="C60" s="88"/>
      <c r="D60" s="88"/>
      <c r="E60" s="88"/>
      <c r="F60" s="88"/>
      <c r="G60" s="88"/>
      <c r="H60" s="88"/>
      <c r="I60" s="88"/>
      <c r="J60" s="88"/>
      <c r="K60" s="95">
        <v>121</v>
      </c>
      <c r="L60" s="95"/>
    </row>
    <row r="61" spans="1:12" ht="15.5" x14ac:dyDescent="0.35">
      <c r="A61" s="118" t="s">
        <v>20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09">
        <f>SUM(K53:K60)</f>
        <v>681.84902000000011</v>
      </c>
      <c r="L61" s="109"/>
    </row>
    <row r="63" spans="1:12" ht="15.5" x14ac:dyDescent="0.35">
      <c r="A63" s="135" t="s">
        <v>21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ht="15.5" x14ac:dyDescent="0.35">
      <c r="A64" s="19">
        <v>2</v>
      </c>
      <c r="B64" s="136" t="s">
        <v>22</v>
      </c>
      <c r="C64" s="136"/>
      <c r="D64" s="136"/>
      <c r="E64" s="136"/>
      <c r="F64" s="136"/>
      <c r="G64" s="136"/>
      <c r="H64" s="136"/>
      <c r="I64" s="136"/>
      <c r="J64" s="136"/>
      <c r="K64" s="137" t="s">
        <v>94</v>
      </c>
      <c r="L64" s="138"/>
    </row>
    <row r="65" spans="1:12" ht="15.5" x14ac:dyDescent="0.35">
      <c r="A65" s="11" t="s">
        <v>108</v>
      </c>
      <c r="B65" s="97" t="s">
        <v>23</v>
      </c>
      <c r="C65" s="97"/>
      <c r="D65" s="97"/>
      <c r="E65" s="97"/>
      <c r="F65" s="97"/>
      <c r="G65" s="97"/>
      <c r="H65" s="97"/>
      <c r="I65" s="97"/>
      <c r="J65" s="97"/>
      <c r="K65" s="95">
        <f>K37</f>
        <v>288.68187399999999</v>
      </c>
      <c r="L65" s="95"/>
    </row>
    <row r="66" spans="1:12" ht="15.5" x14ac:dyDescent="0.35">
      <c r="A66" s="11" t="s">
        <v>112</v>
      </c>
      <c r="B66" s="97" t="s">
        <v>2</v>
      </c>
      <c r="C66" s="97"/>
      <c r="D66" s="97"/>
      <c r="E66" s="97"/>
      <c r="F66" s="97"/>
      <c r="G66" s="97"/>
      <c r="H66" s="97"/>
      <c r="I66" s="97"/>
      <c r="J66" s="97"/>
      <c r="K66" s="95">
        <f>L49</f>
        <v>739.66986599999996</v>
      </c>
      <c r="L66" s="95"/>
    </row>
    <row r="67" spans="1:12" ht="15.5" x14ac:dyDescent="0.35">
      <c r="A67" s="11" t="s">
        <v>113</v>
      </c>
      <c r="B67" s="97" t="s">
        <v>13</v>
      </c>
      <c r="C67" s="97"/>
      <c r="D67" s="97"/>
      <c r="E67" s="97"/>
      <c r="F67" s="97"/>
      <c r="G67" s="97"/>
      <c r="H67" s="97"/>
      <c r="I67" s="97"/>
      <c r="J67" s="97"/>
      <c r="K67" s="95">
        <f>K61</f>
        <v>681.84902000000011</v>
      </c>
      <c r="L67" s="95"/>
    </row>
    <row r="68" spans="1:12" ht="15.5" x14ac:dyDescent="0.35">
      <c r="A68" s="118" t="s">
        <v>20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09">
        <f>SUM(K65:K67)</f>
        <v>1710.2007600000002</v>
      </c>
      <c r="L68" s="109"/>
    </row>
    <row r="69" spans="1:12" ht="15.5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5" x14ac:dyDescent="0.35">
      <c r="A70" s="139" t="s">
        <v>24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40">
        <f>J29*(1+2/12+(1/3)/12)</f>
        <v>2219.835583333333</v>
      </c>
      <c r="L70" s="140"/>
    </row>
    <row r="71" spans="1:12" ht="15.5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5" x14ac:dyDescent="0.35">
      <c r="A72" s="104" t="s">
        <v>25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</row>
    <row r="73" spans="1:12" ht="15.5" x14ac:dyDescent="0.35">
      <c r="A73" s="19">
        <v>3</v>
      </c>
      <c r="B73" s="105" t="s">
        <v>32</v>
      </c>
      <c r="C73" s="105"/>
      <c r="D73" s="105"/>
      <c r="E73" s="105"/>
      <c r="F73" s="105"/>
      <c r="G73" s="105"/>
      <c r="H73" s="105"/>
      <c r="I73" s="105"/>
      <c r="J73" s="105"/>
      <c r="K73" s="20" t="s">
        <v>11</v>
      </c>
      <c r="L73" s="20" t="s">
        <v>94</v>
      </c>
    </row>
    <row r="74" spans="1:12" ht="15.5" x14ac:dyDescent="0.35">
      <c r="A74" s="11" t="s">
        <v>77</v>
      </c>
      <c r="B74" s="88" t="s">
        <v>26</v>
      </c>
      <c r="C74" s="88"/>
      <c r="D74" s="88"/>
      <c r="E74" s="88"/>
      <c r="F74" s="88"/>
      <c r="G74" s="88"/>
      <c r="H74" s="88"/>
      <c r="I74" s="88"/>
      <c r="J74" s="88"/>
      <c r="K74" s="14">
        <f>(1/12)*0.05</f>
        <v>4.1666666666666666E-3</v>
      </c>
      <c r="L74" s="15">
        <f>K74*$K$70</f>
        <v>9.2493149305555544</v>
      </c>
    </row>
    <row r="75" spans="1:12" ht="15.5" x14ac:dyDescent="0.35">
      <c r="A75" s="11" t="s">
        <v>78</v>
      </c>
      <c r="B75" s="88" t="s">
        <v>27</v>
      </c>
      <c r="C75" s="88"/>
      <c r="D75" s="88"/>
      <c r="E75" s="88"/>
      <c r="F75" s="88"/>
      <c r="G75" s="88"/>
      <c r="H75" s="88"/>
      <c r="I75" s="88"/>
      <c r="J75" s="88"/>
      <c r="K75" s="14">
        <f>8%*K74</f>
        <v>3.3333333333333332E-4</v>
      </c>
      <c r="L75" s="15">
        <f t="shared" ref="L75:L79" si="1">K75*$K$70</f>
        <v>0.73994519444444429</v>
      </c>
    </row>
    <row r="76" spans="1:12" ht="15.5" x14ac:dyDescent="0.35">
      <c r="A76" s="11" t="s">
        <v>79</v>
      </c>
      <c r="B76" s="88" t="s">
        <v>28</v>
      </c>
      <c r="C76" s="88"/>
      <c r="D76" s="88"/>
      <c r="E76" s="88"/>
      <c r="F76" s="88"/>
      <c r="G76" s="88"/>
      <c r="H76" s="88"/>
      <c r="I76" s="88"/>
      <c r="J76" s="88"/>
      <c r="K76" s="14">
        <f>8%*40%*98%</f>
        <v>3.1359999999999999E-2</v>
      </c>
      <c r="L76" s="15">
        <f t="shared" si="1"/>
        <v>69.614043893333317</v>
      </c>
    </row>
    <row r="77" spans="1:12" ht="15.5" x14ac:dyDescent="0.35">
      <c r="A77" s="11" t="s">
        <v>80</v>
      </c>
      <c r="B77" s="88" t="s">
        <v>29</v>
      </c>
      <c r="C77" s="88"/>
      <c r="D77" s="88"/>
      <c r="E77" s="88"/>
      <c r="F77" s="88"/>
      <c r="G77" s="88"/>
      <c r="H77" s="88"/>
      <c r="I77" s="88"/>
      <c r="J77" s="88"/>
      <c r="K77" s="14">
        <f>((1/30)*7)/12</f>
        <v>1.9444444444444445E-2</v>
      </c>
      <c r="L77" s="15">
        <f t="shared" si="1"/>
        <v>43.163469675925924</v>
      </c>
    </row>
    <row r="78" spans="1:12" ht="15.5" x14ac:dyDescent="0.35">
      <c r="A78" s="11" t="s">
        <v>95</v>
      </c>
      <c r="B78" s="88" t="s">
        <v>30</v>
      </c>
      <c r="C78" s="88"/>
      <c r="D78" s="88"/>
      <c r="E78" s="88"/>
      <c r="F78" s="88"/>
      <c r="G78" s="88"/>
      <c r="H78" s="88"/>
      <c r="I78" s="88"/>
      <c r="J78" s="88"/>
      <c r="K78" s="14">
        <f>K77*K49</f>
        <v>7.7388888888888906E-3</v>
      </c>
      <c r="L78" s="15">
        <f t="shared" si="1"/>
        <v>17.179060931018519</v>
      </c>
    </row>
    <row r="79" spans="1:12" ht="15.5" x14ac:dyDescent="0.35">
      <c r="A79" s="11" t="s">
        <v>96</v>
      </c>
      <c r="B79" s="88" t="s">
        <v>31</v>
      </c>
      <c r="C79" s="88"/>
      <c r="D79" s="88"/>
      <c r="E79" s="88"/>
      <c r="F79" s="88"/>
      <c r="G79" s="88"/>
      <c r="H79" s="88"/>
      <c r="I79" s="88"/>
      <c r="J79" s="88"/>
      <c r="K79" s="14">
        <f>8%*40%*K77</f>
        <v>6.2222222222222225E-4</v>
      </c>
      <c r="L79" s="15">
        <f t="shared" si="1"/>
        <v>1.3812310296296295</v>
      </c>
    </row>
    <row r="80" spans="1:12" ht="15.5" x14ac:dyDescent="0.35">
      <c r="A80" s="106" t="s">
        <v>20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9">
        <f>SUM(L74:L79)</f>
        <v>141.32706565490739</v>
      </c>
      <c r="L80" s="118"/>
    </row>
    <row r="81" spans="1:12" ht="15.5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5" x14ac:dyDescent="0.35">
      <c r="A82" s="142" t="s">
        <v>33</v>
      </c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26">
        <f>J29+K68+K80-K53-K55</f>
        <v>3203.5702256549075</v>
      </c>
    </row>
    <row r="83" spans="1:12" ht="15.5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5" x14ac:dyDescent="0.35">
      <c r="A84" s="104" t="s">
        <v>34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12" ht="15.5" x14ac:dyDescent="0.35">
      <c r="A85" s="106" t="s">
        <v>35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</row>
    <row r="86" spans="1:12" ht="15.5" x14ac:dyDescent="0.35">
      <c r="A86" s="19" t="s">
        <v>135</v>
      </c>
      <c r="B86" s="105" t="s">
        <v>36</v>
      </c>
      <c r="C86" s="105"/>
      <c r="D86" s="105"/>
      <c r="E86" s="105"/>
      <c r="F86" s="105"/>
      <c r="G86" s="105"/>
      <c r="H86" s="105"/>
      <c r="I86" s="105"/>
      <c r="J86" s="105"/>
      <c r="K86" s="20" t="s">
        <v>11</v>
      </c>
      <c r="L86" s="20" t="s">
        <v>94</v>
      </c>
    </row>
    <row r="87" spans="1:12" ht="15.5" x14ac:dyDescent="0.35">
      <c r="A87" s="11" t="s">
        <v>77</v>
      </c>
      <c r="B87" s="88" t="s">
        <v>37</v>
      </c>
      <c r="C87" s="88"/>
      <c r="D87" s="88"/>
      <c r="E87" s="88"/>
      <c r="F87" s="88"/>
      <c r="G87" s="88"/>
      <c r="H87" s="88"/>
      <c r="I87" s="88"/>
      <c r="J87" s="88"/>
      <c r="K87" s="14">
        <f>1/12</f>
        <v>8.3333333333333329E-2</v>
      </c>
      <c r="L87" s="15">
        <f>K87*$L$82</f>
        <v>266.96418547124227</v>
      </c>
    </row>
    <row r="88" spans="1:12" ht="15.5" x14ac:dyDescent="0.35">
      <c r="A88" s="11" t="s">
        <v>78</v>
      </c>
      <c r="B88" s="88" t="s">
        <v>38</v>
      </c>
      <c r="C88" s="88"/>
      <c r="D88" s="88"/>
      <c r="E88" s="88"/>
      <c r="F88" s="88"/>
      <c r="G88" s="88"/>
      <c r="H88" s="88"/>
      <c r="I88" s="88"/>
      <c r="J88" s="88"/>
      <c r="K88" s="14">
        <v>1.66E-2</v>
      </c>
      <c r="L88" s="15">
        <f t="shared" ref="L88:L92" si="2">K88*$L$82</f>
        <v>53.179265745871469</v>
      </c>
    </row>
    <row r="89" spans="1:12" ht="15.5" x14ac:dyDescent="0.35">
      <c r="A89" s="11" t="s">
        <v>79</v>
      </c>
      <c r="B89" s="88" t="s">
        <v>39</v>
      </c>
      <c r="C89" s="88"/>
      <c r="D89" s="88"/>
      <c r="E89" s="88"/>
      <c r="F89" s="88"/>
      <c r="G89" s="88"/>
      <c r="H89" s="88"/>
      <c r="I89" s="88"/>
      <c r="J89" s="88"/>
      <c r="K89" s="14">
        <v>4.0000000000000002E-4</v>
      </c>
      <c r="L89" s="15">
        <f t="shared" si="2"/>
        <v>1.281428090261963</v>
      </c>
    </row>
    <row r="90" spans="1:12" ht="15.5" x14ac:dyDescent="0.35">
      <c r="A90" s="11" t="s">
        <v>80</v>
      </c>
      <c r="B90" s="88" t="s">
        <v>40</v>
      </c>
      <c r="C90" s="88"/>
      <c r="D90" s="88"/>
      <c r="E90" s="88"/>
      <c r="F90" s="88"/>
      <c r="G90" s="88"/>
      <c r="H90" s="88"/>
      <c r="I90" s="88"/>
      <c r="J90" s="88"/>
      <c r="K90" s="14">
        <v>2.7000000000000001E-3</v>
      </c>
      <c r="L90" s="15">
        <f t="shared" si="2"/>
        <v>8.6496396092682506</v>
      </c>
    </row>
    <row r="91" spans="1:12" ht="15.5" x14ac:dyDescent="0.35">
      <c r="A91" s="11" t="s">
        <v>95</v>
      </c>
      <c r="B91" s="88" t="s">
        <v>41</v>
      </c>
      <c r="C91" s="88"/>
      <c r="D91" s="88"/>
      <c r="E91" s="88"/>
      <c r="F91" s="88"/>
      <c r="G91" s="88"/>
      <c r="H91" s="88"/>
      <c r="I91" s="88"/>
      <c r="J91" s="88"/>
      <c r="K91" s="14">
        <v>2.8E-3</v>
      </c>
      <c r="L91" s="15">
        <f t="shared" si="2"/>
        <v>8.969996631833741</v>
      </c>
    </row>
    <row r="92" spans="1:12" ht="15.5" x14ac:dyDescent="0.35">
      <c r="A92" s="11" t="s">
        <v>96</v>
      </c>
      <c r="B92" s="88" t="s">
        <v>42</v>
      </c>
      <c r="C92" s="88"/>
      <c r="D92" s="88"/>
      <c r="E92" s="88"/>
      <c r="F92" s="88"/>
      <c r="G92" s="88"/>
      <c r="H92" s="88"/>
      <c r="I92" s="88"/>
      <c r="J92" s="88"/>
      <c r="K92" s="14">
        <v>0</v>
      </c>
      <c r="L92" s="15">
        <f t="shared" si="2"/>
        <v>0</v>
      </c>
    </row>
    <row r="93" spans="1:12" ht="15.5" x14ac:dyDescent="0.35">
      <c r="A93" s="106" t="s">
        <v>20</v>
      </c>
      <c r="B93" s="106"/>
      <c r="C93" s="106"/>
      <c r="D93" s="106"/>
      <c r="E93" s="106"/>
      <c r="F93" s="106"/>
      <c r="G93" s="106"/>
      <c r="H93" s="106"/>
      <c r="I93" s="106"/>
      <c r="J93" s="106"/>
      <c r="K93" s="27">
        <f>SUM(K87:K92)</f>
        <v>0.10583333333333332</v>
      </c>
      <c r="L93" s="22">
        <f>SUM(L87:L92)</f>
        <v>339.0445155484777</v>
      </c>
    </row>
    <row r="94" spans="1:12" ht="15.5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5" x14ac:dyDescent="0.35">
      <c r="A95" s="141" t="s">
        <v>119</v>
      </c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 ht="15.5" x14ac:dyDescent="0.35">
      <c r="A96" s="19" t="s">
        <v>136</v>
      </c>
      <c r="B96" s="105" t="s">
        <v>121</v>
      </c>
      <c r="C96" s="105"/>
      <c r="D96" s="105"/>
      <c r="E96" s="105"/>
      <c r="F96" s="105"/>
      <c r="G96" s="105"/>
      <c r="H96" s="105"/>
      <c r="I96" s="105"/>
      <c r="J96" s="105"/>
      <c r="K96" s="20" t="s">
        <v>11</v>
      </c>
      <c r="L96" s="20" t="s">
        <v>94</v>
      </c>
    </row>
    <row r="97" spans="1:12" ht="15.5" x14ac:dyDescent="0.35">
      <c r="A97" s="11" t="s">
        <v>77</v>
      </c>
      <c r="B97" s="88" t="s">
        <v>120</v>
      </c>
      <c r="C97" s="88"/>
      <c r="D97" s="88"/>
      <c r="E97" s="88"/>
      <c r="F97" s="88"/>
      <c r="G97" s="88"/>
      <c r="H97" s="88"/>
      <c r="I97" s="88"/>
      <c r="J97" s="88"/>
      <c r="K97" s="13"/>
      <c r="L97" s="13"/>
    </row>
    <row r="98" spans="1:12" ht="15.5" x14ac:dyDescent="0.35">
      <c r="A98" s="118" t="s">
        <v>20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44"/>
      <c r="L98" s="144"/>
    </row>
    <row r="99" spans="1:12" ht="15.5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5" x14ac:dyDescent="0.35">
      <c r="A100" s="145" t="s">
        <v>122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1:12" ht="15.5" x14ac:dyDescent="0.35">
      <c r="A101" s="28">
        <v>4</v>
      </c>
      <c r="B101" s="146" t="s">
        <v>22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9" t="s">
        <v>94</v>
      </c>
    </row>
    <row r="102" spans="1:12" ht="15.5" x14ac:dyDescent="0.35">
      <c r="A102" s="11" t="s">
        <v>135</v>
      </c>
      <c r="B102" s="97" t="s">
        <v>36</v>
      </c>
      <c r="C102" s="97"/>
      <c r="D102" s="97"/>
      <c r="E102" s="97"/>
      <c r="F102" s="97"/>
      <c r="G102" s="97"/>
      <c r="H102" s="97"/>
      <c r="I102" s="97"/>
      <c r="J102" s="97"/>
      <c r="K102" s="97"/>
      <c r="L102" s="15">
        <f>L93</f>
        <v>339.0445155484777</v>
      </c>
    </row>
    <row r="103" spans="1:12" ht="15.5" x14ac:dyDescent="0.35">
      <c r="A103" s="11" t="s">
        <v>136</v>
      </c>
      <c r="B103" s="97" t="s">
        <v>43</v>
      </c>
      <c r="C103" s="97"/>
      <c r="D103" s="97"/>
      <c r="E103" s="97"/>
      <c r="F103" s="97"/>
      <c r="G103" s="97"/>
      <c r="H103" s="97"/>
      <c r="I103" s="97"/>
      <c r="J103" s="97"/>
      <c r="K103" s="97"/>
      <c r="L103" s="15"/>
    </row>
    <row r="104" spans="1:12" ht="15.5" x14ac:dyDescent="0.35">
      <c r="A104" s="118" t="s">
        <v>20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22">
        <f>SUM(L102:L103)</f>
        <v>339.0445155484777</v>
      </c>
    </row>
    <row r="105" spans="1:12" ht="15.5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5" x14ac:dyDescent="0.35">
      <c r="A106" s="104" t="s">
        <v>44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5.5" x14ac:dyDescent="0.35">
      <c r="A107" s="19">
        <v>5</v>
      </c>
      <c r="B107" s="105" t="s">
        <v>45</v>
      </c>
      <c r="C107" s="105"/>
      <c r="D107" s="105"/>
      <c r="E107" s="105"/>
      <c r="F107" s="105"/>
      <c r="G107" s="105"/>
      <c r="H107" s="105"/>
      <c r="I107" s="105"/>
      <c r="J107" s="105"/>
      <c r="K107" s="105"/>
      <c r="L107" s="20" t="s">
        <v>94</v>
      </c>
    </row>
    <row r="108" spans="1:12" ht="15.5" x14ac:dyDescent="0.35">
      <c r="A108" s="31" t="s">
        <v>77</v>
      </c>
      <c r="B108" s="143" t="s">
        <v>46</v>
      </c>
      <c r="C108" s="143"/>
      <c r="D108" s="143"/>
      <c r="E108" s="143"/>
      <c r="F108" s="143"/>
      <c r="G108" s="143"/>
      <c r="H108" s="143"/>
      <c r="I108" s="143"/>
      <c r="J108" s="143"/>
      <c r="K108" s="143"/>
      <c r="L108" s="32">
        <v>65.05</v>
      </c>
    </row>
    <row r="109" spans="1:12" ht="15.5" x14ac:dyDescent="0.35">
      <c r="A109" s="31" t="s">
        <v>78</v>
      </c>
      <c r="B109" s="143" t="s">
        <v>47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32">
        <v>318.83</v>
      </c>
    </row>
    <row r="110" spans="1:12" ht="15.5" x14ac:dyDescent="0.35">
      <c r="A110" s="31" t="s">
        <v>79</v>
      </c>
      <c r="B110" s="143" t="s">
        <v>48</v>
      </c>
      <c r="C110" s="143"/>
      <c r="D110" s="143"/>
      <c r="E110" s="143"/>
      <c r="F110" s="143"/>
      <c r="G110" s="143"/>
      <c r="H110" s="143"/>
      <c r="I110" s="143"/>
      <c r="J110" s="143"/>
      <c r="K110" s="143"/>
      <c r="L110" s="32">
        <v>0</v>
      </c>
    </row>
    <row r="111" spans="1:12" ht="15.5" x14ac:dyDescent="0.35">
      <c r="A111" s="31" t="s">
        <v>80</v>
      </c>
      <c r="B111" s="143" t="s">
        <v>49</v>
      </c>
      <c r="C111" s="143"/>
      <c r="D111" s="143"/>
      <c r="E111" s="143"/>
      <c r="F111" s="143"/>
      <c r="G111" s="143"/>
      <c r="H111" s="143"/>
      <c r="I111" s="143"/>
      <c r="J111" s="143"/>
      <c r="K111" s="143"/>
      <c r="L111" s="32">
        <v>0</v>
      </c>
    </row>
    <row r="112" spans="1:12" ht="15.5" x14ac:dyDescent="0.35">
      <c r="A112" s="118" t="s">
        <v>20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22">
        <f>SUM(L108:L111)</f>
        <v>383.88</v>
      </c>
    </row>
    <row r="113" spans="1:12" ht="15.5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5" x14ac:dyDescent="0.35">
      <c r="A114" s="104" t="s">
        <v>50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5.5" x14ac:dyDescent="0.35">
      <c r="A115" s="19">
        <v>6</v>
      </c>
      <c r="B115" s="148" t="s">
        <v>51</v>
      </c>
      <c r="C115" s="148"/>
      <c r="D115" s="148"/>
      <c r="E115" s="148"/>
      <c r="F115" s="148"/>
      <c r="G115" s="148"/>
      <c r="H115" s="148"/>
      <c r="I115" s="148"/>
      <c r="J115" s="148"/>
      <c r="K115" s="20" t="s">
        <v>11</v>
      </c>
      <c r="L115" s="20" t="s">
        <v>94</v>
      </c>
    </row>
    <row r="116" spans="1:12" ht="15.5" x14ac:dyDescent="0.35">
      <c r="A116" s="11" t="s">
        <v>77</v>
      </c>
      <c r="B116" s="97" t="s">
        <v>52</v>
      </c>
      <c r="C116" s="97"/>
      <c r="D116" s="97"/>
      <c r="E116" s="97"/>
      <c r="F116" s="97"/>
      <c r="G116" s="97"/>
      <c r="H116" s="97"/>
      <c r="I116" s="97"/>
      <c r="J116" s="97"/>
      <c r="K116" s="29">
        <v>0.03</v>
      </c>
      <c r="L116" s="13">
        <f>L134*K116</f>
        <v>132.98758023610156</v>
      </c>
    </row>
    <row r="117" spans="1:12" ht="15.5" x14ac:dyDescent="0.35">
      <c r="A117" s="11" t="s">
        <v>78</v>
      </c>
      <c r="B117" s="97" t="s">
        <v>53</v>
      </c>
      <c r="C117" s="97"/>
      <c r="D117" s="97"/>
      <c r="E117" s="97"/>
      <c r="F117" s="97"/>
      <c r="G117" s="97"/>
      <c r="H117" s="97"/>
      <c r="I117" s="97"/>
      <c r="J117" s="97"/>
      <c r="K117" s="29">
        <v>6.7900000000000002E-2</v>
      </c>
      <c r="L117" s="13">
        <f>(L116+L134)*K117</f>
        <v>310.02507996574116</v>
      </c>
    </row>
    <row r="118" spans="1:12" ht="15.5" x14ac:dyDescent="0.35">
      <c r="A118" s="11" t="s">
        <v>79</v>
      </c>
      <c r="B118" s="97" t="s">
        <v>54</v>
      </c>
      <c r="C118" s="97"/>
      <c r="D118" s="97"/>
      <c r="E118" s="97"/>
      <c r="F118" s="97"/>
      <c r="G118" s="97"/>
      <c r="H118" s="97"/>
      <c r="I118" s="97"/>
      <c r="J118" s="97"/>
      <c r="K118" s="29">
        <f>SUM(K119:K124)</f>
        <v>0.14250000000000002</v>
      </c>
      <c r="L118" s="13">
        <f>SUM(L119:L124)</f>
        <v>810.28607603527121</v>
      </c>
    </row>
    <row r="119" spans="1:12" ht="15.5" x14ac:dyDescent="0.35">
      <c r="A119" s="89" t="s">
        <v>123</v>
      </c>
      <c r="B119" s="89"/>
      <c r="C119" s="147" t="s">
        <v>55</v>
      </c>
      <c r="D119" s="97" t="s">
        <v>57</v>
      </c>
      <c r="E119" s="97"/>
      <c r="F119" s="97"/>
      <c r="G119" s="97"/>
      <c r="H119" s="97"/>
      <c r="I119" s="97"/>
      <c r="J119" s="97"/>
      <c r="K119" s="29">
        <v>1.6500000000000001E-2</v>
      </c>
      <c r="L119" s="13">
        <f>((L134+L116+L117)/(1-(K118)))*K119</f>
        <v>93.82259827776825</v>
      </c>
    </row>
    <row r="120" spans="1:12" ht="15.5" x14ac:dyDescent="0.35">
      <c r="A120" s="89"/>
      <c r="B120" s="89"/>
      <c r="C120" s="147"/>
      <c r="D120" s="97" t="s">
        <v>58</v>
      </c>
      <c r="E120" s="97"/>
      <c r="F120" s="97"/>
      <c r="G120" s="97"/>
      <c r="H120" s="97"/>
      <c r="I120" s="97"/>
      <c r="J120" s="97"/>
      <c r="K120" s="29">
        <v>7.5999999999999998E-2</v>
      </c>
      <c r="L120" s="13">
        <f>((L134+L116+L117)/(1-(K118)))*K120</f>
        <v>432.15257388547798</v>
      </c>
    </row>
    <row r="121" spans="1:12" x14ac:dyDescent="0.35">
      <c r="A121" s="89" t="s">
        <v>124</v>
      </c>
      <c r="B121" s="89"/>
      <c r="C121" s="147" t="s">
        <v>56</v>
      </c>
      <c r="D121" s="107" t="s">
        <v>59</v>
      </c>
      <c r="E121" s="107"/>
      <c r="F121" s="107"/>
      <c r="G121" s="107"/>
      <c r="H121" s="107"/>
      <c r="I121" s="107"/>
      <c r="J121" s="107"/>
      <c r="K121" s="149">
        <v>0.05</v>
      </c>
      <c r="L121" s="151">
        <f>((L134+L116+L117)/(1-(K118)))*K121</f>
        <v>284.31090387202499</v>
      </c>
    </row>
    <row r="122" spans="1:12" x14ac:dyDescent="0.35">
      <c r="A122" s="89"/>
      <c r="B122" s="89"/>
      <c r="C122" s="147"/>
      <c r="D122" s="107"/>
      <c r="E122" s="107"/>
      <c r="F122" s="107"/>
      <c r="G122" s="107"/>
      <c r="H122" s="107"/>
      <c r="I122" s="107"/>
      <c r="J122" s="107"/>
      <c r="K122" s="150"/>
      <c r="L122" s="152"/>
    </row>
    <row r="123" spans="1:12" x14ac:dyDescent="0.35">
      <c r="A123" s="89" t="s">
        <v>125</v>
      </c>
      <c r="B123" s="89"/>
      <c r="C123" s="147" t="s">
        <v>126</v>
      </c>
      <c r="D123" s="96"/>
      <c r="E123" s="96"/>
      <c r="F123" s="96"/>
      <c r="G123" s="96"/>
      <c r="H123" s="96"/>
      <c r="I123" s="96"/>
      <c r="J123" s="96"/>
      <c r="K123" s="149">
        <v>0</v>
      </c>
      <c r="L123" s="151">
        <v>0</v>
      </c>
    </row>
    <row r="124" spans="1:12" x14ac:dyDescent="0.35">
      <c r="A124" s="89"/>
      <c r="B124" s="89"/>
      <c r="C124" s="147"/>
      <c r="D124" s="96"/>
      <c r="E124" s="96"/>
      <c r="F124" s="96"/>
      <c r="G124" s="96"/>
      <c r="H124" s="96"/>
      <c r="I124" s="96"/>
      <c r="J124" s="96"/>
      <c r="K124" s="150"/>
      <c r="L124" s="152"/>
    </row>
    <row r="125" spans="1:12" ht="15.5" x14ac:dyDescent="0.35">
      <c r="A125" s="118" t="s">
        <v>20</v>
      </c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22">
        <f>SUM(L116:L124)</f>
        <v>2063.5848122723851</v>
      </c>
    </row>
    <row r="126" spans="1:12" ht="15.5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5" x14ac:dyDescent="0.35">
      <c r="A127" s="153" t="s">
        <v>60</v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</row>
    <row r="128" spans="1:12" ht="15.5" x14ac:dyDescent="0.35">
      <c r="A128" s="118" t="s">
        <v>61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25"/>
    </row>
    <row r="129" spans="1:12" ht="15.5" x14ac:dyDescent="0.35">
      <c r="A129" s="11" t="s">
        <v>77</v>
      </c>
      <c r="B129" s="97" t="s">
        <v>127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15">
        <f>J29</f>
        <v>1858.4669999999999</v>
      </c>
    </row>
    <row r="130" spans="1:12" ht="15.5" x14ac:dyDescent="0.35">
      <c r="A130" s="11" t="s">
        <v>78</v>
      </c>
      <c r="B130" s="97" t="s">
        <v>128</v>
      </c>
      <c r="C130" s="97"/>
      <c r="D130" s="97"/>
      <c r="E130" s="97"/>
      <c r="F130" s="97"/>
      <c r="G130" s="97"/>
      <c r="H130" s="97"/>
      <c r="I130" s="97"/>
      <c r="J130" s="97"/>
      <c r="K130" s="97"/>
      <c r="L130" s="15">
        <f>K68</f>
        <v>1710.2007600000002</v>
      </c>
    </row>
    <row r="131" spans="1:12" ht="15.5" x14ac:dyDescent="0.35">
      <c r="A131" s="11" t="s">
        <v>79</v>
      </c>
      <c r="B131" s="97" t="s">
        <v>129</v>
      </c>
      <c r="C131" s="97"/>
      <c r="D131" s="97"/>
      <c r="E131" s="97"/>
      <c r="F131" s="97"/>
      <c r="G131" s="97"/>
      <c r="H131" s="97"/>
      <c r="I131" s="97"/>
      <c r="J131" s="97"/>
      <c r="K131" s="97"/>
      <c r="L131" s="15">
        <f>K80</f>
        <v>141.32706565490739</v>
      </c>
    </row>
    <row r="132" spans="1:12" ht="15.5" x14ac:dyDescent="0.35">
      <c r="A132" s="11" t="s">
        <v>80</v>
      </c>
      <c r="B132" s="97" t="s">
        <v>130</v>
      </c>
      <c r="C132" s="97"/>
      <c r="D132" s="97"/>
      <c r="E132" s="97"/>
      <c r="F132" s="97"/>
      <c r="G132" s="97"/>
      <c r="H132" s="97"/>
      <c r="I132" s="97"/>
      <c r="J132" s="97"/>
      <c r="K132" s="97"/>
      <c r="L132" s="15">
        <f>L104</f>
        <v>339.0445155484777</v>
      </c>
    </row>
    <row r="133" spans="1:12" ht="15.5" x14ac:dyDescent="0.35">
      <c r="A133" s="11" t="s">
        <v>95</v>
      </c>
      <c r="B133" s="97" t="s">
        <v>131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15">
        <f>L112</f>
        <v>383.88</v>
      </c>
    </row>
    <row r="134" spans="1:12" ht="15.5" x14ac:dyDescent="0.35">
      <c r="A134" s="118" t="s">
        <v>62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22">
        <f>SUM(L129:L133)</f>
        <v>4432.9193412033856</v>
      </c>
    </row>
    <row r="135" spans="1:12" ht="15.5" x14ac:dyDescent="0.35">
      <c r="A135" s="11" t="s">
        <v>96</v>
      </c>
      <c r="B135" s="97" t="s">
        <v>63</v>
      </c>
      <c r="C135" s="97"/>
      <c r="D135" s="97"/>
      <c r="E135" s="97"/>
      <c r="F135" s="97"/>
      <c r="G135" s="97"/>
      <c r="H135" s="97"/>
      <c r="I135" s="97"/>
      <c r="J135" s="97"/>
      <c r="K135" s="97"/>
      <c r="L135" s="15">
        <f>L125</f>
        <v>2063.5848122723851</v>
      </c>
    </row>
    <row r="136" spans="1:12" ht="15.5" x14ac:dyDescent="0.35">
      <c r="A136" s="118" t="s">
        <v>64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22">
        <f>SUM(L134:L135)</f>
        <v>6496.5041534757711</v>
      </c>
    </row>
  </sheetData>
  <mergeCells count="168">
    <mergeCell ref="B132:K132"/>
    <mergeCell ref="B133:K133"/>
    <mergeCell ref="A134:K134"/>
    <mergeCell ref="B135:K135"/>
    <mergeCell ref="A136:K136"/>
    <mergeCell ref="A125:K125"/>
    <mergeCell ref="A127:L127"/>
    <mergeCell ref="A128:K128"/>
    <mergeCell ref="B129:K129"/>
    <mergeCell ref="B130:K130"/>
    <mergeCell ref="B131:K131"/>
    <mergeCell ref="K121:K122"/>
    <mergeCell ref="L121:L122"/>
    <mergeCell ref="A123:B124"/>
    <mergeCell ref="C123:C124"/>
    <mergeCell ref="D123:J124"/>
    <mergeCell ref="K123:K124"/>
    <mergeCell ref="L123:L124"/>
    <mergeCell ref="B118:J118"/>
    <mergeCell ref="A119:B120"/>
    <mergeCell ref="C119:C120"/>
    <mergeCell ref="D119:J119"/>
    <mergeCell ref="D120:J120"/>
    <mergeCell ref="A121:B122"/>
    <mergeCell ref="C121:C122"/>
    <mergeCell ref="D121:J122"/>
    <mergeCell ref="B111:K111"/>
    <mergeCell ref="A112:K112"/>
    <mergeCell ref="A114:L114"/>
    <mergeCell ref="B115:J115"/>
    <mergeCell ref="B116:J116"/>
    <mergeCell ref="B117:J117"/>
    <mergeCell ref="A104:K104"/>
    <mergeCell ref="A106:L106"/>
    <mergeCell ref="B107:K107"/>
    <mergeCell ref="B108:K108"/>
    <mergeCell ref="B109:K109"/>
    <mergeCell ref="B110:K110"/>
    <mergeCell ref="A98:J98"/>
    <mergeCell ref="K98:L98"/>
    <mergeCell ref="A100:L100"/>
    <mergeCell ref="B101:K101"/>
    <mergeCell ref="B102:K102"/>
    <mergeCell ref="B103:K103"/>
    <mergeCell ref="B91:J91"/>
    <mergeCell ref="B92:J92"/>
    <mergeCell ref="A93:J93"/>
    <mergeCell ref="A95:L95"/>
    <mergeCell ref="B96:J96"/>
    <mergeCell ref="B97:J97"/>
    <mergeCell ref="A85:L85"/>
    <mergeCell ref="B86:J86"/>
    <mergeCell ref="B87:J87"/>
    <mergeCell ref="B88:J88"/>
    <mergeCell ref="B89:J89"/>
    <mergeCell ref="B90:J90"/>
    <mergeCell ref="B78:J78"/>
    <mergeCell ref="B79:J79"/>
    <mergeCell ref="A80:J80"/>
    <mergeCell ref="K80:L80"/>
    <mergeCell ref="A82:K82"/>
    <mergeCell ref="A84:L84"/>
    <mergeCell ref="A72:L72"/>
    <mergeCell ref="B73:J73"/>
    <mergeCell ref="B74:J74"/>
    <mergeCell ref="B75:J75"/>
    <mergeCell ref="B76:J76"/>
    <mergeCell ref="B77:J77"/>
    <mergeCell ref="B67:J67"/>
    <mergeCell ref="K67:L67"/>
    <mergeCell ref="A68:J68"/>
    <mergeCell ref="K68:L68"/>
    <mergeCell ref="A70:J70"/>
    <mergeCell ref="K70:L70"/>
    <mergeCell ref="A63:L63"/>
    <mergeCell ref="B64:J64"/>
    <mergeCell ref="K64:L64"/>
    <mergeCell ref="B65:J65"/>
    <mergeCell ref="K65:L65"/>
    <mergeCell ref="B66:J66"/>
    <mergeCell ref="K66:L66"/>
    <mergeCell ref="B58:J59"/>
    <mergeCell ref="K58:L59"/>
    <mergeCell ref="B60:J60"/>
    <mergeCell ref="K60:L60"/>
    <mergeCell ref="A61:J61"/>
    <mergeCell ref="K61:L61"/>
    <mergeCell ref="K55:L56"/>
    <mergeCell ref="E56:F56"/>
    <mergeCell ref="G56:H56"/>
    <mergeCell ref="I56:J56"/>
    <mergeCell ref="B57:J57"/>
    <mergeCell ref="K57:L57"/>
    <mergeCell ref="G54:H54"/>
    <mergeCell ref="I54:J54"/>
    <mergeCell ref="A55:A56"/>
    <mergeCell ref="B55:C56"/>
    <mergeCell ref="E55:F55"/>
    <mergeCell ref="G55:H55"/>
    <mergeCell ref="I55:J55"/>
    <mergeCell ref="A51:L51"/>
    <mergeCell ref="B52:J52"/>
    <mergeCell ref="K52:L52"/>
    <mergeCell ref="A53:A54"/>
    <mergeCell ref="B53:B54"/>
    <mergeCell ref="E53:F53"/>
    <mergeCell ref="G53:H53"/>
    <mergeCell ref="I53:J53"/>
    <mergeCell ref="K53:L54"/>
    <mergeCell ref="E54:F54"/>
    <mergeCell ref="B44:J44"/>
    <mergeCell ref="B45:J45"/>
    <mergeCell ref="B46:J46"/>
    <mergeCell ref="B47:J47"/>
    <mergeCell ref="B48:J48"/>
    <mergeCell ref="A49:J49"/>
    <mergeCell ref="A39:L39"/>
    <mergeCell ref="B40:J40"/>
    <mergeCell ref="B41:J41"/>
    <mergeCell ref="B42:J42"/>
    <mergeCell ref="B43:D43"/>
    <mergeCell ref="F43:G43"/>
    <mergeCell ref="I43:J43"/>
    <mergeCell ref="B33:J33"/>
    <mergeCell ref="B34:J34"/>
    <mergeCell ref="B35:J35"/>
    <mergeCell ref="B36:J36"/>
    <mergeCell ref="A37:J37"/>
    <mergeCell ref="K37:L37"/>
    <mergeCell ref="B28:I28"/>
    <mergeCell ref="J28:L28"/>
    <mergeCell ref="A29:I29"/>
    <mergeCell ref="J29:L29"/>
    <mergeCell ref="A31:L31"/>
    <mergeCell ref="A32:L32"/>
    <mergeCell ref="B25:I25"/>
    <mergeCell ref="J25:L25"/>
    <mergeCell ref="B26:I26"/>
    <mergeCell ref="J26:L26"/>
    <mergeCell ref="B27:I27"/>
    <mergeCell ref="J27:L27"/>
    <mergeCell ref="B23:C23"/>
    <mergeCell ref="F23:G23"/>
    <mergeCell ref="H23:I23"/>
    <mergeCell ref="J23:L23"/>
    <mergeCell ref="B24:C24"/>
    <mergeCell ref="F24:I24"/>
    <mergeCell ref="J24:L24"/>
    <mergeCell ref="A20:L20"/>
    <mergeCell ref="B21:I21"/>
    <mergeCell ref="J21:L21"/>
    <mergeCell ref="B22:I22"/>
    <mergeCell ref="J22:L22"/>
    <mergeCell ref="B15:I15"/>
    <mergeCell ref="J15:L15"/>
    <mergeCell ref="B16:I16"/>
    <mergeCell ref="J16:L16"/>
    <mergeCell ref="B17:I17"/>
    <mergeCell ref="J17:L17"/>
    <mergeCell ref="C2:I2"/>
    <mergeCell ref="C3:I3"/>
    <mergeCell ref="B8:L8"/>
    <mergeCell ref="A12:L12"/>
    <mergeCell ref="A13:L13"/>
    <mergeCell ref="B14:I14"/>
    <mergeCell ref="J14:L14"/>
    <mergeCell ref="B18:I18"/>
    <mergeCell ref="J18:L1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B4523-5DD8-42A8-A20A-270C904D883E}">
  <dimension ref="A1:L136"/>
  <sheetViews>
    <sheetView workbookViewId="0">
      <selection activeCell="O8" sqref="O8"/>
    </sheetView>
  </sheetViews>
  <sheetFormatPr defaultRowHeight="14.5" x14ac:dyDescent="0.35"/>
  <cols>
    <col min="2" max="2" width="18.6328125" customWidth="1"/>
    <col min="3" max="3" width="16.36328125" customWidth="1"/>
    <col min="12" max="12" width="15" customWidth="1"/>
  </cols>
  <sheetData>
    <row r="1" spans="1:12" ht="15.5" x14ac:dyDescent="0.35">
      <c r="A1" s="2" t="s">
        <v>68</v>
      </c>
      <c r="B1" s="3"/>
      <c r="C1" s="4"/>
      <c r="D1" s="3"/>
      <c r="E1" s="3"/>
    </row>
    <row r="2" spans="1:12" ht="15.5" x14ac:dyDescent="0.35">
      <c r="A2" s="3"/>
      <c r="B2" s="3" t="s">
        <v>69</v>
      </c>
      <c r="C2" s="157" t="s">
        <v>137</v>
      </c>
      <c r="D2" s="157"/>
      <c r="E2" s="157"/>
      <c r="F2" s="157"/>
      <c r="G2" s="157"/>
      <c r="H2" s="157"/>
      <c r="I2" s="157"/>
      <c r="J2" s="157"/>
    </row>
    <row r="3" spans="1:12" ht="15.5" x14ac:dyDescent="0.35">
      <c r="A3" s="3"/>
      <c r="B3" s="3" t="s">
        <v>70</v>
      </c>
      <c r="C3" s="158" t="s">
        <v>71</v>
      </c>
      <c r="D3" s="158"/>
      <c r="E3" s="158"/>
      <c r="F3" s="158"/>
      <c r="G3" s="158"/>
      <c r="H3" s="158"/>
      <c r="I3" s="158"/>
    </row>
    <row r="4" spans="1:12" ht="15.5" x14ac:dyDescent="0.35">
      <c r="A4" s="3"/>
      <c r="B4" s="3" t="s">
        <v>72</v>
      </c>
      <c r="C4" s="5" t="s">
        <v>73</v>
      </c>
      <c r="D4" s="30" t="s">
        <v>74</v>
      </c>
      <c r="E4" s="30" t="s">
        <v>75</v>
      </c>
    </row>
    <row r="5" spans="1:12" ht="15.5" x14ac:dyDescent="0.35">
      <c r="A5" s="2" t="s">
        <v>76</v>
      </c>
      <c r="B5" s="3"/>
      <c r="C5" s="4"/>
      <c r="D5" s="4"/>
      <c r="E5" s="3"/>
    </row>
    <row r="6" spans="1:12" ht="15.5" x14ac:dyDescent="0.35">
      <c r="A6" s="7" t="s">
        <v>77</v>
      </c>
      <c r="B6" s="8" t="s">
        <v>81</v>
      </c>
      <c r="C6" s="4"/>
      <c r="D6" s="4"/>
      <c r="E6" s="3"/>
    </row>
    <row r="7" spans="1:12" ht="15.5" x14ac:dyDescent="0.35">
      <c r="A7" s="7" t="s">
        <v>78</v>
      </c>
      <c r="B7" s="8" t="s">
        <v>82</v>
      </c>
      <c r="C7" s="5" t="s">
        <v>84</v>
      </c>
      <c r="D7" s="3"/>
      <c r="E7" s="3"/>
    </row>
    <row r="8" spans="1:12" ht="15.5" x14ac:dyDescent="0.35">
      <c r="A8" s="7" t="s">
        <v>79</v>
      </c>
      <c r="B8" s="93" t="s">
        <v>138</v>
      </c>
      <c r="C8" s="93"/>
      <c r="D8" s="93"/>
      <c r="E8" s="93"/>
      <c r="F8" s="93"/>
      <c r="G8" s="93"/>
      <c r="H8" s="93"/>
      <c r="I8" s="93"/>
      <c r="J8" s="93"/>
      <c r="K8" s="93"/>
    </row>
    <row r="9" spans="1:12" ht="15.5" x14ac:dyDescent="0.35">
      <c r="A9" s="7" t="s">
        <v>80</v>
      </c>
      <c r="B9" s="8" t="s">
        <v>83</v>
      </c>
      <c r="C9" s="6"/>
      <c r="D9" s="3"/>
      <c r="E9" s="3"/>
    </row>
    <row r="10" spans="1:12" x14ac:dyDescent="0.35">
      <c r="C10" s="1"/>
    </row>
    <row r="11" spans="1:12" ht="15.5" x14ac:dyDescent="0.35">
      <c r="A11" s="3"/>
      <c r="B11" s="9" t="s">
        <v>85</v>
      </c>
      <c r="C11" s="4"/>
      <c r="D11" s="3"/>
      <c r="E11" s="3"/>
      <c r="F11" s="3"/>
      <c r="G11" s="3"/>
      <c r="H11" s="3"/>
      <c r="I11" s="3"/>
      <c r="J11" s="3"/>
      <c r="K11" s="3"/>
      <c r="L11" s="3"/>
    </row>
    <row r="12" spans="1:12" ht="15.5" x14ac:dyDescent="0.35">
      <c r="A12" s="94" t="s">
        <v>86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5.5" x14ac:dyDescent="0.35">
      <c r="A13" s="87" t="s">
        <v>87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ht="15.5" x14ac:dyDescent="0.35">
      <c r="A14" s="10">
        <v>1</v>
      </c>
      <c r="B14" s="88" t="s">
        <v>88</v>
      </c>
      <c r="C14" s="88"/>
      <c r="D14" s="88"/>
      <c r="E14" s="88"/>
      <c r="F14" s="88"/>
      <c r="G14" s="88"/>
      <c r="H14" s="88"/>
      <c r="I14" s="88"/>
      <c r="J14" s="89" t="s">
        <v>139</v>
      </c>
      <c r="K14" s="89"/>
      <c r="L14" s="89"/>
    </row>
    <row r="15" spans="1:12" ht="15.5" x14ac:dyDescent="0.35">
      <c r="A15" s="10">
        <v>2</v>
      </c>
      <c r="B15" s="88" t="s">
        <v>89</v>
      </c>
      <c r="C15" s="88"/>
      <c r="D15" s="88"/>
      <c r="E15" s="88"/>
      <c r="F15" s="88"/>
      <c r="G15" s="88"/>
      <c r="H15" s="88"/>
      <c r="I15" s="88"/>
      <c r="J15" s="89" t="s">
        <v>140</v>
      </c>
      <c r="K15" s="89"/>
      <c r="L15" s="89"/>
    </row>
    <row r="16" spans="1:12" ht="15.5" x14ac:dyDescent="0.35">
      <c r="A16" s="10">
        <v>3</v>
      </c>
      <c r="B16" s="88" t="s">
        <v>90</v>
      </c>
      <c r="C16" s="88"/>
      <c r="D16" s="88"/>
      <c r="E16" s="88"/>
      <c r="F16" s="88"/>
      <c r="G16" s="88"/>
      <c r="H16" s="88"/>
      <c r="I16" s="88"/>
      <c r="J16" s="90">
        <v>1429.59</v>
      </c>
      <c r="K16" s="90"/>
      <c r="L16" s="90"/>
    </row>
    <row r="17" spans="1:12" ht="15.5" x14ac:dyDescent="0.35">
      <c r="A17" s="10">
        <v>4</v>
      </c>
      <c r="B17" s="88" t="s">
        <v>91</v>
      </c>
      <c r="C17" s="88"/>
      <c r="D17" s="88"/>
      <c r="E17" s="88"/>
      <c r="F17" s="88"/>
      <c r="G17" s="88"/>
      <c r="H17" s="88"/>
      <c r="I17" s="88"/>
      <c r="J17" s="89" t="s">
        <v>141</v>
      </c>
      <c r="K17" s="89"/>
      <c r="L17" s="89"/>
    </row>
    <row r="18" spans="1:12" ht="15.5" x14ac:dyDescent="0.35">
      <c r="A18" s="10">
        <v>5</v>
      </c>
      <c r="B18" s="88" t="s">
        <v>92</v>
      </c>
      <c r="C18" s="88"/>
      <c r="D18" s="88"/>
      <c r="E18" s="88"/>
      <c r="F18" s="88"/>
      <c r="G18" s="88"/>
      <c r="H18" s="88"/>
      <c r="I18" s="88"/>
      <c r="J18" s="103">
        <v>45292</v>
      </c>
      <c r="K18" s="103"/>
      <c r="L18" s="103"/>
    </row>
    <row r="20" spans="1:12" ht="15.5" x14ac:dyDescent="0.35">
      <c r="A20" s="104" t="s">
        <v>65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5.5" x14ac:dyDescent="0.35">
      <c r="A21" s="24">
        <v>1</v>
      </c>
      <c r="B21" s="105" t="s">
        <v>93</v>
      </c>
      <c r="C21" s="105"/>
      <c r="D21" s="105"/>
      <c r="E21" s="105"/>
      <c r="F21" s="105"/>
      <c r="G21" s="105"/>
      <c r="H21" s="105"/>
      <c r="I21" s="105"/>
      <c r="J21" s="106" t="s">
        <v>94</v>
      </c>
      <c r="K21" s="106"/>
      <c r="L21" s="106"/>
    </row>
    <row r="22" spans="1:12" ht="15.5" x14ac:dyDescent="0.35">
      <c r="A22" s="11" t="s">
        <v>77</v>
      </c>
      <c r="B22" s="88" t="s">
        <v>98</v>
      </c>
      <c r="C22" s="88"/>
      <c r="D22" s="88"/>
      <c r="E22" s="88"/>
      <c r="F22" s="88"/>
      <c r="G22" s="88"/>
      <c r="H22" s="88"/>
      <c r="I22" s="88"/>
      <c r="J22" s="95">
        <f>J16</f>
        <v>1429.59</v>
      </c>
      <c r="K22" s="96"/>
      <c r="L22" s="96"/>
    </row>
    <row r="23" spans="1:12" ht="15.5" x14ac:dyDescent="0.35">
      <c r="A23" s="11" t="s">
        <v>78</v>
      </c>
      <c r="B23" s="97" t="s">
        <v>99</v>
      </c>
      <c r="C23" s="97"/>
      <c r="D23" s="11" t="s">
        <v>14</v>
      </c>
      <c r="E23" s="11" t="s">
        <v>66</v>
      </c>
      <c r="F23" s="98">
        <f>J22</f>
        <v>1429.59</v>
      </c>
      <c r="G23" s="99"/>
      <c r="H23" s="100">
        <v>0.3</v>
      </c>
      <c r="I23" s="101"/>
      <c r="J23" s="102">
        <f>F23*H23</f>
        <v>428.87699999999995</v>
      </c>
      <c r="K23" s="102"/>
      <c r="L23" s="102"/>
    </row>
    <row r="24" spans="1:12" ht="15.5" x14ac:dyDescent="0.35">
      <c r="A24" s="11" t="s">
        <v>79</v>
      </c>
      <c r="B24" s="97" t="s">
        <v>100</v>
      </c>
      <c r="C24" s="97"/>
      <c r="D24" s="11" t="s">
        <v>14</v>
      </c>
      <c r="E24" s="11" t="s">
        <v>67</v>
      </c>
      <c r="F24" s="110"/>
      <c r="G24" s="111"/>
      <c r="H24" s="111"/>
      <c r="I24" s="112"/>
      <c r="J24" s="95"/>
      <c r="K24" s="95"/>
      <c r="L24" s="95"/>
    </row>
    <row r="25" spans="1:12" ht="15.5" x14ac:dyDescent="0.35">
      <c r="A25" s="11" t="s">
        <v>80</v>
      </c>
      <c r="B25" s="97" t="s">
        <v>101</v>
      </c>
      <c r="C25" s="97"/>
      <c r="D25" s="97"/>
      <c r="E25" s="97"/>
      <c r="F25" s="97"/>
      <c r="G25" s="97"/>
      <c r="H25" s="97"/>
      <c r="I25" s="97"/>
      <c r="J25" s="95"/>
      <c r="K25" s="95"/>
      <c r="L25" s="95"/>
    </row>
    <row r="26" spans="1:12" ht="15.5" x14ac:dyDescent="0.35">
      <c r="A26" s="11" t="s">
        <v>95</v>
      </c>
      <c r="B26" s="97" t="s">
        <v>102</v>
      </c>
      <c r="C26" s="97"/>
      <c r="D26" s="97"/>
      <c r="E26" s="97"/>
      <c r="F26" s="97"/>
      <c r="G26" s="97"/>
      <c r="H26" s="97"/>
      <c r="I26" s="97"/>
      <c r="J26" s="95"/>
      <c r="K26" s="95"/>
      <c r="L26" s="95"/>
    </row>
    <row r="27" spans="1:12" ht="15.5" x14ac:dyDescent="0.35">
      <c r="A27" s="11" t="s">
        <v>96</v>
      </c>
      <c r="B27" s="107" t="s">
        <v>103</v>
      </c>
      <c r="C27" s="107"/>
      <c r="D27" s="107"/>
      <c r="E27" s="107"/>
      <c r="F27" s="107"/>
      <c r="G27" s="107"/>
      <c r="H27" s="107"/>
      <c r="I27" s="107"/>
      <c r="J27" s="95"/>
      <c r="K27" s="95"/>
      <c r="L27" s="95"/>
    </row>
    <row r="28" spans="1:12" ht="15.5" x14ac:dyDescent="0.35">
      <c r="A28" s="11" t="s">
        <v>97</v>
      </c>
      <c r="B28" s="108" t="s">
        <v>104</v>
      </c>
      <c r="C28" s="108"/>
      <c r="D28" s="108"/>
      <c r="E28" s="108"/>
      <c r="F28" s="108"/>
      <c r="G28" s="108"/>
      <c r="H28" s="108"/>
      <c r="I28" s="108"/>
      <c r="J28" s="95"/>
      <c r="K28" s="95"/>
      <c r="L28" s="95"/>
    </row>
    <row r="29" spans="1:12" ht="15.5" x14ac:dyDescent="0.35">
      <c r="A29" s="106" t="s">
        <v>105</v>
      </c>
      <c r="B29" s="106"/>
      <c r="C29" s="106"/>
      <c r="D29" s="106"/>
      <c r="E29" s="106"/>
      <c r="F29" s="106"/>
      <c r="G29" s="106"/>
      <c r="H29" s="106"/>
      <c r="I29" s="106"/>
      <c r="J29" s="109">
        <f>SUM(J22:J28)</f>
        <v>1858.4669999999999</v>
      </c>
      <c r="K29" s="109"/>
      <c r="L29" s="109"/>
    </row>
    <row r="31" spans="1:12" ht="15.5" x14ac:dyDescent="0.35">
      <c r="A31" s="104" t="s">
        <v>106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</row>
    <row r="32" spans="1:12" ht="15.5" x14ac:dyDescent="0.35">
      <c r="A32" s="113" t="s">
        <v>107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2" ht="15.5" x14ac:dyDescent="0.35">
      <c r="A33" s="19" t="s">
        <v>108</v>
      </c>
      <c r="B33" s="114" t="s">
        <v>109</v>
      </c>
      <c r="C33" s="115"/>
      <c r="D33" s="115"/>
      <c r="E33" s="115"/>
      <c r="F33" s="115"/>
      <c r="G33" s="115"/>
      <c r="H33" s="115"/>
      <c r="I33" s="115"/>
      <c r="J33" s="116"/>
      <c r="K33" s="20" t="s">
        <v>11</v>
      </c>
      <c r="L33" s="20" t="s">
        <v>94</v>
      </c>
    </row>
    <row r="34" spans="1:12" ht="15.5" x14ac:dyDescent="0.35">
      <c r="A34" s="11" t="s">
        <v>77</v>
      </c>
      <c r="B34" s="88" t="s">
        <v>110</v>
      </c>
      <c r="C34" s="88"/>
      <c r="D34" s="88"/>
      <c r="E34" s="88"/>
      <c r="F34" s="88"/>
      <c r="G34" s="88"/>
      <c r="H34" s="88"/>
      <c r="I34" s="88"/>
      <c r="J34" s="88"/>
      <c r="K34" s="14">
        <f>1/12</f>
        <v>8.3333333333333329E-2</v>
      </c>
      <c r="L34" s="15">
        <f>K34*J29</f>
        <v>154.87224999999998</v>
      </c>
    </row>
    <row r="35" spans="1:12" ht="15.5" x14ac:dyDescent="0.35">
      <c r="A35" s="11" t="s">
        <v>78</v>
      </c>
      <c r="B35" s="88" t="s">
        <v>0</v>
      </c>
      <c r="C35" s="88"/>
      <c r="D35" s="88"/>
      <c r="E35" s="88"/>
      <c r="F35" s="88"/>
      <c r="G35" s="88"/>
      <c r="H35" s="88"/>
      <c r="I35" s="88"/>
      <c r="J35" s="88"/>
      <c r="K35" s="14">
        <f>(1/3)/12</f>
        <v>2.7777777777777776E-2</v>
      </c>
      <c r="L35" s="15">
        <f>K35*J29</f>
        <v>51.624083333333324</v>
      </c>
    </row>
    <row r="36" spans="1:12" ht="15.5" x14ac:dyDescent="0.35">
      <c r="A36" s="12" t="s">
        <v>79</v>
      </c>
      <c r="B36" s="117" t="s">
        <v>111</v>
      </c>
      <c r="C36" s="117"/>
      <c r="D36" s="117"/>
      <c r="E36" s="117"/>
      <c r="F36" s="117"/>
      <c r="G36" s="117"/>
      <c r="H36" s="117"/>
      <c r="I36" s="117"/>
      <c r="J36" s="117"/>
      <c r="K36" s="14">
        <f>(K34+K35)*K49</f>
        <v>4.4222222222222225E-2</v>
      </c>
      <c r="L36" s="15">
        <f>K36*J29</f>
        <v>82.185540666666668</v>
      </c>
    </row>
    <row r="37" spans="1:12" ht="15.5" x14ac:dyDescent="0.35">
      <c r="A37" s="106" t="s">
        <v>20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9">
        <f>SUM(L34+L35+L36)</f>
        <v>288.68187399999999</v>
      </c>
      <c r="L37" s="109"/>
    </row>
    <row r="39" spans="1:12" ht="15.5" x14ac:dyDescent="0.35">
      <c r="A39" s="113" t="s">
        <v>1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15.5" x14ac:dyDescent="0.35">
      <c r="A40" s="19" t="s">
        <v>112</v>
      </c>
      <c r="B40" s="114" t="s">
        <v>2</v>
      </c>
      <c r="C40" s="115"/>
      <c r="D40" s="115"/>
      <c r="E40" s="115"/>
      <c r="F40" s="115"/>
      <c r="G40" s="115"/>
      <c r="H40" s="115"/>
      <c r="I40" s="115"/>
      <c r="J40" s="116"/>
      <c r="K40" s="20" t="s">
        <v>11</v>
      </c>
      <c r="L40" s="23" t="s">
        <v>94</v>
      </c>
    </row>
    <row r="41" spans="1:12" ht="15.5" x14ac:dyDescent="0.35">
      <c r="A41" s="11" t="s">
        <v>77</v>
      </c>
      <c r="B41" s="108" t="s">
        <v>3</v>
      </c>
      <c r="C41" s="108"/>
      <c r="D41" s="108"/>
      <c r="E41" s="108"/>
      <c r="F41" s="108"/>
      <c r="G41" s="108"/>
      <c r="H41" s="108"/>
      <c r="I41" s="108"/>
      <c r="J41" s="108"/>
      <c r="K41" s="16">
        <v>0.2</v>
      </c>
      <c r="L41" s="17">
        <f>K41*$J$29</f>
        <v>371.6934</v>
      </c>
    </row>
    <row r="42" spans="1:12" ht="15.5" x14ac:dyDescent="0.35">
      <c r="A42" s="11" t="s">
        <v>78</v>
      </c>
      <c r="B42" s="88" t="s">
        <v>4</v>
      </c>
      <c r="C42" s="88"/>
      <c r="D42" s="88"/>
      <c r="E42" s="88"/>
      <c r="F42" s="88"/>
      <c r="G42" s="88"/>
      <c r="H42" s="88"/>
      <c r="I42" s="88"/>
      <c r="J42" s="88"/>
      <c r="K42" s="14">
        <v>2.5000000000000001E-2</v>
      </c>
      <c r="L42" s="17">
        <f t="shared" ref="L42:L48" si="0">K42*$J$29</f>
        <v>46.461675</v>
      </c>
    </row>
    <row r="43" spans="1:12" ht="15.5" x14ac:dyDescent="0.35">
      <c r="A43" s="11" t="s">
        <v>79</v>
      </c>
      <c r="B43" s="97" t="s">
        <v>5</v>
      </c>
      <c r="C43" s="97"/>
      <c r="D43" s="97"/>
      <c r="E43" s="11" t="s">
        <v>132</v>
      </c>
      <c r="F43" s="122">
        <v>3</v>
      </c>
      <c r="G43" s="122"/>
      <c r="H43" s="11" t="s">
        <v>133</v>
      </c>
      <c r="I43" s="122">
        <v>2</v>
      </c>
      <c r="J43" s="122"/>
      <c r="K43" s="14">
        <f>F43*I43/100</f>
        <v>0.06</v>
      </c>
      <c r="L43" s="17">
        <f t="shared" si="0"/>
        <v>111.50801999999999</v>
      </c>
    </row>
    <row r="44" spans="1:12" ht="15.5" x14ac:dyDescent="0.35">
      <c r="A44" s="11" t="s">
        <v>80</v>
      </c>
      <c r="B44" s="88" t="s">
        <v>6</v>
      </c>
      <c r="C44" s="88"/>
      <c r="D44" s="88"/>
      <c r="E44" s="88"/>
      <c r="F44" s="88"/>
      <c r="G44" s="88"/>
      <c r="H44" s="88"/>
      <c r="I44" s="88"/>
      <c r="J44" s="88"/>
      <c r="K44" s="14">
        <v>1.4999999999999999E-2</v>
      </c>
      <c r="L44" s="17">
        <f t="shared" si="0"/>
        <v>27.877004999999997</v>
      </c>
    </row>
    <row r="45" spans="1:12" ht="15.5" x14ac:dyDescent="0.35">
      <c r="A45" s="11" t="s">
        <v>95</v>
      </c>
      <c r="B45" s="88" t="s">
        <v>7</v>
      </c>
      <c r="C45" s="88"/>
      <c r="D45" s="88"/>
      <c r="E45" s="88"/>
      <c r="F45" s="88"/>
      <c r="G45" s="88"/>
      <c r="H45" s="88"/>
      <c r="I45" s="88"/>
      <c r="J45" s="88"/>
      <c r="K45" s="14">
        <v>0.01</v>
      </c>
      <c r="L45" s="17">
        <f t="shared" si="0"/>
        <v>18.584669999999999</v>
      </c>
    </row>
    <row r="46" spans="1:12" ht="15.5" x14ac:dyDescent="0.35">
      <c r="A46" s="11" t="s">
        <v>96</v>
      </c>
      <c r="B46" s="88" t="s">
        <v>8</v>
      </c>
      <c r="C46" s="88"/>
      <c r="D46" s="88"/>
      <c r="E46" s="88"/>
      <c r="F46" s="88"/>
      <c r="G46" s="88"/>
      <c r="H46" s="88"/>
      <c r="I46" s="88"/>
      <c r="J46" s="88"/>
      <c r="K46" s="14">
        <v>6.0000000000000001E-3</v>
      </c>
      <c r="L46" s="17">
        <f t="shared" si="0"/>
        <v>11.150801999999999</v>
      </c>
    </row>
    <row r="47" spans="1:12" ht="15.5" x14ac:dyDescent="0.35">
      <c r="A47" s="11" t="s">
        <v>97</v>
      </c>
      <c r="B47" s="88" t="s">
        <v>9</v>
      </c>
      <c r="C47" s="88"/>
      <c r="D47" s="88"/>
      <c r="E47" s="88"/>
      <c r="F47" s="88"/>
      <c r="G47" s="88"/>
      <c r="H47" s="88"/>
      <c r="I47" s="88"/>
      <c r="J47" s="88"/>
      <c r="K47" s="14">
        <v>2E-3</v>
      </c>
      <c r="L47" s="17">
        <f t="shared" si="0"/>
        <v>3.7169339999999997</v>
      </c>
    </row>
    <row r="48" spans="1:12" ht="15.5" x14ac:dyDescent="0.35">
      <c r="A48" s="11" t="s">
        <v>118</v>
      </c>
      <c r="B48" s="88" t="s">
        <v>10</v>
      </c>
      <c r="C48" s="88"/>
      <c r="D48" s="88"/>
      <c r="E48" s="88"/>
      <c r="F48" s="88"/>
      <c r="G48" s="88"/>
      <c r="H48" s="88"/>
      <c r="I48" s="88"/>
      <c r="J48" s="88"/>
      <c r="K48" s="18">
        <v>0.08</v>
      </c>
      <c r="L48" s="17">
        <f t="shared" si="0"/>
        <v>148.67735999999999</v>
      </c>
    </row>
    <row r="49" spans="1:12" ht="15.5" x14ac:dyDescent="0.35">
      <c r="A49" s="118" t="s">
        <v>20</v>
      </c>
      <c r="B49" s="118"/>
      <c r="C49" s="118"/>
      <c r="D49" s="118"/>
      <c r="E49" s="118"/>
      <c r="F49" s="118"/>
      <c r="G49" s="118"/>
      <c r="H49" s="118"/>
      <c r="I49" s="118"/>
      <c r="J49" s="118"/>
      <c r="K49" s="21">
        <f>SUM(K41:K48)</f>
        <v>0.39800000000000008</v>
      </c>
      <c r="L49" s="22">
        <f>SUM(L41:L48)</f>
        <v>739.66986599999996</v>
      </c>
    </row>
    <row r="51" spans="1:12" ht="15.5" x14ac:dyDescent="0.35">
      <c r="A51" s="119" t="s">
        <v>12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5.5" x14ac:dyDescent="0.35">
      <c r="A52" s="19" t="s">
        <v>113</v>
      </c>
      <c r="B52" s="114" t="s">
        <v>13</v>
      </c>
      <c r="C52" s="115"/>
      <c r="D52" s="115"/>
      <c r="E52" s="115"/>
      <c r="F52" s="115"/>
      <c r="G52" s="115"/>
      <c r="H52" s="115"/>
      <c r="I52" s="115"/>
      <c r="J52" s="116"/>
      <c r="K52" s="120" t="s">
        <v>94</v>
      </c>
      <c r="L52" s="121"/>
    </row>
    <row r="53" spans="1:12" ht="15.5" x14ac:dyDescent="0.35">
      <c r="A53" s="96" t="s">
        <v>77</v>
      </c>
      <c r="B53" s="123" t="s">
        <v>114</v>
      </c>
      <c r="C53" s="11" t="s">
        <v>14</v>
      </c>
      <c r="D53" s="11" t="s">
        <v>16</v>
      </c>
      <c r="E53" s="96" t="s">
        <v>17</v>
      </c>
      <c r="F53" s="96"/>
      <c r="G53" s="96" t="s">
        <v>18</v>
      </c>
      <c r="H53" s="96"/>
      <c r="I53" s="96" t="s">
        <v>19</v>
      </c>
      <c r="J53" s="96"/>
      <c r="K53" s="90">
        <f>SUM(D54*E54*G54)-I54</f>
        <v>90.624600000000015</v>
      </c>
      <c r="L53" s="90"/>
    </row>
    <row r="54" spans="1:12" ht="15.5" x14ac:dyDescent="0.35">
      <c r="A54" s="96"/>
      <c r="B54" s="123"/>
      <c r="C54" s="11" t="s">
        <v>15</v>
      </c>
      <c r="D54" s="15">
        <v>4.2</v>
      </c>
      <c r="E54" s="124">
        <v>2</v>
      </c>
      <c r="F54" s="124"/>
      <c r="G54" s="124">
        <v>21</v>
      </c>
      <c r="H54" s="124"/>
      <c r="I54" s="95">
        <f>6%*J22</f>
        <v>85.775399999999991</v>
      </c>
      <c r="J54" s="95"/>
      <c r="K54" s="90"/>
      <c r="L54" s="90"/>
    </row>
    <row r="55" spans="1:12" ht="15.5" x14ac:dyDescent="0.35">
      <c r="A55" s="96" t="s">
        <v>78</v>
      </c>
      <c r="B55" s="123" t="s">
        <v>115</v>
      </c>
      <c r="C55" s="123"/>
      <c r="D55" s="11" t="s">
        <v>14</v>
      </c>
      <c r="E55" s="96" t="s">
        <v>16</v>
      </c>
      <c r="F55" s="96"/>
      <c r="G55" s="96" t="s">
        <v>18</v>
      </c>
      <c r="H55" s="96"/>
      <c r="I55" s="96" t="s">
        <v>19</v>
      </c>
      <c r="J55" s="96"/>
      <c r="K55" s="90">
        <f>E56*G56-I56</f>
        <v>415.8</v>
      </c>
      <c r="L55" s="90"/>
    </row>
    <row r="56" spans="1:12" ht="15.5" x14ac:dyDescent="0.35">
      <c r="A56" s="96"/>
      <c r="B56" s="123"/>
      <c r="C56" s="123"/>
      <c r="D56" s="11" t="s">
        <v>15</v>
      </c>
      <c r="E56" s="95">
        <v>22</v>
      </c>
      <c r="F56" s="95"/>
      <c r="G56" s="124">
        <v>21</v>
      </c>
      <c r="H56" s="124"/>
      <c r="I56" s="95">
        <f>E56*G56*0.1</f>
        <v>46.2</v>
      </c>
      <c r="J56" s="95"/>
      <c r="K56" s="90"/>
      <c r="L56" s="90"/>
    </row>
    <row r="57" spans="1:12" ht="15.5" x14ac:dyDescent="0.35">
      <c r="A57" s="11" t="s">
        <v>79</v>
      </c>
      <c r="B57" s="97" t="s">
        <v>116</v>
      </c>
      <c r="C57" s="97"/>
      <c r="D57" s="97"/>
      <c r="E57" s="97"/>
      <c r="F57" s="97"/>
      <c r="G57" s="97"/>
      <c r="H57" s="97"/>
      <c r="I57" s="97"/>
      <c r="J57" s="97"/>
      <c r="K57" s="95">
        <v>0.1</v>
      </c>
      <c r="L57" s="95"/>
    </row>
    <row r="58" spans="1:12" ht="15.5" x14ac:dyDescent="0.35">
      <c r="A58" s="11" t="s">
        <v>80</v>
      </c>
      <c r="B58" s="125" t="s">
        <v>134</v>
      </c>
      <c r="C58" s="126"/>
      <c r="D58" s="126"/>
      <c r="E58" s="126"/>
      <c r="F58" s="126"/>
      <c r="G58" s="126"/>
      <c r="H58" s="126"/>
      <c r="I58" s="126"/>
      <c r="J58" s="127"/>
      <c r="K58" s="131">
        <f>3.8%*J22</f>
        <v>54.324419999999996</v>
      </c>
      <c r="L58" s="132"/>
    </row>
    <row r="59" spans="1:12" ht="15.5" x14ac:dyDescent="0.35">
      <c r="A59" s="11" t="s">
        <v>95</v>
      </c>
      <c r="B59" s="128"/>
      <c r="C59" s="129"/>
      <c r="D59" s="129"/>
      <c r="E59" s="129"/>
      <c r="F59" s="129"/>
      <c r="G59" s="129"/>
      <c r="H59" s="129"/>
      <c r="I59" s="129"/>
      <c r="J59" s="130"/>
      <c r="K59" s="133"/>
      <c r="L59" s="134"/>
    </row>
    <row r="60" spans="1:12" ht="15.5" x14ac:dyDescent="0.35">
      <c r="A60" s="11" t="s">
        <v>96</v>
      </c>
      <c r="B60" s="88" t="s">
        <v>117</v>
      </c>
      <c r="C60" s="88"/>
      <c r="D60" s="88"/>
      <c r="E60" s="88"/>
      <c r="F60" s="88"/>
      <c r="G60" s="88"/>
      <c r="H60" s="88"/>
      <c r="I60" s="88"/>
      <c r="J60" s="88"/>
      <c r="K60" s="95">
        <v>121</v>
      </c>
      <c r="L60" s="95"/>
    </row>
    <row r="61" spans="1:12" ht="15.5" x14ac:dyDescent="0.35">
      <c r="A61" s="118" t="s">
        <v>20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09">
        <f>SUM(K53:K60)</f>
        <v>681.84902000000011</v>
      </c>
      <c r="L61" s="109"/>
    </row>
    <row r="63" spans="1:12" ht="15.5" x14ac:dyDescent="0.35">
      <c r="A63" s="135" t="s">
        <v>21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ht="15.5" x14ac:dyDescent="0.35">
      <c r="A64" s="19">
        <v>2</v>
      </c>
      <c r="B64" s="136" t="s">
        <v>22</v>
      </c>
      <c r="C64" s="136"/>
      <c r="D64" s="136"/>
      <c r="E64" s="136"/>
      <c r="F64" s="136"/>
      <c r="G64" s="136"/>
      <c r="H64" s="136"/>
      <c r="I64" s="136"/>
      <c r="J64" s="136"/>
      <c r="K64" s="137" t="s">
        <v>94</v>
      </c>
      <c r="L64" s="138"/>
    </row>
    <row r="65" spans="1:12" ht="15.5" x14ac:dyDescent="0.35">
      <c r="A65" s="11" t="s">
        <v>108</v>
      </c>
      <c r="B65" s="97" t="s">
        <v>23</v>
      </c>
      <c r="C65" s="97"/>
      <c r="D65" s="97"/>
      <c r="E65" s="97"/>
      <c r="F65" s="97"/>
      <c r="G65" s="97"/>
      <c r="H65" s="97"/>
      <c r="I65" s="97"/>
      <c r="J65" s="97"/>
      <c r="K65" s="95">
        <f>K37</f>
        <v>288.68187399999999</v>
      </c>
      <c r="L65" s="95"/>
    </row>
    <row r="66" spans="1:12" ht="15.5" x14ac:dyDescent="0.35">
      <c r="A66" s="11" t="s">
        <v>112</v>
      </c>
      <c r="B66" s="97" t="s">
        <v>2</v>
      </c>
      <c r="C66" s="97"/>
      <c r="D66" s="97"/>
      <c r="E66" s="97"/>
      <c r="F66" s="97"/>
      <c r="G66" s="97"/>
      <c r="H66" s="97"/>
      <c r="I66" s="97"/>
      <c r="J66" s="97"/>
      <c r="K66" s="95">
        <f>L49</f>
        <v>739.66986599999996</v>
      </c>
      <c r="L66" s="95"/>
    </row>
    <row r="67" spans="1:12" ht="15.5" x14ac:dyDescent="0.35">
      <c r="A67" s="11" t="s">
        <v>113</v>
      </c>
      <c r="B67" s="97" t="s">
        <v>13</v>
      </c>
      <c r="C67" s="97"/>
      <c r="D67" s="97"/>
      <c r="E67" s="97"/>
      <c r="F67" s="97"/>
      <c r="G67" s="97"/>
      <c r="H67" s="97"/>
      <c r="I67" s="97"/>
      <c r="J67" s="97"/>
      <c r="K67" s="95">
        <f>K61</f>
        <v>681.84902000000011</v>
      </c>
      <c r="L67" s="95"/>
    </row>
    <row r="68" spans="1:12" ht="15.5" x14ac:dyDescent="0.35">
      <c r="A68" s="118" t="s">
        <v>20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09">
        <f>SUM(K65:K67)</f>
        <v>1710.2007600000002</v>
      </c>
      <c r="L68" s="109"/>
    </row>
    <row r="69" spans="1:12" ht="15.5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5" x14ac:dyDescent="0.35">
      <c r="A70" s="139" t="s">
        <v>24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40">
        <f>J29*(1+2/12+(1/3)/12)</f>
        <v>2219.835583333333</v>
      </c>
      <c r="L70" s="140"/>
    </row>
    <row r="71" spans="1:12" ht="15.5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5" x14ac:dyDescent="0.35">
      <c r="A72" s="104" t="s">
        <v>25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</row>
    <row r="73" spans="1:12" ht="15.5" x14ac:dyDescent="0.35">
      <c r="A73" s="19">
        <v>3</v>
      </c>
      <c r="B73" s="105" t="s">
        <v>32</v>
      </c>
      <c r="C73" s="105"/>
      <c r="D73" s="105"/>
      <c r="E73" s="105"/>
      <c r="F73" s="105"/>
      <c r="G73" s="105"/>
      <c r="H73" s="105"/>
      <c r="I73" s="105"/>
      <c r="J73" s="105"/>
      <c r="K73" s="20" t="s">
        <v>11</v>
      </c>
      <c r="L73" s="20" t="s">
        <v>94</v>
      </c>
    </row>
    <row r="74" spans="1:12" ht="15.5" x14ac:dyDescent="0.35">
      <c r="A74" s="11" t="s">
        <v>77</v>
      </c>
      <c r="B74" s="88" t="s">
        <v>26</v>
      </c>
      <c r="C74" s="88"/>
      <c r="D74" s="88"/>
      <c r="E74" s="88"/>
      <c r="F74" s="88"/>
      <c r="G74" s="88"/>
      <c r="H74" s="88"/>
      <c r="I74" s="88"/>
      <c r="J74" s="88"/>
      <c r="K74" s="14">
        <f>(1/12)*0.05</f>
        <v>4.1666666666666666E-3</v>
      </c>
      <c r="L74" s="15">
        <f>K74*$K$70</f>
        <v>9.2493149305555544</v>
      </c>
    </row>
    <row r="75" spans="1:12" ht="15.5" x14ac:dyDescent="0.35">
      <c r="A75" s="11" t="s">
        <v>78</v>
      </c>
      <c r="B75" s="88" t="s">
        <v>27</v>
      </c>
      <c r="C75" s="88"/>
      <c r="D75" s="88"/>
      <c r="E75" s="88"/>
      <c r="F75" s="88"/>
      <c r="G75" s="88"/>
      <c r="H75" s="88"/>
      <c r="I75" s="88"/>
      <c r="J75" s="88"/>
      <c r="K75" s="14">
        <f>8%*K74</f>
        <v>3.3333333333333332E-4</v>
      </c>
      <c r="L75" s="15">
        <f t="shared" ref="L75:L79" si="1">K75*$K$70</f>
        <v>0.73994519444444429</v>
      </c>
    </row>
    <row r="76" spans="1:12" ht="15.5" x14ac:dyDescent="0.35">
      <c r="A76" s="11" t="s">
        <v>79</v>
      </c>
      <c r="B76" s="88" t="s">
        <v>28</v>
      </c>
      <c r="C76" s="88"/>
      <c r="D76" s="88"/>
      <c r="E76" s="88"/>
      <c r="F76" s="88"/>
      <c r="G76" s="88"/>
      <c r="H76" s="88"/>
      <c r="I76" s="88"/>
      <c r="J76" s="88"/>
      <c r="K76" s="14">
        <f>8%*40%*98%</f>
        <v>3.1359999999999999E-2</v>
      </c>
      <c r="L76" s="15">
        <f t="shared" si="1"/>
        <v>69.614043893333317</v>
      </c>
    </row>
    <row r="77" spans="1:12" ht="15.5" x14ac:dyDescent="0.35">
      <c r="A77" s="11" t="s">
        <v>80</v>
      </c>
      <c r="B77" s="88" t="s">
        <v>29</v>
      </c>
      <c r="C77" s="88"/>
      <c r="D77" s="88"/>
      <c r="E77" s="88"/>
      <c r="F77" s="88"/>
      <c r="G77" s="88"/>
      <c r="H77" s="88"/>
      <c r="I77" s="88"/>
      <c r="J77" s="88"/>
      <c r="K77" s="14">
        <f>((1/30)*7)/12</f>
        <v>1.9444444444444445E-2</v>
      </c>
      <c r="L77" s="15">
        <f t="shared" si="1"/>
        <v>43.163469675925924</v>
      </c>
    </row>
    <row r="78" spans="1:12" ht="15.5" x14ac:dyDescent="0.35">
      <c r="A78" s="11" t="s">
        <v>95</v>
      </c>
      <c r="B78" s="88" t="s">
        <v>30</v>
      </c>
      <c r="C78" s="88"/>
      <c r="D78" s="88"/>
      <c r="E78" s="88"/>
      <c r="F78" s="88"/>
      <c r="G78" s="88"/>
      <c r="H78" s="88"/>
      <c r="I78" s="88"/>
      <c r="J78" s="88"/>
      <c r="K78" s="14">
        <f>K77*K49</f>
        <v>7.7388888888888906E-3</v>
      </c>
      <c r="L78" s="15">
        <f t="shared" si="1"/>
        <v>17.179060931018519</v>
      </c>
    </row>
    <row r="79" spans="1:12" ht="15.5" x14ac:dyDescent="0.35">
      <c r="A79" s="11" t="s">
        <v>96</v>
      </c>
      <c r="B79" s="88" t="s">
        <v>31</v>
      </c>
      <c r="C79" s="88"/>
      <c r="D79" s="88"/>
      <c r="E79" s="88"/>
      <c r="F79" s="88"/>
      <c r="G79" s="88"/>
      <c r="H79" s="88"/>
      <c r="I79" s="88"/>
      <c r="J79" s="88"/>
      <c r="K79" s="14">
        <f>8%*40%*K77</f>
        <v>6.2222222222222225E-4</v>
      </c>
      <c r="L79" s="15">
        <f t="shared" si="1"/>
        <v>1.3812310296296295</v>
      </c>
    </row>
    <row r="80" spans="1:12" ht="15.5" x14ac:dyDescent="0.35">
      <c r="A80" s="106" t="s">
        <v>20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9">
        <f>SUM(L74:L79)</f>
        <v>141.32706565490739</v>
      </c>
      <c r="L80" s="118"/>
    </row>
    <row r="81" spans="1:12" ht="15.5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5" x14ac:dyDescent="0.35">
      <c r="A82" s="142" t="s">
        <v>33</v>
      </c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26">
        <f>J29+K68+K80-K53-K55</f>
        <v>3203.5702256549075</v>
      </c>
    </row>
    <row r="83" spans="1:12" ht="15.5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5" x14ac:dyDescent="0.35">
      <c r="A84" s="104" t="s">
        <v>34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12" ht="15.5" x14ac:dyDescent="0.35">
      <c r="A85" s="106" t="s">
        <v>35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</row>
    <row r="86" spans="1:12" ht="15.5" x14ac:dyDescent="0.35">
      <c r="A86" s="19" t="s">
        <v>135</v>
      </c>
      <c r="B86" s="105" t="s">
        <v>36</v>
      </c>
      <c r="C86" s="105"/>
      <c r="D86" s="105"/>
      <c r="E86" s="105"/>
      <c r="F86" s="105"/>
      <c r="G86" s="105"/>
      <c r="H86" s="105"/>
      <c r="I86" s="105"/>
      <c r="J86" s="105"/>
      <c r="K86" s="20" t="s">
        <v>11</v>
      </c>
      <c r="L86" s="20" t="s">
        <v>94</v>
      </c>
    </row>
    <row r="87" spans="1:12" ht="15.5" x14ac:dyDescent="0.35">
      <c r="A87" s="11" t="s">
        <v>77</v>
      </c>
      <c r="B87" s="88" t="s">
        <v>37</v>
      </c>
      <c r="C87" s="88"/>
      <c r="D87" s="88"/>
      <c r="E87" s="88"/>
      <c r="F87" s="88"/>
      <c r="G87" s="88"/>
      <c r="H87" s="88"/>
      <c r="I87" s="88"/>
      <c r="J87" s="88"/>
      <c r="K87" s="14">
        <f>1/12</f>
        <v>8.3333333333333329E-2</v>
      </c>
      <c r="L87" s="15">
        <f>K87*$L$82</f>
        <v>266.96418547124227</v>
      </c>
    </row>
    <row r="88" spans="1:12" ht="15.5" x14ac:dyDescent="0.35">
      <c r="A88" s="11" t="s">
        <v>78</v>
      </c>
      <c r="B88" s="88" t="s">
        <v>38</v>
      </c>
      <c r="C88" s="88"/>
      <c r="D88" s="88"/>
      <c r="E88" s="88"/>
      <c r="F88" s="88"/>
      <c r="G88" s="88"/>
      <c r="H88" s="88"/>
      <c r="I88" s="88"/>
      <c r="J88" s="88"/>
      <c r="K88" s="14">
        <v>1.66E-2</v>
      </c>
      <c r="L88" s="15">
        <f t="shared" ref="L88:L92" si="2">K88*$L$82</f>
        <v>53.179265745871469</v>
      </c>
    </row>
    <row r="89" spans="1:12" ht="15.5" x14ac:dyDescent="0.35">
      <c r="A89" s="11" t="s">
        <v>79</v>
      </c>
      <c r="B89" s="88" t="s">
        <v>39</v>
      </c>
      <c r="C89" s="88"/>
      <c r="D89" s="88"/>
      <c r="E89" s="88"/>
      <c r="F89" s="88"/>
      <c r="G89" s="88"/>
      <c r="H89" s="88"/>
      <c r="I89" s="88"/>
      <c r="J89" s="88"/>
      <c r="K89" s="14">
        <v>4.0000000000000002E-4</v>
      </c>
      <c r="L89" s="15">
        <f t="shared" si="2"/>
        <v>1.281428090261963</v>
      </c>
    </row>
    <row r="90" spans="1:12" ht="15.5" x14ac:dyDescent="0.35">
      <c r="A90" s="11" t="s">
        <v>80</v>
      </c>
      <c r="B90" s="88" t="s">
        <v>40</v>
      </c>
      <c r="C90" s="88"/>
      <c r="D90" s="88"/>
      <c r="E90" s="88"/>
      <c r="F90" s="88"/>
      <c r="G90" s="88"/>
      <c r="H90" s="88"/>
      <c r="I90" s="88"/>
      <c r="J90" s="88"/>
      <c r="K90" s="14">
        <v>2.7000000000000001E-3</v>
      </c>
      <c r="L90" s="15">
        <f t="shared" si="2"/>
        <v>8.6496396092682506</v>
      </c>
    </row>
    <row r="91" spans="1:12" ht="15.5" x14ac:dyDescent="0.35">
      <c r="A91" s="11" t="s">
        <v>95</v>
      </c>
      <c r="B91" s="88" t="s">
        <v>41</v>
      </c>
      <c r="C91" s="88"/>
      <c r="D91" s="88"/>
      <c r="E91" s="88"/>
      <c r="F91" s="88"/>
      <c r="G91" s="88"/>
      <c r="H91" s="88"/>
      <c r="I91" s="88"/>
      <c r="J91" s="88"/>
      <c r="K91" s="14">
        <v>2.8E-3</v>
      </c>
      <c r="L91" s="15">
        <f t="shared" si="2"/>
        <v>8.969996631833741</v>
      </c>
    </row>
    <row r="92" spans="1:12" ht="15.5" x14ac:dyDescent="0.35">
      <c r="A92" s="11" t="s">
        <v>96</v>
      </c>
      <c r="B92" s="88" t="s">
        <v>42</v>
      </c>
      <c r="C92" s="88"/>
      <c r="D92" s="88"/>
      <c r="E92" s="88"/>
      <c r="F92" s="88"/>
      <c r="G92" s="88"/>
      <c r="H92" s="88"/>
      <c r="I92" s="88"/>
      <c r="J92" s="88"/>
      <c r="K92" s="14">
        <v>0</v>
      </c>
      <c r="L92" s="15">
        <f t="shared" si="2"/>
        <v>0</v>
      </c>
    </row>
    <row r="93" spans="1:12" ht="15.5" x14ac:dyDescent="0.35">
      <c r="A93" s="106" t="s">
        <v>20</v>
      </c>
      <c r="B93" s="106"/>
      <c r="C93" s="106"/>
      <c r="D93" s="106"/>
      <c r="E93" s="106"/>
      <c r="F93" s="106"/>
      <c r="G93" s="106"/>
      <c r="H93" s="106"/>
      <c r="I93" s="106"/>
      <c r="J93" s="106"/>
      <c r="K93" s="27">
        <f>SUM(K87:K92)</f>
        <v>0.10583333333333332</v>
      </c>
      <c r="L93" s="22">
        <f>SUM(L87:L92)</f>
        <v>339.0445155484777</v>
      </c>
    </row>
    <row r="94" spans="1:12" ht="15.5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5" x14ac:dyDescent="0.35">
      <c r="A95" s="141" t="s">
        <v>119</v>
      </c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 ht="15.5" x14ac:dyDescent="0.35">
      <c r="A96" s="19" t="s">
        <v>136</v>
      </c>
      <c r="B96" s="105" t="s">
        <v>121</v>
      </c>
      <c r="C96" s="105"/>
      <c r="D96" s="105"/>
      <c r="E96" s="105"/>
      <c r="F96" s="105"/>
      <c r="G96" s="105"/>
      <c r="H96" s="105"/>
      <c r="I96" s="105"/>
      <c r="J96" s="105"/>
      <c r="K96" s="20" t="s">
        <v>11</v>
      </c>
      <c r="L96" s="20" t="s">
        <v>94</v>
      </c>
    </row>
    <row r="97" spans="1:12" ht="15.5" x14ac:dyDescent="0.35">
      <c r="A97" s="11" t="s">
        <v>77</v>
      </c>
      <c r="B97" s="88" t="s">
        <v>120</v>
      </c>
      <c r="C97" s="88"/>
      <c r="D97" s="88"/>
      <c r="E97" s="88"/>
      <c r="F97" s="88"/>
      <c r="G97" s="88"/>
      <c r="H97" s="88"/>
      <c r="I97" s="88"/>
      <c r="J97" s="88"/>
      <c r="K97" s="13"/>
      <c r="L97" s="13"/>
    </row>
    <row r="98" spans="1:12" ht="15.5" x14ac:dyDescent="0.35">
      <c r="A98" s="118" t="s">
        <v>20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44"/>
      <c r="L98" s="144"/>
    </row>
    <row r="99" spans="1:12" ht="15.5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5" x14ac:dyDescent="0.35">
      <c r="A100" s="145" t="s">
        <v>122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1:12" ht="15.5" x14ac:dyDescent="0.35">
      <c r="A101" s="28">
        <v>4</v>
      </c>
      <c r="B101" s="146" t="s">
        <v>22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9" t="s">
        <v>94</v>
      </c>
    </row>
    <row r="102" spans="1:12" ht="15.5" x14ac:dyDescent="0.35">
      <c r="A102" s="11" t="s">
        <v>135</v>
      </c>
      <c r="B102" s="97" t="s">
        <v>36</v>
      </c>
      <c r="C102" s="97"/>
      <c r="D102" s="97"/>
      <c r="E102" s="97"/>
      <c r="F102" s="97"/>
      <c r="G102" s="97"/>
      <c r="H102" s="97"/>
      <c r="I102" s="97"/>
      <c r="J102" s="97"/>
      <c r="K102" s="97"/>
      <c r="L102" s="15">
        <f>L93</f>
        <v>339.0445155484777</v>
      </c>
    </row>
    <row r="103" spans="1:12" ht="15.5" x14ac:dyDescent="0.35">
      <c r="A103" s="11" t="s">
        <v>136</v>
      </c>
      <c r="B103" s="97" t="s">
        <v>43</v>
      </c>
      <c r="C103" s="97"/>
      <c r="D103" s="97"/>
      <c r="E103" s="97"/>
      <c r="F103" s="97"/>
      <c r="G103" s="97"/>
      <c r="H103" s="97"/>
      <c r="I103" s="97"/>
      <c r="J103" s="97"/>
      <c r="K103" s="97"/>
      <c r="L103" s="15"/>
    </row>
    <row r="104" spans="1:12" ht="15.5" x14ac:dyDescent="0.35">
      <c r="A104" s="118" t="s">
        <v>20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22">
        <f>SUM(L102:L103)</f>
        <v>339.0445155484777</v>
      </c>
    </row>
    <row r="105" spans="1:12" ht="15.5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5" x14ac:dyDescent="0.35">
      <c r="A106" s="104" t="s">
        <v>44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5.5" x14ac:dyDescent="0.35">
      <c r="A107" s="19">
        <v>5</v>
      </c>
      <c r="B107" s="105" t="s">
        <v>45</v>
      </c>
      <c r="C107" s="105"/>
      <c r="D107" s="105"/>
      <c r="E107" s="105"/>
      <c r="F107" s="105"/>
      <c r="G107" s="105"/>
      <c r="H107" s="105"/>
      <c r="I107" s="105"/>
      <c r="J107" s="105"/>
      <c r="K107" s="105"/>
      <c r="L107" s="20" t="s">
        <v>94</v>
      </c>
    </row>
    <row r="108" spans="1:12" ht="15.5" x14ac:dyDescent="0.35">
      <c r="A108" s="31" t="s">
        <v>77</v>
      </c>
      <c r="B108" s="143" t="s">
        <v>46</v>
      </c>
      <c r="C108" s="143"/>
      <c r="D108" s="143"/>
      <c r="E108" s="143"/>
      <c r="F108" s="143"/>
      <c r="G108" s="143"/>
      <c r="H108" s="143"/>
      <c r="I108" s="143"/>
      <c r="J108" s="143"/>
      <c r="K108" s="143"/>
      <c r="L108" s="32">
        <v>53.9</v>
      </c>
    </row>
    <row r="109" spans="1:12" ht="15.5" x14ac:dyDescent="0.35">
      <c r="A109" s="31" t="s">
        <v>78</v>
      </c>
      <c r="B109" s="143" t="s">
        <v>47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32">
        <v>0</v>
      </c>
    </row>
    <row r="110" spans="1:12" ht="15.5" x14ac:dyDescent="0.35">
      <c r="A110" s="31" t="s">
        <v>79</v>
      </c>
      <c r="B110" s="143" t="s">
        <v>48</v>
      </c>
      <c r="C110" s="143"/>
      <c r="D110" s="143"/>
      <c r="E110" s="143"/>
      <c r="F110" s="143"/>
      <c r="G110" s="143"/>
      <c r="H110" s="143"/>
      <c r="I110" s="143"/>
      <c r="J110" s="143"/>
      <c r="K110" s="143"/>
      <c r="L110" s="32">
        <v>0</v>
      </c>
    </row>
    <row r="111" spans="1:12" ht="15.5" x14ac:dyDescent="0.35">
      <c r="A111" s="31" t="s">
        <v>80</v>
      </c>
      <c r="B111" s="143" t="s">
        <v>49</v>
      </c>
      <c r="C111" s="143"/>
      <c r="D111" s="143"/>
      <c r="E111" s="143"/>
      <c r="F111" s="143"/>
      <c r="G111" s="143"/>
      <c r="H111" s="143"/>
      <c r="I111" s="143"/>
      <c r="J111" s="143"/>
      <c r="K111" s="143"/>
      <c r="L111" s="32">
        <v>0</v>
      </c>
    </row>
    <row r="112" spans="1:12" ht="15.5" x14ac:dyDescent="0.35">
      <c r="A112" s="118" t="s">
        <v>20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22">
        <f>SUM(L108:L111)</f>
        <v>53.9</v>
      </c>
    </row>
    <row r="113" spans="1:12" ht="15.5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5" x14ac:dyDescent="0.35">
      <c r="A114" s="104" t="s">
        <v>50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5.5" x14ac:dyDescent="0.35">
      <c r="A115" s="19">
        <v>6</v>
      </c>
      <c r="B115" s="148" t="s">
        <v>51</v>
      </c>
      <c r="C115" s="148"/>
      <c r="D115" s="148"/>
      <c r="E115" s="148"/>
      <c r="F115" s="148"/>
      <c r="G115" s="148"/>
      <c r="H115" s="148"/>
      <c r="I115" s="148"/>
      <c r="J115" s="148"/>
      <c r="K115" s="20" t="s">
        <v>11</v>
      </c>
      <c r="L115" s="20" t="s">
        <v>94</v>
      </c>
    </row>
    <row r="116" spans="1:12" ht="15.5" x14ac:dyDescent="0.35">
      <c r="A116" s="11" t="s">
        <v>77</v>
      </c>
      <c r="B116" s="97" t="s">
        <v>52</v>
      </c>
      <c r="C116" s="97"/>
      <c r="D116" s="97"/>
      <c r="E116" s="97"/>
      <c r="F116" s="97"/>
      <c r="G116" s="97"/>
      <c r="H116" s="97"/>
      <c r="I116" s="97"/>
      <c r="J116" s="97"/>
      <c r="K116" s="29">
        <v>0.03</v>
      </c>
      <c r="L116" s="15">
        <f>L134*K116</f>
        <v>123.08818023610155</v>
      </c>
    </row>
    <row r="117" spans="1:12" ht="15.5" x14ac:dyDescent="0.35">
      <c r="A117" s="11" t="s">
        <v>78</v>
      </c>
      <c r="B117" s="97" t="s">
        <v>53</v>
      </c>
      <c r="C117" s="97"/>
      <c r="D117" s="97"/>
      <c r="E117" s="97"/>
      <c r="F117" s="97"/>
      <c r="G117" s="97"/>
      <c r="H117" s="97"/>
      <c r="I117" s="97"/>
      <c r="J117" s="97"/>
      <c r="K117" s="29">
        <v>6.7900000000000002E-2</v>
      </c>
      <c r="L117" s="15">
        <f>(L116+L134)*K117</f>
        <v>286.94726870574118</v>
      </c>
    </row>
    <row r="118" spans="1:12" ht="15.5" x14ac:dyDescent="0.35">
      <c r="A118" s="11" t="s">
        <v>79</v>
      </c>
      <c r="B118" s="97" t="s">
        <v>54</v>
      </c>
      <c r="C118" s="97"/>
      <c r="D118" s="97"/>
      <c r="E118" s="97"/>
      <c r="F118" s="97"/>
      <c r="G118" s="97"/>
      <c r="H118" s="97"/>
      <c r="I118" s="97"/>
      <c r="J118" s="97"/>
      <c r="K118" s="29">
        <f>SUM(K119:K124)</f>
        <v>0.14250000000000002</v>
      </c>
      <c r="L118" s="15">
        <f>SUM(L119:L124)</f>
        <v>749.96957154016923</v>
      </c>
    </row>
    <row r="119" spans="1:12" ht="15.5" x14ac:dyDescent="0.35">
      <c r="A119" s="89" t="s">
        <v>123</v>
      </c>
      <c r="B119" s="89"/>
      <c r="C119" s="147" t="s">
        <v>55</v>
      </c>
      <c r="D119" s="97" t="s">
        <v>57</v>
      </c>
      <c r="E119" s="97"/>
      <c r="F119" s="97"/>
      <c r="G119" s="97"/>
      <c r="H119" s="97"/>
      <c r="I119" s="97"/>
      <c r="J119" s="97"/>
      <c r="K119" s="29">
        <v>1.6500000000000001E-2</v>
      </c>
      <c r="L119" s="15">
        <f>((L134+L116+L117)/(1-(K118)))*K119</f>
        <v>86.838581967809063</v>
      </c>
    </row>
    <row r="120" spans="1:12" ht="15.5" x14ac:dyDescent="0.35">
      <c r="A120" s="89"/>
      <c r="B120" s="89"/>
      <c r="C120" s="147"/>
      <c r="D120" s="97" t="s">
        <v>58</v>
      </c>
      <c r="E120" s="97"/>
      <c r="F120" s="97"/>
      <c r="G120" s="97"/>
      <c r="H120" s="97"/>
      <c r="I120" s="97"/>
      <c r="J120" s="97"/>
      <c r="K120" s="29">
        <v>7.5999999999999998E-2</v>
      </c>
      <c r="L120" s="15">
        <f>((L134+L116+L117)/(1-(K118)))*K120</f>
        <v>399.98377148809021</v>
      </c>
    </row>
    <row r="121" spans="1:12" x14ac:dyDescent="0.35">
      <c r="A121" s="89" t="s">
        <v>124</v>
      </c>
      <c r="B121" s="89"/>
      <c r="C121" s="147" t="s">
        <v>56</v>
      </c>
      <c r="D121" s="107" t="s">
        <v>59</v>
      </c>
      <c r="E121" s="107"/>
      <c r="F121" s="107"/>
      <c r="G121" s="107"/>
      <c r="H121" s="107"/>
      <c r="I121" s="107"/>
      <c r="J121" s="107"/>
      <c r="K121" s="149">
        <v>0.05</v>
      </c>
      <c r="L121" s="155">
        <f>((L134+L116+L117)/(1-(K118)))*K121</f>
        <v>263.14721808426992</v>
      </c>
    </row>
    <row r="122" spans="1:12" x14ac:dyDescent="0.35">
      <c r="A122" s="89"/>
      <c r="B122" s="89"/>
      <c r="C122" s="147"/>
      <c r="D122" s="107"/>
      <c r="E122" s="107"/>
      <c r="F122" s="107"/>
      <c r="G122" s="107"/>
      <c r="H122" s="107"/>
      <c r="I122" s="107"/>
      <c r="J122" s="107"/>
      <c r="K122" s="150"/>
      <c r="L122" s="156"/>
    </row>
    <row r="123" spans="1:12" x14ac:dyDescent="0.35">
      <c r="A123" s="89" t="s">
        <v>125</v>
      </c>
      <c r="B123" s="89"/>
      <c r="C123" s="147" t="s">
        <v>126</v>
      </c>
      <c r="D123" s="96"/>
      <c r="E123" s="96"/>
      <c r="F123" s="96"/>
      <c r="G123" s="96"/>
      <c r="H123" s="96"/>
      <c r="I123" s="96"/>
      <c r="J123" s="96"/>
      <c r="K123" s="149">
        <v>0</v>
      </c>
      <c r="L123" s="155">
        <v>0</v>
      </c>
    </row>
    <row r="124" spans="1:12" x14ac:dyDescent="0.35">
      <c r="A124" s="89"/>
      <c r="B124" s="89"/>
      <c r="C124" s="147"/>
      <c r="D124" s="96"/>
      <c r="E124" s="96"/>
      <c r="F124" s="96"/>
      <c r="G124" s="96"/>
      <c r="H124" s="96"/>
      <c r="I124" s="96"/>
      <c r="J124" s="96"/>
      <c r="K124" s="150"/>
      <c r="L124" s="156"/>
    </row>
    <row r="125" spans="1:12" ht="15.5" x14ac:dyDescent="0.35">
      <c r="A125" s="118" t="s">
        <v>20</v>
      </c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22">
        <f>SUM(L116:L124)</f>
        <v>1909.9745920221812</v>
      </c>
    </row>
    <row r="126" spans="1:12" ht="15.5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5" x14ac:dyDescent="0.35">
      <c r="A127" s="153" t="s">
        <v>60</v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</row>
    <row r="128" spans="1:12" ht="15.5" x14ac:dyDescent="0.35">
      <c r="A128" s="118" t="s">
        <v>61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25"/>
    </row>
    <row r="129" spans="1:12" ht="15.5" x14ac:dyDescent="0.35">
      <c r="A129" s="11" t="s">
        <v>77</v>
      </c>
      <c r="B129" s="97" t="s">
        <v>127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15">
        <f>J29</f>
        <v>1858.4669999999999</v>
      </c>
    </row>
    <row r="130" spans="1:12" ht="15.5" x14ac:dyDescent="0.35">
      <c r="A130" s="11" t="s">
        <v>78</v>
      </c>
      <c r="B130" s="97" t="s">
        <v>128</v>
      </c>
      <c r="C130" s="97"/>
      <c r="D130" s="97"/>
      <c r="E130" s="97"/>
      <c r="F130" s="97"/>
      <c r="G130" s="97"/>
      <c r="H130" s="97"/>
      <c r="I130" s="97"/>
      <c r="J130" s="97"/>
      <c r="K130" s="97"/>
      <c r="L130" s="15">
        <f>K68</f>
        <v>1710.2007600000002</v>
      </c>
    </row>
    <row r="131" spans="1:12" ht="15.5" x14ac:dyDescent="0.35">
      <c r="A131" s="11" t="s">
        <v>79</v>
      </c>
      <c r="B131" s="97" t="s">
        <v>129</v>
      </c>
      <c r="C131" s="97"/>
      <c r="D131" s="97"/>
      <c r="E131" s="97"/>
      <c r="F131" s="97"/>
      <c r="G131" s="97"/>
      <c r="H131" s="97"/>
      <c r="I131" s="97"/>
      <c r="J131" s="97"/>
      <c r="K131" s="97"/>
      <c r="L131" s="15">
        <f>K80</f>
        <v>141.32706565490739</v>
      </c>
    </row>
    <row r="132" spans="1:12" ht="15.5" x14ac:dyDescent="0.35">
      <c r="A132" s="11" t="s">
        <v>80</v>
      </c>
      <c r="B132" s="97" t="s">
        <v>130</v>
      </c>
      <c r="C132" s="97"/>
      <c r="D132" s="97"/>
      <c r="E132" s="97"/>
      <c r="F132" s="97"/>
      <c r="G132" s="97"/>
      <c r="H132" s="97"/>
      <c r="I132" s="97"/>
      <c r="J132" s="97"/>
      <c r="K132" s="97"/>
      <c r="L132" s="15">
        <f>L104</f>
        <v>339.0445155484777</v>
      </c>
    </row>
    <row r="133" spans="1:12" ht="15.5" x14ac:dyDescent="0.35">
      <c r="A133" s="11" t="s">
        <v>95</v>
      </c>
      <c r="B133" s="97" t="s">
        <v>131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15">
        <f>L112</f>
        <v>53.9</v>
      </c>
    </row>
    <row r="134" spans="1:12" ht="15.5" x14ac:dyDescent="0.35">
      <c r="A134" s="118" t="s">
        <v>62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22">
        <f>SUM(L129:L133)</f>
        <v>4102.9393412033851</v>
      </c>
    </row>
    <row r="135" spans="1:12" ht="15.5" x14ac:dyDescent="0.35">
      <c r="A135" s="11" t="s">
        <v>96</v>
      </c>
      <c r="B135" s="97" t="s">
        <v>63</v>
      </c>
      <c r="C135" s="97"/>
      <c r="D135" s="97"/>
      <c r="E135" s="97"/>
      <c r="F135" s="97"/>
      <c r="G135" s="97"/>
      <c r="H135" s="97"/>
      <c r="I135" s="97"/>
      <c r="J135" s="97"/>
      <c r="K135" s="97"/>
      <c r="L135" s="15">
        <f>L125</f>
        <v>1909.9745920221812</v>
      </c>
    </row>
    <row r="136" spans="1:12" ht="15.5" x14ac:dyDescent="0.35">
      <c r="A136" s="118" t="s">
        <v>64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22">
        <f>SUM(L134:L135)</f>
        <v>6012.9139332255663</v>
      </c>
    </row>
  </sheetData>
  <mergeCells count="168">
    <mergeCell ref="B132:K132"/>
    <mergeCell ref="B133:K133"/>
    <mergeCell ref="A134:K134"/>
    <mergeCell ref="B135:K135"/>
    <mergeCell ref="A136:K136"/>
    <mergeCell ref="A125:K125"/>
    <mergeCell ref="A127:L127"/>
    <mergeCell ref="A128:K128"/>
    <mergeCell ref="B129:K129"/>
    <mergeCell ref="B130:K130"/>
    <mergeCell ref="B131:K131"/>
    <mergeCell ref="K121:K122"/>
    <mergeCell ref="L121:L122"/>
    <mergeCell ref="A123:B124"/>
    <mergeCell ref="C123:C124"/>
    <mergeCell ref="D123:J124"/>
    <mergeCell ref="K123:K124"/>
    <mergeCell ref="L123:L124"/>
    <mergeCell ref="B118:J118"/>
    <mergeCell ref="A119:B120"/>
    <mergeCell ref="C119:C120"/>
    <mergeCell ref="D119:J119"/>
    <mergeCell ref="D120:J120"/>
    <mergeCell ref="A121:B122"/>
    <mergeCell ref="C121:C122"/>
    <mergeCell ref="D121:J122"/>
    <mergeCell ref="B111:K111"/>
    <mergeCell ref="A112:K112"/>
    <mergeCell ref="A114:L114"/>
    <mergeCell ref="B115:J115"/>
    <mergeCell ref="B116:J116"/>
    <mergeCell ref="B117:J117"/>
    <mergeCell ref="A104:K104"/>
    <mergeCell ref="A106:L106"/>
    <mergeCell ref="B107:K107"/>
    <mergeCell ref="B108:K108"/>
    <mergeCell ref="B109:K109"/>
    <mergeCell ref="B110:K110"/>
    <mergeCell ref="A98:J98"/>
    <mergeCell ref="K98:L98"/>
    <mergeCell ref="A100:L100"/>
    <mergeCell ref="B101:K101"/>
    <mergeCell ref="B102:K102"/>
    <mergeCell ref="B103:K103"/>
    <mergeCell ref="B91:J91"/>
    <mergeCell ref="B92:J92"/>
    <mergeCell ref="A93:J93"/>
    <mergeCell ref="A95:L95"/>
    <mergeCell ref="B96:J96"/>
    <mergeCell ref="B97:J97"/>
    <mergeCell ref="A85:L85"/>
    <mergeCell ref="B86:J86"/>
    <mergeCell ref="B87:J87"/>
    <mergeCell ref="B88:J88"/>
    <mergeCell ref="B89:J89"/>
    <mergeCell ref="B90:J90"/>
    <mergeCell ref="B78:J78"/>
    <mergeCell ref="B79:J79"/>
    <mergeCell ref="A80:J80"/>
    <mergeCell ref="K80:L80"/>
    <mergeCell ref="A82:K82"/>
    <mergeCell ref="A84:L84"/>
    <mergeCell ref="A72:L72"/>
    <mergeCell ref="B73:J73"/>
    <mergeCell ref="B74:J74"/>
    <mergeCell ref="B75:J75"/>
    <mergeCell ref="B76:J76"/>
    <mergeCell ref="B77:J77"/>
    <mergeCell ref="B67:J67"/>
    <mergeCell ref="K67:L67"/>
    <mergeCell ref="A68:J68"/>
    <mergeCell ref="K68:L68"/>
    <mergeCell ref="A70:J70"/>
    <mergeCell ref="K70:L70"/>
    <mergeCell ref="A63:L63"/>
    <mergeCell ref="B64:J64"/>
    <mergeCell ref="K64:L64"/>
    <mergeCell ref="B65:J65"/>
    <mergeCell ref="K65:L65"/>
    <mergeCell ref="B66:J66"/>
    <mergeCell ref="K66:L66"/>
    <mergeCell ref="B58:J59"/>
    <mergeCell ref="K58:L59"/>
    <mergeCell ref="B60:J60"/>
    <mergeCell ref="K60:L60"/>
    <mergeCell ref="A61:J61"/>
    <mergeCell ref="K61:L61"/>
    <mergeCell ref="K55:L56"/>
    <mergeCell ref="E56:F56"/>
    <mergeCell ref="G56:H56"/>
    <mergeCell ref="I56:J56"/>
    <mergeCell ref="B57:J57"/>
    <mergeCell ref="K57:L57"/>
    <mergeCell ref="G54:H54"/>
    <mergeCell ref="I54:J54"/>
    <mergeCell ref="A55:A56"/>
    <mergeCell ref="B55:C56"/>
    <mergeCell ref="E55:F55"/>
    <mergeCell ref="G55:H55"/>
    <mergeCell ref="I55:J55"/>
    <mergeCell ref="A51:L51"/>
    <mergeCell ref="B52:J52"/>
    <mergeCell ref="K52:L52"/>
    <mergeCell ref="A53:A54"/>
    <mergeCell ref="B53:B54"/>
    <mergeCell ref="E53:F53"/>
    <mergeCell ref="G53:H53"/>
    <mergeCell ref="I53:J53"/>
    <mergeCell ref="K53:L54"/>
    <mergeCell ref="E54:F54"/>
    <mergeCell ref="B44:J44"/>
    <mergeCell ref="B45:J45"/>
    <mergeCell ref="B46:J46"/>
    <mergeCell ref="B47:J47"/>
    <mergeCell ref="B48:J48"/>
    <mergeCell ref="A49:J49"/>
    <mergeCell ref="A39:L39"/>
    <mergeCell ref="B40:J40"/>
    <mergeCell ref="B41:J41"/>
    <mergeCell ref="B42:J42"/>
    <mergeCell ref="B43:D43"/>
    <mergeCell ref="F43:G43"/>
    <mergeCell ref="I43:J43"/>
    <mergeCell ref="B33:J33"/>
    <mergeCell ref="B34:J34"/>
    <mergeCell ref="B35:J35"/>
    <mergeCell ref="B36:J36"/>
    <mergeCell ref="A37:J37"/>
    <mergeCell ref="K37:L37"/>
    <mergeCell ref="B28:I28"/>
    <mergeCell ref="J28:L28"/>
    <mergeCell ref="A29:I29"/>
    <mergeCell ref="J29:L29"/>
    <mergeCell ref="A31:L31"/>
    <mergeCell ref="A32:L32"/>
    <mergeCell ref="B25:I25"/>
    <mergeCell ref="J25:L25"/>
    <mergeCell ref="B26:I26"/>
    <mergeCell ref="J26:L26"/>
    <mergeCell ref="B27:I27"/>
    <mergeCell ref="J27:L27"/>
    <mergeCell ref="B23:C23"/>
    <mergeCell ref="F23:G23"/>
    <mergeCell ref="H23:I23"/>
    <mergeCell ref="J23:L23"/>
    <mergeCell ref="B24:C24"/>
    <mergeCell ref="F24:I24"/>
    <mergeCell ref="J24:L24"/>
    <mergeCell ref="A20:L20"/>
    <mergeCell ref="B21:I21"/>
    <mergeCell ref="J21:L21"/>
    <mergeCell ref="B22:I22"/>
    <mergeCell ref="J22:L22"/>
    <mergeCell ref="B15:I15"/>
    <mergeCell ref="J15:L15"/>
    <mergeCell ref="B16:I16"/>
    <mergeCell ref="J16:L16"/>
    <mergeCell ref="B17:I17"/>
    <mergeCell ref="J17:L17"/>
    <mergeCell ref="C2:J2"/>
    <mergeCell ref="C3:I3"/>
    <mergeCell ref="B8:K8"/>
    <mergeCell ref="A12:L12"/>
    <mergeCell ref="A13:L13"/>
    <mergeCell ref="B14:I14"/>
    <mergeCell ref="J14:L14"/>
    <mergeCell ref="B18:I18"/>
    <mergeCell ref="J18:L1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C8612-95A3-4E2B-88EE-4EA95639E3FB}">
  <dimension ref="A1:L138"/>
  <sheetViews>
    <sheetView topLeftCell="A103" workbookViewId="0">
      <selection activeCell="U131" sqref="U131"/>
    </sheetView>
  </sheetViews>
  <sheetFormatPr defaultRowHeight="14.5" x14ac:dyDescent="0.35"/>
  <cols>
    <col min="2" max="2" width="16.90625" customWidth="1"/>
    <col min="3" max="3" width="14.6328125" customWidth="1"/>
    <col min="12" max="12" width="16.54296875" customWidth="1"/>
  </cols>
  <sheetData>
    <row r="1" spans="1:12" ht="15.5" x14ac:dyDescent="0.35">
      <c r="A1" s="2" t="s">
        <v>68</v>
      </c>
      <c r="B1" s="3"/>
      <c r="C1" s="4"/>
      <c r="D1" s="3"/>
      <c r="E1" s="3"/>
    </row>
    <row r="2" spans="1:12" ht="15.5" x14ac:dyDescent="0.35">
      <c r="A2" s="3"/>
      <c r="B2" s="3" t="s">
        <v>69</v>
      </c>
      <c r="C2" s="157" t="s">
        <v>137</v>
      </c>
      <c r="D2" s="157"/>
      <c r="E2" s="157"/>
      <c r="F2" s="157"/>
      <c r="G2" s="157"/>
      <c r="H2" s="157"/>
      <c r="I2" s="157"/>
      <c r="J2" s="157"/>
    </row>
    <row r="3" spans="1:12" ht="15.5" x14ac:dyDescent="0.35">
      <c r="A3" s="3"/>
      <c r="B3" s="3" t="s">
        <v>70</v>
      </c>
      <c r="C3" s="158" t="s">
        <v>71</v>
      </c>
      <c r="D3" s="158"/>
      <c r="E3" s="158"/>
      <c r="F3" s="158"/>
      <c r="G3" s="158"/>
      <c r="H3" s="158"/>
      <c r="I3" s="158"/>
      <c r="J3" s="158"/>
    </row>
    <row r="4" spans="1:12" ht="15.5" x14ac:dyDescent="0.35">
      <c r="A4" s="3"/>
      <c r="B4" s="3" t="s">
        <v>72</v>
      </c>
      <c r="C4" s="5" t="s">
        <v>73</v>
      </c>
      <c r="D4" s="30" t="s">
        <v>74</v>
      </c>
      <c r="E4" s="30" t="s">
        <v>75</v>
      </c>
    </row>
    <row r="5" spans="1:12" ht="15.5" x14ac:dyDescent="0.35">
      <c r="A5" s="2" t="s">
        <v>76</v>
      </c>
      <c r="B5" s="3"/>
      <c r="C5" s="4"/>
      <c r="D5" s="4"/>
      <c r="E5" s="3"/>
    </row>
    <row r="6" spans="1:12" ht="15.5" x14ac:dyDescent="0.35">
      <c r="A6" s="7" t="s">
        <v>77</v>
      </c>
      <c r="B6" s="8" t="s">
        <v>81</v>
      </c>
      <c r="C6" s="4"/>
      <c r="D6" s="4"/>
      <c r="E6" s="3"/>
    </row>
    <row r="7" spans="1:12" ht="15.5" x14ac:dyDescent="0.35">
      <c r="A7" s="7" t="s">
        <v>78</v>
      </c>
      <c r="B7" s="8" t="s">
        <v>82</v>
      </c>
      <c r="C7" s="5" t="s">
        <v>84</v>
      </c>
      <c r="D7" s="3"/>
      <c r="E7" s="3"/>
    </row>
    <row r="8" spans="1:12" ht="15.5" x14ac:dyDescent="0.35">
      <c r="A8" s="7" t="s">
        <v>79</v>
      </c>
      <c r="B8" s="93" t="s">
        <v>145</v>
      </c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1:12" ht="15.5" x14ac:dyDescent="0.35">
      <c r="A9" s="7" t="s">
        <v>80</v>
      </c>
      <c r="B9" s="8" t="s">
        <v>83</v>
      </c>
      <c r="C9" s="6"/>
      <c r="D9" s="3"/>
      <c r="E9" s="3"/>
    </row>
    <row r="10" spans="1:12" x14ac:dyDescent="0.35">
      <c r="C10" s="1"/>
    </row>
    <row r="11" spans="1:12" ht="15.5" x14ac:dyDescent="0.35">
      <c r="A11" s="3"/>
      <c r="B11" s="9" t="s">
        <v>85</v>
      </c>
      <c r="C11" s="4"/>
      <c r="D11" s="3"/>
      <c r="E11" s="3"/>
      <c r="F11" s="3"/>
      <c r="G11" s="3"/>
      <c r="H11" s="3"/>
      <c r="I11" s="3"/>
      <c r="J11" s="3"/>
      <c r="K11" s="3"/>
      <c r="L11" s="3"/>
    </row>
    <row r="12" spans="1:12" ht="15.5" x14ac:dyDescent="0.35">
      <c r="A12" s="94" t="s">
        <v>86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5.5" x14ac:dyDescent="0.35">
      <c r="A13" s="87" t="s">
        <v>87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ht="15.5" x14ac:dyDescent="0.35">
      <c r="A14" s="10">
        <v>1</v>
      </c>
      <c r="B14" s="88" t="s">
        <v>88</v>
      </c>
      <c r="C14" s="88"/>
      <c r="D14" s="88"/>
      <c r="E14" s="88"/>
      <c r="F14" s="88"/>
      <c r="G14" s="88"/>
      <c r="H14" s="88"/>
      <c r="I14" s="88"/>
      <c r="J14" s="89" t="s">
        <v>146</v>
      </c>
      <c r="K14" s="89"/>
      <c r="L14" s="89"/>
    </row>
    <row r="15" spans="1:12" ht="15.5" x14ac:dyDescent="0.35">
      <c r="A15" s="10">
        <v>2</v>
      </c>
      <c r="B15" s="88" t="s">
        <v>89</v>
      </c>
      <c r="C15" s="88"/>
      <c r="D15" s="88"/>
      <c r="E15" s="88"/>
      <c r="F15" s="88"/>
      <c r="G15" s="88"/>
      <c r="H15" s="88"/>
      <c r="I15" s="88"/>
      <c r="J15" s="89" t="s">
        <v>147</v>
      </c>
      <c r="K15" s="89"/>
      <c r="L15" s="89"/>
    </row>
    <row r="16" spans="1:12" ht="15.5" x14ac:dyDescent="0.35">
      <c r="A16" s="10">
        <v>3</v>
      </c>
      <c r="B16" s="88" t="s">
        <v>90</v>
      </c>
      <c r="C16" s="88"/>
      <c r="D16" s="88"/>
      <c r="E16" s="88"/>
      <c r="F16" s="88"/>
      <c r="G16" s="88"/>
      <c r="H16" s="88"/>
      <c r="I16" s="88"/>
      <c r="J16" s="90">
        <v>1958</v>
      </c>
      <c r="K16" s="90"/>
      <c r="L16" s="90"/>
    </row>
    <row r="17" spans="1:12" ht="15.5" x14ac:dyDescent="0.35">
      <c r="A17" s="10">
        <v>4</v>
      </c>
      <c r="B17" s="88" t="s">
        <v>91</v>
      </c>
      <c r="C17" s="88"/>
      <c r="D17" s="88"/>
      <c r="E17" s="88"/>
      <c r="F17" s="88"/>
      <c r="G17" s="88"/>
      <c r="H17" s="88"/>
      <c r="I17" s="88"/>
      <c r="J17" s="89" t="s">
        <v>146</v>
      </c>
      <c r="K17" s="89"/>
      <c r="L17" s="89"/>
    </row>
    <row r="18" spans="1:12" ht="15.5" x14ac:dyDescent="0.35">
      <c r="A18" s="10">
        <v>5</v>
      </c>
      <c r="B18" s="88" t="s">
        <v>92</v>
      </c>
      <c r="C18" s="88"/>
      <c r="D18" s="88"/>
      <c r="E18" s="88"/>
      <c r="F18" s="88"/>
      <c r="G18" s="88"/>
      <c r="H18" s="88"/>
      <c r="I18" s="88"/>
      <c r="J18" s="103">
        <v>45292</v>
      </c>
      <c r="K18" s="103"/>
      <c r="L18" s="103"/>
    </row>
    <row r="20" spans="1:12" ht="15.5" x14ac:dyDescent="0.35">
      <c r="A20" s="104" t="s">
        <v>65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2" ht="15.5" x14ac:dyDescent="0.35">
      <c r="A21" s="24">
        <v>1</v>
      </c>
      <c r="B21" s="105" t="s">
        <v>93</v>
      </c>
      <c r="C21" s="105"/>
      <c r="D21" s="105"/>
      <c r="E21" s="105"/>
      <c r="F21" s="105"/>
      <c r="G21" s="105"/>
      <c r="H21" s="105"/>
      <c r="I21" s="105"/>
      <c r="J21" s="106" t="s">
        <v>94</v>
      </c>
      <c r="K21" s="106"/>
      <c r="L21" s="106"/>
    </row>
    <row r="22" spans="1:12" ht="15.5" x14ac:dyDescent="0.35">
      <c r="A22" s="11" t="s">
        <v>77</v>
      </c>
      <c r="B22" s="88" t="s">
        <v>98</v>
      </c>
      <c r="C22" s="88"/>
      <c r="D22" s="88"/>
      <c r="E22" s="88"/>
      <c r="F22" s="88"/>
      <c r="G22" s="88"/>
      <c r="H22" s="88"/>
      <c r="I22" s="88"/>
      <c r="J22" s="95">
        <f>J16</f>
        <v>1958</v>
      </c>
      <c r="K22" s="96"/>
      <c r="L22" s="96"/>
    </row>
    <row r="23" spans="1:12" ht="15.5" x14ac:dyDescent="0.35">
      <c r="A23" s="11" t="s">
        <v>78</v>
      </c>
      <c r="B23" s="97" t="s">
        <v>99</v>
      </c>
      <c r="C23" s="97"/>
      <c r="D23" s="11" t="s">
        <v>14</v>
      </c>
      <c r="E23" s="11" t="s">
        <v>66</v>
      </c>
      <c r="F23" s="98">
        <f>J22</f>
        <v>1958</v>
      </c>
      <c r="G23" s="99"/>
      <c r="H23" s="100">
        <v>0.3</v>
      </c>
      <c r="I23" s="101"/>
      <c r="J23" s="102">
        <f>F23*H23</f>
        <v>587.4</v>
      </c>
      <c r="K23" s="102"/>
      <c r="L23" s="102"/>
    </row>
    <row r="24" spans="1:12" ht="15.5" x14ac:dyDescent="0.35">
      <c r="A24" s="11" t="s">
        <v>79</v>
      </c>
      <c r="B24" s="97" t="s">
        <v>100</v>
      </c>
      <c r="C24" s="97"/>
      <c r="D24" s="11" t="s">
        <v>14</v>
      </c>
      <c r="E24" s="11" t="s">
        <v>67</v>
      </c>
      <c r="F24" s="110"/>
      <c r="G24" s="111"/>
      <c r="H24" s="111"/>
      <c r="I24" s="112"/>
      <c r="J24" s="95"/>
      <c r="K24" s="95"/>
      <c r="L24" s="95"/>
    </row>
    <row r="25" spans="1:12" ht="15.5" x14ac:dyDescent="0.35">
      <c r="A25" s="11" t="s">
        <v>80</v>
      </c>
      <c r="B25" s="97" t="s">
        <v>101</v>
      </c>
      <c r="C25" s="97"/>
      <c r="D25" s="97"/>
      <c r="E25" s="97"/>
      <c r="F25" s="97"/>
      <c r="G25" s="97"/>
      <c r="H25" s="97"/>
      <c r="I25" s="97"/>
      <c r="J25" s="95"/>
      <c r="K25" s="95"/>
      <c r="L25" s="95"/>
    </row>
    <row r="26" spans="1:12" ht="15.5" x14ac:dyDescent="0.35">
      <c r="A26" s="11" t="s">
        <v>95</v>
      </c>
      <c r="B26" s="97" t="s">
        <v>102</v>
      </c>
      <c r="C26" s="97"/>
      <c r="D26" s="97"/>
      <c r="E26" s="97"/>
      <c r="F26" s="97"/>
      <c r="G26" s="97"/>
      <c r="H26" s="97"/>
      <c r="I26" s="97"/>
      <c r="J26" s="95"/>
      <c r="K26" s="95"/>
      <c r="L26" s="95"/>
    </row>
    <row r="27" spans="1:12" ht="15.5" x14ac:dyDescent="0.35">
      <c r="A27" s="11" t="s">
        <v>96</v>
      </c>
      <c r="B27" s="107" t="s">
        <v>103</v>
      </c>
      <c r="C27" s="107"/>
      <c r="D27" s="107"/>
      <c r="E27" s="107"/>
      <c r="F27" s="107"/>
      <c r="G27" s="107"/>
      <c r="H27" s="107"/>
      <c r="I27" s="107"/>
      <c r="J27" s="95"/>
      <c r="K27" s="95"/>
      <c r="L27" s="95"/>
    </row>
    <row r="28" spans="1:12" ht="15.5" x14ac:dyDescent="0.35">
      <c r="A28" s="11" t="s">
        <v>97</v>
      </c>
      <c r="B28" s="108" t="s">
        <v>104</v>
      </c>
      <c r="C28" s="108"/>
      <c r="D28" s="108"/>
      <c r="E28" s="108"/>
      <c r="F28" s="108"/>
      <c r="G28" s="108"/>
      <c r="H28" s="108"/>
      <c r="I28" s="108"/>
      <c r="J28" s="95"/>
      <c r="K28" s="95"/>
      <c r="L28" s="95"/>
    </row>
    <row r="29" spans="1:12" ht="15.5" x14ac:dyDescent="0.35">
      <c r="A29" s="106" t="s">
        <v>105</v>
      </c>
      <c r="B29" s="106"/>
      <c r="C29" s="106"/>
      <c r="D29" s="106"/>
      <c r="E29" s="106"/>
      <c r="F29" s="106"/>
      <c r="G29" s="106"/>
      <c r="H29" s="106"/>
      <c r="I29" s="106"/>
      <c r="J29" s="109">
        <f>SUM(J22:J28)</f>
        <v>2545.4</v>
      </c>
      <c r="K29" s="109"/>
      <c r="L29" s="109"/>
    </row>
    <row r="31" spans="1:12" ht="15.5" x14ac:dyDescent="0.35">
      <c r="A31" s="104" t="s">
        <v>106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</row>
    <row r="32" spans="1:12" ht="15.5" x14ac:dyDescent="0.35">
      <c r="A32" s="113" t="s">
        <v>107</v>
      </c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2" ht="15.5" x14ac:dyDescent="0.35">
      <c r="A33" s="19" t="s">
        <v>108</v>
      </c>
      <c r="B33" s="114" t="s">
        <v>109</v>
      </c>
      <c r="C33" s="115"/>
      <c r="D33" s="115"/>
      <c r="E33" s="115"/>
      <c r="F33" s="115"/>
      <c r="G33" s="115"/>
      <c r="H33" s="115"/>
      <c r="I33" s="115"/>
      <c r="J33" s="116"/>
      <c r="K33" s="20" t="s">
        <v>11</v>
      </c>
      <c r="L33" s="20" t="s">
        <v>94</v>
      </c>
    </row>
    <row r="34" spans="1:12" ht="15.5" x14ac:dyDescent="0.35">
      <c r="A34" s="11" t="s">
        <v>77</v>
      </c>
      <c r="B34" s="88" t="s">
        <v>110</v>
      </c>
      <c r="C34" s="88"/>
      <c r="D34" s="88"/>
      <c r="E34" s="88"/>
      <c r="F34" s="88"/>
      <c r="G34" s="88"/>
      <c r="H34" s="88"/>
      <c r="I34" s="88"/>
      <c r="J34" s="88"/>
      <c r="K34" s="14">
        <f>1/12</f>
        <v>8.3333333333333329E-2</v>
      </c>
      <c r="L34" s="15">
        <f>K34*J29</f>
        <v>212.11666666666667</v>
      </c>
    </row>
    <row r="35" spans="1:12" ht="15.5" x14ac:dyDescent="0.35">
      <c r="A35" s="11" t="s">
        <v>78</v>
      </c>
      <c r="B35" s="88" t="s">
        <v>0</v>
      </c>
      <c r="C35" s="88"/>
      <c r="D35" s="88"/>
      <c r="E35" s="88"/>
      <c r="F35" s="88"/>
      <c r="G35" s="88"/>
      <c r="H35" s="88"/>
      <c r="I35" s="88"/>
      <c r="J35" s="88"/>
      <c r="K35" s="14">
        <f>(1/3)/12</f>
        <v>2.7777777777777776E-2</v>
      </c>
      <c r="L35" s="15">
        <f>K35*J29</f>
        <v>70.705555555555549</v>
      </c>
    </row>
    <row r="36" spans="1:12" ht="15.5" x14ac:dyDescent="0.35">
      <c r="A36" s="12" t="s">
        <v>79</v>
      </c>
      <c r="B36" s="117" t="s">
        <v>111</v>
      </c>
      <c r="C36" s="117"/>
      <c r="D36" s="117"/>
      <c r="E36" s="117"/>
      <c r="F36" s="117"/>
      <c r="G36" s="117"/>
      <c r="H36" s="117"/>
      <c r="I36" s="117"/>
      <c r="J36" s="117"/>
      <c r="K36" s="14">
        <f>(K34+K35)*K49</f>
        <v>4.4222222222222225E-2</v>
      </c>
      <c r="L36" s="15">
        <f>K36*J29</f>
        <v>112.56324444444445</v>
      </c>
    </row>
    <row r="37" spans="1:12" ht="15.5" x14ac:dyDescent="0.35">
      <c r="A37" s="106" t="s">
        <v>20</v>
      </c>
      <c r="B37" s="106"/>
      <c r="C37" s="106"/>
      <c r="D37" s="106"/>
      <c r="E37" s="106"/>
      <c r="F37" s="106"/>
      <c r="G37" s="106"/>
      <c r="H37" s="106"/>
      <c r="I37" s="106"/>
      <c r="J37" s="106"/>
      <c r="K37" s="109">
        <f>SUM(L34:L36)</f>
        <v>395.38546666666662</v>
      </c>
      <c r="L37" s="109"/>
    </row>
    <row r="39" spans="1:12" ht="15.5" x14ac:dyDescent="0.35">
      <c r="A39" s="113" t="s">
        <v>1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</row>
    <row r="40" spans="1:12" ht="15.5" x14ac:dyDescent="0.35">
      <c r="A40" s="19" t="s">
        <v>112</v>
      </c>
      <c r="B40" s="114" t="s">
        <v>2</v>
      </c>
      <c r="C40" s="115"/>
      <c r="D40" s="115"/>
      <c r="E40" s="115"/>
      <c r="F40" s="115"/>
      <c r="G40" s="115"/>
      <c r="H40" s="115"/>
      <c r="I40" s="115"/>
      <c r="J40" s="116"/>
      <c r="K40" s="20" t="s">
        <v>11</v>
      </c>
      <c r="L40" s="23" t="s">
        <v>94</v>
      </c>
    </row>
    <row r="41" spans="1:12" ht="15.5" x14ac:dyDescent="0.35">
      <c r="A41" s="11" t="s">
        <v>77</v>
      </c>
      <c r="B41" s="108" t="s">
        <v>3</v>
      </c>
      <c r="C41" s="108"/>
      <c r="D41" s="108"/>
      <c r="E41" s="108"/>
      <c r="F41" s="108"/>
      <c r="G41" s="108"/>
      <c r="H41" s="108"/>
      <c r="I41" s="108"/>
      <c r="J41" s="108"/>
      <c r="K41" s="16">
        <v>0.2</v>
      </c>
      <c r="L41" s="17">
        <f>K41*$J$29</f>
        <v>509.08000000000004</v>
      </c>
    </row>
    <row r="42" spans="1:12" ht="15.5" x14ac:dyDescent="0.35">
      <c r="A42" s="11" t="s">
        <v>78</v>
      </c>
      <c r="B42" s="88" t="s">
        <v>4</v>
      </c>
      <c r="C42" s="88"/>
      <c r="D42" s="88"/>
      <c r="E42" s="88"/>
      <c r="F42" s="88"/>
      <c r="G42" s="88"/>
      <c r="H42" s="88"/>
      <c r="I42" s="88"/>
      <c r="J42" s="88"/>
      <c r="K42" s="14">
        <v>2.5000000000000001E-2</v>
      </c>
      <c r="L42" s="17">
        <f t="shared" ref="L42:L48" si="0">K42*$J$29</f>
        <v>63.635000000000005</v>
      </c>
    </row>
    <row r="43" spans="1:12" ht="15.5" x14ac:dyDescent="0.35">
      <c r="A43" s="11" t="s">
        <v>79</v>
      </c>
      <c r="B43" s="97" t="s">
        <v>5</v>
      </c>
      <c r="C43" s="97"/>
      <c r="D43" s="97"/>
      <c r="E43" s="11" t="s">
        <v>132</v>
      </c>
      <c r="F43" s="122">
        <v>3</v>
      </c>
      <c r="G43" s="122"/>
      <c r="H43" s="11" t="s">
        <v>133</v>
      </c>
      <c r="I43" s="122">
        <v>2</v>
      </c>
      <c r="J43" s="122"/>
      <c r="K43" s="14">
        <f>F43*I43/100</f>
        <v>0.06</v>
      </c>
      <c r="L43" s="17">
        <f t="shared" si="0"/>
        <v>152.72399999999999</v>
      </c>
    </row>
    <row r="44" spans="1:12" ht="15.5" x14ac:dyDescent="0.35">
      <c r="A44" s="11" t="s">
        <v>80</v>
      </c>
      <c r="B44" s="88" t="s">
        <v>6</v>
      </c>
      <c r="C44" s="88"/>
      <c r="D44" s="88"/>
      <c r="E44" s="88"/>
      <c r="F44" s="88"/>
      <c r="G44" s="88"/>
      <c r="H44" s="88"/>
      <c r="I44" s="88"/>
      <c r="J44" s="88"/>
      <c r="K44" s="14">
        <v>1.4999999999999999E-2</v>
      </c>
      <c r="L44" s="17">
        <f t="shared" si="0"/>
        <v>38.180999999999997</v>
      </c>
    </row>
    <row r="45" spans="1:12" ht="15.5" x14ac:dyDescent="0.35">
      <c r="A45" s="11" t="s">
        <v>95</v>
      </c>
      <c r="B45" s="88" t="s">
        <v>7</v>
      </c>
      <c r="C45" s="88"/>
      <c r="D45" s="88"/>
      <c r="E45" s="88"/>
      <c r="F45" s="88"/>
      <c r="G45" s="88"/>
      <c r="H45" s="88"/>
      <c r="I45" s="88"/>
      <c r="J45" s="88"/>
      <c r="K45" s="14">
        <v>0.01</v>
      </c>
      <c r="L45" s="17">
        <f t="shared" si="0"/>
        <v>25.454000000000001</v>
      </c>
    </row>
    <row r="46" spans="1:12" ht="15.5" x14ac:dyDescent="0.35">
      <c r="A46" s="11" t="s">
        <v>96</v>
      </c>
      <c r="B46" s="88" t="s">
        <v>8</v>
      </c>
      <c r="C46" s="88"/>
      <c r="D46" s="88"/>
      <c r="E46" s="88"/>
      <c r="F46" s="88"/>
      <c r="G46" s="88"/>
      <c r="H46" s="88"/>
      <c r="I46" s="88"/>
      <c r="J46" s="88"/>
      <c r="K46" s="14">
        <v>6.0000000000000001E-3</v>
      </c>
      <c r="L46" s="17">
        <f t="shared" si="0"/>
        <v>15.272400000000001</v>
      </c>
    </row>
    <row r="47" spans="1:12" ht="15.5" x14ac:dyDescent="0.35">
      <c r="A47" s="11" t="s">
        <v>97</v>
      </c>
      <c r="B47" s="88" t="s">
        <v>9</v>
      </c>
      <c r="C47" s="88"/>
      <c r="D47" s="88"/>
      <c r="E47" s="88"/>
      <c r="F47" s="88"/>
      <c r="G47" s="88"/>
      <c r="H47" s="88"/>
      <c r="I47" s="88"/>
      <c r="J47" s="88"/>
      <c r="K47" s="14">
        <v>2E-3</v>
      </c>
      <c r="L47" s="17">
        <f t="shared" si="0"/>
        <v>5.0908000000000007</v>
      </c>
    </row>
    <row r="48" spans="1:12" ht="15.5" x14ac:dyDescent="0.35">
      <c r="A48" s="11" t="s">
        <v>118</v>
      </c>
      <c r="B48" s="88" t="s">
        <v>10</v>
      </c>
      <c r="C48" s="88"/>
      <c r="D48" s="88"/>
      <c r="E48" s="88"/>
      <c r="F48" s="88"/>
      <c r="G48" s="88"/>
      <c r="H48" s="88"/>
      <c r="I48" s="88"/>
      <c r="J48" s="88"/>
      <c r="K48" s="18">
        <v>0.08</v>
      </c>
      <c r="L48" s="17">
        <f t="shared" si="0"/>
        <v>203.63200000000001</v>
      </c>
    </row>
    <row r="49" spans="1:12" ht="15.5" x14ac:dyDescent="0.35">
      <c r="A49" s="118" t="s">
        <v>20</v>
      </c>
      <c r="B49" s="118"/>
      <c r="C49" s="118"/>
      <c r="D49" s="118"/>
      <c r="E49" s="118"/>
      <c r="F49" s="118"/>
      <c r="G49" s="118"/>
      <c r="H49" s="118"/>
      <c r="I49" s="118"/>
      <c r="J49" s="118"/>
      <c r="K49" s="21">
        <f>SUM(K41:K48)</f>
        <v>0.39800000000000008</v>
      </c>
      <c r="L49" s="22">
        <f>SUM(L41:L48)</f>
        <v>1013.0691999999999</v>
      </c>
    </row>
    <row r="51" spans="1:12" ht="15.5" x14ac:dyDescent="0.35">
      <c r="A51" s="119" t="s">
        <v>12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5.5" x14ac:dyDescent="0.35">
      <c r="A52" s="19" t="s">
        <v>113</v>
      </c>
      <c r="B52" s="114" t="s">
        <v>13</v>
      </c>
      <c r="C52" s="115"/>
      <c r="D52" s="115"/>
      <c r="E52" s="115"/>
      <c r="F52" s="115"/>
      <c r="G52" s="115"/>
      <c r="H52" s="115"/>
      <c r="I52" s="115"/>
      <c r="J52" s="116"/>
      <c r="K52" s="120" t="s">
        <v>94</v>
      </c>
      <c r="L52" s="121"/>
    </row>
    <row r="53" spans="1:12" ht="15.5" x14ac:dyDescent="0.35">
      <c r="A53" s="96" t="s">
        <v>77</v>
      </c>
      <c r="B53" s="123" t="s">
        <v>114</v>
      </c>
      <c r="C53" s="11" t="s">
        <v>14</v>
      </c>
      <c r="D53" s="11" t="s">
        <v>16</v>
      </c>
      <c r="E53" s="96" t="s">
        <v>17</v>
      </c>
      <c r="F53" s="96"/>
      <c r="G53" s="96" t="s">
        <v>18</v>
      </c>
      <c r="H53" s="96"/>
      <c r="I53" s="96" t="s">
        <v>19</v>
      </c>
      <c r="J53" s="96"/>
      <c r="K53" s="90">
        <f>SUM(D54*E54*G54)-I54</f>
        <v>58.920000000000016</v>
      </c>
      <c r="L53" s="90"/>
    </row>
    <row r="54" spans="1:12" ht="15.5" x14ac:dyDescent="0.35">
      <c r="A54" s="96"/>
      <c r="B54" s="123"/>
      <c r="C54" s="11" t="s">
        <v>15</v>
      </c>
      <c r="D54" s="15">
        <v>4.2</v>
      </c>
      <c r="E54" s="124">
        <v>2</v>
      </c>
      <c r="F54" s="124"/>
      <c r="G54" s="124">
        <v>21</v>
      </c>
      <c r="H54" s="124"/>
      <c r="I54" s="95">
        <f>6%*J22</f>
        <v>117.47999999999999</v>
      </c>
      <c r="J54" s="95"/>
      <c r="K54" s="90"/>
      <c r="L54" s="90"/>
    </row>
    <row r="55" spans="1:12" x14ac:dyDescent="0.35">
      <c r="A55" s="89" t="s">
        <v>78</v>
      </c>
      <c r="B55" s="159" t="s">
        <v>115</v>
      </c>
      <c r="C55" s="160"/>
      <c r="D55" s="160"/>
      <c r="E55" s="160"/>
      <c r="F55" s="160"/>
      <c r="G55" s="160"/>
      <c r="H55" s="160"/>
      <c r="I55" s="160"/>
      <c r="J55" s="161"/>
      <c r="K55" s="165">
        <v>200</v>
      </c>
      <c r="L55" s="165"/>
    </row>
    <row r="56" spans="1:12" ht="14.5" customHeight="1" x14ac:dyDescent="0.35">
      <c r="A56" s="89"/>
      <c r="B56" s="162"/>
      <c r="C56" s="163"/>
      <c r="D56" s="163"/>
      <c r="E56" s="163"/>
      <c r="F56" s="163"/>
      <c r="G56" s="163"/>
      <c r="H56" s="163"/>
      <c r="I56" s="163"/>
      <c r="J56" s="164"/>
      <c r="K56" s="165"/>
      <c r="L56" s="165"/>
    </row>
    <row r="57" spans="1:12" ht="14.5" customHeight="1" x14ac:dyDescent="0.35">
      <c r="A57" s="11" t="s">
        <v>79</v>
      </c>
      <c r="B57" s="97" t="s">
        <v>116</v>
      </c>
      <c r="C57" s="97"/>
      <c r="D57" s="97"/>
      <c r="E57" s="97"/>
      <c r="F57" s="97"/>
      <c r="G57" s="97"/>
      <c r="H57" s="97"/>
      <c r="I57" s="97"/>
      <c r="J57" s="97"/>
      <c r="K57" s="95"/>
      <c r="L57" s="95"/>
    </row>
    <row r="58" spans="1:12" ht="15.5" x14ac:dyDescent="0.35">
      <c r="A58" s="11" t="s">
        <v>80</v>
      </c>
      <c r="B58" s="125" t="s">
        <v>134</v>
      </c>
      <c r="C58" s="126"/>
      <c r="D58" s="126"/>
      <c r="E58" s="126"/>
      <c r="F58" s="126"/>
      <c r="G58" s="126"/>
      <c r="H58" s="126"/>
      <c r="I58" s="126"/>
      <c r="J58" s="127"/>
      <c r="K58" s="131">
        <v>16.52</v>
      </c>
      <c r="L58" s="132"/>
    </row>
    <row r="59" spans="1:12" ht="15.5" x14ac:dyDescent="0.35">
      <c r="A59" s="11" t="s">
        <v>95</v>
      </c>
      <c r="B59" s="128"/>
      <c r="C59" s="129"/>
      <c r="D59" s="129"/>
      <c r="E59" s="129"/>
      <c r="F59" s="129"/>
      <c r="G59" s="129"/>
      <c r="H59" s="129"/>
      <c r="I59" s="129"/>
      <c r="J59" s="130"/>
      <c r="K59" s="133"/>
      <c r="L59" s="134"/>
    </row>
    <row r="60" spans="1:12" ht="15.5" x14ac:dyDescent="0.35">
      <c r="A60" s="11" t="s">
        <v>96</v>
      </c>
      <c r="B60" s="88" t="s">
        <v>117</v>
      </c>
      <c r="C60" s="88"/>
      <c r="D60" s="88"/>
      <c r="E60" s="88"/>
      <c r="F60" s="88"/>
      <c r="G60" s="88"/>
      <c r="H60" s="88"/>
      <c r="I60" s="88"/>
      <c r="J60" s="88"/>
      <c r="K60" s="95"/>
      <c r="L60" s="95"/>
    </row>
    <row r="61" spans="1:12" ht="15.5" x14ac:dyDescent="0.35">
      <c r="A61" s="118" t="s">
        <v>20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09">
        <f>SUM(K53:K60)</f>
        <v>275.44</v>
      </c>
      <c r="L61" s="109"/>
    </row>
    <row r="63" spans="1:12" ht="15.5" x14ac:dyDescent="0.35">
      <c r="A63" s="135" t="s">
        <v>21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ht="15.5" x14ac:dyDescent="0.35">
      <c r="A64" s="19">
        <v>2</v>
      </c>
      <c r="B64" s="136" t="s">
        <v>22</v>
      </c>
      <c r="C64" s="136"/>
      <c r="D64" s="136"/>
      <c r="E64" s="136"/>
      <c r="F64" s="136"/>
      <c r="G64" s="136"/>
      <c r="H64" s="136"/>
      <c r="I64" s="136"/>
      <c r="J64" s="136"/>
      <c r="K64" s="137" t="s">
        <v>94</v>
      </c>
      <c r="L64" s="138"/>
    </row>
    <row r="65" spans="1:12" ht="15.5" x14ac:dyDescent="0.35">
      <c r="A65" s="11" t="s">
        <v>108</v>
      </c>
      <c r="B65" s="97" t="s">
        <v>23</v>
      </c>
      <c r="C65" s="97"/>
      <c r="D65" s="97"/>
      <c r="E65" s="97"/>
      <c r="F65" s="97"/>
      <c r="G65" s="97"/>
      <c r="H65" s="97"/>
      <c r="I65" s="97"/>
      <c r="J65" s="97"/>
      <c r="K65" s="95">
        <f>K37</f>
        <v>395.38546666666662</v>
      </c>
      <c r="L65" s="95"/>
    </row>
    <row r="66" spans="1:12" ht="15.5" x14ac:dyDescent="0.35">
      <c r="A66" s="11" t="s">
        <v>112</v>
      </c>
      <c r="B66" s="97" t="s">
        <v>2</v>
      </c>
      <c r="C66" s="97"/>
      <c r="D66" s="97"/>
      <c r="E66" s="97"/>
      <c r="F66" s="97"/>
      <c r="G66" s="97"/>
      <c r="H66" s="97"/>
      <c r="I66" s="97"/>
      <c r="J66" s="97"/>
      <c r="K66" s="95">
        <f>L49</f>
        <v>1013.0691999999999</v>
      </c>
      <c r="L66" s="95"/>
    </row>
    <row r="67" spans="1:12" ht="15.5" x14ac:dyDescent="0.35">
      <c r="A67" s="11" t="s">
        <v>113</v>
      </c>
      <c r="B67" s="97" t="s">
        <v>13</v>
      </c>
      <c r="C67" s="97"/>
      <c r="D67" s="97"/>
      <c r="E67" s="97"/>
      <c r="F67" s="97"/>
      <c r="G67" s="97"/>
      <c r="H67" s="97"/>
      <c r="I67" s="97"/>
      <c r="J67" s="97"/>
      <c r="K67" s="95">
        <f>K61</f>
        <v>275.44</v>
      </c>
      <c r="L67" s="95"/>
    </row>
    <row r="68" spans="1:12" ht="15.5" x14ac:dyDescent="0.35">
      <c r="A68" s="118" t="s">
        <v>20</v>
      </c>
      <c r="B68" s="118"/>
      <c r="C68" s="118"/>
      <c r="D68" s="118"/>
      <c r="E68" s="118"/>
      <c r="F68" s="118"/>
      <c r="G68" s="118"/>
      <c r="H68" s="118"/>
      <c r="I68" s="118"/>
      <c r="J68" s="118"/>
      <c r="K68" s="109">
        <f>SUM(K65:K67)</f>
        <v>1683.8946666666666</v>
      </c>
      <c r="L68" s="109"/>
    </row>
    <row r="69" spans="1:12" ht="15.5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5" x14ac:dyDescent="0.35">
      <c r="A70" s="139" t="s">
        <v>24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40">
        <f>J29*(1+2/12+(1/3)/12)</f>
        <v>3040.338888888889</v>
      </c>
      <c r="L70" s="140"/>
    </row>
    <row r="71" spans="1:12" ht="15.5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5" x14ac:dyDescent="0.35">
      <c r="A72" s="104" t="s">
        <v>25</v>
      </c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</row>
    <row r="73" spans="1:12" ht="15.5" x14ac:dyDescent="0.35">
      <c r="A73" s="19">
        <v>3</v>
      </c>
      <c r="B73" s="105" t="s">
        <v>32</v>
      </c>
      <c r="C73" s="105"/>
      <c r="D73" s="105"/>
      <c r="E73" s="105"/>
      <c r="F73" s="105"/>
      <c r="G73" s="105"/>
      <c r="H73" s="105"/>
      <c r="I73" s="105"/>
      <c r="J73" s="105"/>
      <c r="K73" s="20" t="s">
        <v>11</v>
      </c>
      <c r="L73" s="20" t="s">
        <v>94</v>
      </c>
    </row>
    <row r="74" spans="1:12" ht="15.5" x14ac:dyDescent="0.35">
      <c r="A74" s="11" t="s">
        <v>77</v>
      </c>
      <c r="B74" s="88" t="s">
        <v>26</v>
      </c>
      <c r="C74" s="88"/>
      <c r="D74" s="88"/>
      <c r="E74" s="88"/>
      <c r="F74" s="88"/>
      <c r="G74" s="88"/>
      <c r="H74" s="88"/>
      <c r="I74" s="88"/>
      <c r="J74" s="88"/>
      <c r="K74" s="14">
        <f>(1/12)*0.05</f>
        <v>4.1666666666666666E-3</v>
      </c>
      <c r="L74" s="15">
        <f>K74*$K$70</f>
        <v>12.668078703703705</v>
      </c>
    </row>
    <row r="75" spans="1:12" ht="15.5" x14ac:dyDescent="0.35">
      <c r="A75" s="11" t="s">
        <v>78</v>
      </c>
      <c r="B75" s="88" t="s">
        <v>27</v>
      </c>
      <c r="C75" s="88"/>
      <c r="D75" s="88"/>
      <c r="E75" s="88"/>
      <c r="F75" s="88"/>
      <c r="G75" s="88"/>
      <c r="H75" s="88"/>
      <c r="I75" s="88"/>
      <c r="J75" s="88"/>
      <c r="K75" s="14">
        <f>8%*K74</f>
        <v>3.3333333333333332E-4</v>
      </c>
      <c r="L75" s="15">
        <f t="shared" ref="L75:L79" si="1">K75*$K$70</f>
        <v>1.0134462962962962</v>
      </c>
    </row>
    <row r="76" spans="1:12" ht="15.5" x14ac:dyDescent="0.35">
      <c r="A76" s="11" t="s">
        <v>79</v>
      </c>
      <c r="B76" s="88" t="s">
        <v>28</v>
      </c>
      <c r="C76" s="88"/>
      <c r="D76" s="88"/>
      <c r="E76" s="88"/>
      <c r="F76" s="88"/>
      <c r="G76" s="88"/>
      <c r="H76" s="88"/>
      <c r="I76" s="88"/>
      <c r="J76" s="88"/>
      <c r="K76" s="14">
        <f>8%*40%*98%</f>
        <v>3.1359999999999999E-2</v>
      </c>
      <c r="L76" s="15">
        <f t="shared" si="1"/>
        <v>95.345027555555561</v>
      </c>
    </row>
    <row r="77" spans="1:12" ht="15.5" x14ac:dyDescent="0.35">
      <c r="A77" s="11" t="s">
        <v>80</v>
      </c>
      <c r="B77" s="88" t="s">
        <v>29</v>
      </c>
      <c r="C77" s="88"/>
      <c r="D77" s="88"/>
      <c r="E77" s="88"/>
      <c r="F77" s="88"/>
      <c r="G77" s="88"/>
      <c r="H77" s="88"/>
      <c r="I77" s="88"/>
      <c r="J77" s="88"/>
      <c r="K77" s="14">
        <f>((1/30)*7)/12</f>
        <v>1.9444444444444445E-2</v>
      </c>
      <c r="L77" s="15">
        <f t="shared" si="1"/>
        <v>59.117700617283951</v>
      </c>
    </row>
    <row r="78" spans="1:12" ht="15.5" x14ac:dyDescent="0.35">
      <c r="A78" s="11" t="s">
        <v>95</v>
      </c>
      <c r="B78" s="88" t="s">
        <v>30</v>
      </c>
      <c r="C78" s="88"/>
      <c r="D78" s="88"/>
      <c r="E78" s="88"/>
      <c r="F78" s="88"/>
      <c r="G78" s="88"/>
      <c r="H78" s="88"/>
      <c r="I78" s="88"/>
      <c r="J78" s="88"/>
      <c r="K78" s="14">
        <f>K77*K49</f>
        <v>7.7388888888888906E-3</v>
      </c>
      <c r="L78" s="15">
        <f t="shared" si="1"/>
        <v>23.528844845679018</v>
      </c>
    </row>
    <row r="79" spans="1:12" ht="15.5" x14ac:dyDescent="0.35">
      <c r="A79" s="11" t="s">
        <v>96</v>
      </c>
      <c r="B79" s="88" t="s">
        <v>31</v>
      </c>
      <c r="C79" s="88"/>
      <c r="D79" s="88"/>
      <c r="E79" s="88"/>
      <c r="F79" s="88"/>
      <c r="G79" s="88"/>
      <c r="H79" s="88"/>
      <c r="I79" s="88"/>
      <c r="J79" s="88"/>
      <c r="K79" s="14">
        <f>8%*40%*K77</f>
        <v>6.2222222222222225E-4</v>
      </c>
      <c r="L79" s="15">
        <f t="shared" si="1"/>
        <v>1.8917664197530866</v>
      </c>
    </row>
    <row r="80" spans="1:12" ht="15.5" x14ac:dyDescent="0.35">
      <c r="A80" s="106" t="s">
        <v>20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9">
        <f>SUM(L74:L79)</f>
        <v>193.56486443827163</v>
      </c>
      <c r="L80" s="118"/>
    </row>
    <row r="81" spans="1:12" ht="15.5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5" x14ac:dyDescent="0.35">
      <c r="A82" s="142" t="s">
        <v>33</v>
      </c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26">
        <f>J29+K68+K80-K53-K55</f>
        <v>4163.9395311049384</v>
      </c>
    </row>
    <row r="83" spans="1:12" ht="15.5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5" customHeight="1" x14ac:dyDescent="0.35">
      <c r="A84" s="104" t="s">
        <v>34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</row>
    <row r="85" spans="1:12" ht="15.5" x14ac:dyDescent="0.35">
      <c r="A85" s="106" t="s">
        <v>35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</row>
    <row r="86" spans="1:12" ht="15.5" x14ac:dyDescent="0.35">
      <c r="A86" s="19" t="s">
        <v>135</v>
      </c>
      <c r="B86" s="105" t="s">
        <v>36</v>
      </c>
      <c r="C86" s="105"/>
      <c r="D86" s="105"/>
      <c r="E86" s="105"/>
      <c r="F86" s="105"/>
      <c r="G86" s="105"/>
      <c r="H86" s="105"/>
      <c r="I86" s="105"/>
      <c r="J86" s="105"/>
      <c r="K86" s="20" t="s">
        <v>11</v>
      </c>
      <c r="L86" s="20" t="s">
        <v>94</v>
      </c>
    </row>
    <row r="87" spans="1:12" ht="15.5" x14ac:dyDescent="0.35">
      <c r="A87" s="11" t="s">
        <v>77</v>
      </c>
      <c r="B87" s="88" t="s">
        <v>37</v>
      </c>
      <c r="C87" s="88"/>
      <c r="D87" s="88"/>
      <c r="E87" s="88"/>
      <c r="F87" s="88"/>
      <c r="G87" s="88"/>
      <c r="H87" s="88"/>
      <c r="I87" s="88"/>
      <c r="J87" s="88"/>
      <c r="K87" s="14">
        <f>1/12</f>
        <v>8.3333333333333329E-2</v>
      </c>
      <c r="L87" s="15">
        <f>K87*$L$82</f>
        <v>346.99496092541153</v>
      </c>
    </row>
    <row r="88" spans="1:12" ht="15.5" x14ac:dyDescent="0.35">
      <c r="A88" s="11" t="s">
        <v>78</v>
      </c>
      <c r="B88" s="88" t="s">
        <v>38</v>
      </c>
      <c r="C88" s="88"/>
      <c r="D88" s="88"/>
      <c r="E88" s="88"/>
      <c r="F88" s="88"/>
      <c r="G88" s="88"/>
      <c r="H88" s="88"/>
      <c r="I88" s="88"/>
      <c r="J88" s="88"/>
      <c r="K88" s="14">
        <v>1.66E-2</v>
      </c>
      <c r="L88" s="15">
        <f t="shared" ref="L88:L92" si="2">K88*$L$82</f>
        <v>69.121396216341978</v>
      </c>
    </row>
    <row r="89" spans="1:12" ht="15.5" x14ac:dyDescent="0.35">
      <c r="A89" s="11" t="s">
        <v>79</v>
      </c>
      <c r="B89" s="88" t="s">
        <v>39</v>
      </c>
      <c r="C89" s="88"/>
      <c r="D89" s="88"/>
      <c r="E89" s="88"/>
      <c r="F89" s="88"/>
      <c r="G89" s="88"/>
      <c r="H89" s="88"/>
      <c r="I89" s="88"/>
      <c r="J89" s="88"/>
      <c r="K89" s="14">
        <v>4.0000000000000002E-4</v>
      </c>
      <c r="L89" s="15">
        <f t="shared" si="2"/>
        <v>1.6655758124419755</v>
      </c>
    </row>
    <row r="90" spans="1:12" ht="15.5" x14ac:dyDescent="0.35">
      <c r="A90" s="11" t="s">
        <v>80</v>
      </c>
      <c r="B90" s="88" t="s">
        <v>40</v>
      </c>
      <c r="C90" s="88"/>
      <c r="D90" s="88"/>
      <c r="E90" s="88"/>
      <c r="F90" s="88"/>
      <c r="G90" s="88"/>
      <c r="H90" s="88"/>
      <c r="I90" s="88"/>
      <c r="J90" s="88"/>
      <c r="K90" s="14">
        <v>2.7000000000000001E-3</v>
      </c>
      <c r="L90" s="15">
        <f t="shared" si="2"/>
        <v>11.242636733983334</v>
      </c>
    </row>
    <row r="91" spans="1:12" ht="15.5" x14ac:dyDescent="0.35">
      <c r="A91" s="11" t="s">
        <v>95</v>
      </c>
      <c r="B91" s="88" t="s">
        <v>41</v>
      </c>
      <c r="C91" s="88"/>
      <c r="D91" s="88"/>
      <c r="E91" s="88"/>
      <c r="F91" s="88"/>
      <c r="G91" s="88"/>
      <c r="H91" s="88"/>
      <c r="I91" s="88"/>
      <c r="J91" s="88"/>
      <c r="K91" s="14">
        <v>2.8E-3</v>
      </c>
      <c r="L91" s="15">
        <f t="shared" si="2"/>
        <v>11.659030687093827</v>
      </c>
    </row>
    <row r="92" spans="1:12" ht="15.5" x14ac:dyDescent="0.35">
      <c r="A92" s="11" t="s">
        <v>96</v>
      </c>
      <c r="B92" s="88" t="s">
        <v>42</v>
      </c>
      <c r="C92" s="88"/>
      <c r="D92" s="88"/>
      <c r="E92" s="88"/>
      <c r="F92" s="88"/>
      <c r="G92" s="88"/>
      <c r="H92" s="88"/>
      <c r="I92" s="88"/>
      <c r="J92" s="88"/>
      <c r="K92" s="14">
        <v>0</v>
      </c>
      <c r="L92" s="15">
        <f t="shared" si="2"/>
        <v>0</v>
      </c>
    </row>
    <row r="93" spans="1:12" ht="15.5" x14ac:dyDescent="0.35">
      <c r="A93" s="106" t="s">
        <v>20</v>
      </c>
      <c r="B93" s="106"/>
      <c r="C93" s="106"/>
      <c r="D93" s="106"/>
      <c r="E93" s="106"/>
      <c r="F93" s="106"/>
      <c r="G93" s="106"/>
      <c r="H93" s="106"/>
      <c r="I93" s="106"/>
      <c r="J93" s="106"/>
      <c r="K93" s="27">
        <f>SUM(K87:K92)</f>
        <v>0.10583333333333332</v>
      </c>
      <c r="L93" s="22">
        <f>SUM(L87:L92)</f>
        <v>440.68360037527265</v>
      </c>
    </row>
    <row r="94" spans="1:12" ht="15.5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5" x14ac:dyDescent="0.35">
      <c r="A95" s="141" t="s">
        <v>119</v>
      </c>
      <c r="B95" s="141"/>
      <c r="C95" s="141"/>
      <c r="D95" s="141"/>
      <c r="E95" s="141"/>
      <c r="F95" s="141"/>
      <c r="G95" s="141"/>
      <c r="H95" s="141"/>
      <c r="I95" s="141"/>
      <c r="J95" s="141"/>
      <c r="K95" s="141"/>
      <c r="L95" s="141"/>
    </row>
    <row r="96" spans="1:12" ht="15.5" x14ac:dyDescent="0.35">
      <c r="A96" s="19" t="s">
        <v>136</v>
      </c>
      <c r="B96" s="105" t="s">
        <v>121</v>
      </c>
      <c r="C96" s="105"/>
      <c r="D96" s="105"/>
      <c r="E96" s="105"/>
      <c r="F96" s="105"/>
      <c r="G96" s="105"/>
      <c r="H96" s="105"/>
      <c r="I96" s="105"/>
      <c r="J96" s="105"/>
      <c r="K96" s="20" t="s">
        <v>11</v>
      </c>
      <c r="L96" s="20" t="s">
        <v>94</v>
      </c>
    </row>
    <row r="97" spans="1:12" ht="15.5" x14ac:dyDescent="0.35">
      <c r="A97" s="11" t="s">
        <v>77</v>
      </c>
      <c r="B97" s="88" t="s">
        <v>120</v>
      </c>
      <c r="C97" s="88"/>
      <c r="D97" s="88"/>
      <c r="E97" s="88"/>
      <c r="F97" s="88"/>
      <c r="G97" s="88"/>
      <c r="H97" s="88"/>
      <c r="I97" s="88"/>
      <c r="J97" s="88"/>
      <c r="K97" s="13"/>
      <c r="L97" s="13"/>
    </row>
    <row r="98" spans="1:12" ht="15.5" x14ac:dyDescent="0.35">
      <c r="A98" s="118" t="s">
        <v>20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44"/>
      <c r="L98" s="144"/>
    </row>
    <row r="99" spans="1:12" ht="15.5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5" x14ac:dyDescent="0.35">
      <c r="A100" s="145" t="s">
        <v>122</v>
      </c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1:12" ht="15.5" x14ac:dyDescent="0.35">
      <c r="A101" s="28">
        <v>4</v>
      </c>
      <c r="B101" s="146" t="s">
        <v>22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9" t="s">
        <v>94</v>
      </c>
    </row>
    <row r="102" spans="1:12" ht="15.5" x14ac:dyDescent="0.35">
      <c r="A102" s="11" t="s">
        <v>135</v>
      </c>
      <c r="B102" s="97" t="s">
        <v>36</v>
      </c>
      <c r="C102" s="97"/>
      <c r="D102" s="97"/>
      <c r="E102" s="97"/>
      <c r="F102" s="97"/>
      <c r="G102" s="97"/>
      <c r="H102" s="97"/>
      <c r="I102" s="97"/>
      <c r="J102" s="97"/>
      <c r="K102" s="97"/>
      <c r="L102" s="15">
        <f>L93</f>
        <v>440.68360037527265</v>
      </c>
    </row>
    <row r="103" spans="1:12" ht="15.5" x14ac:dyDescent="0.35">
      <c r="A103" s="11" t="s">
        <v>136</v>
      </c>
      <c r="B103" s="97" t="s">
        <v>43</v>
      </c>
      <c r="C103" s="97"/>
      <c r="D103" s="97"/>
      <c r="E103" s="97"/>
      <c r="F103" s="97"/>
      <c r="G103" s="97"/>
      <c r="H103" s="97"/>
      <c r="I103" s="97"/>
      <c r="J103" s="97"/>
      <c r="K103" s="97"/>
      <c r="L103" s="15"/>
    </row>
    <row r="104" spans="1:12" ht="15.5" x14ac:dyDescent="0.35">
      <c r="A104" s="118" t="s">
        <v>20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22">
        <f>SUM(L102:L103)</f>
        <v>440.68360037527265</v>
      </c>
    </row>
    <row r="105" spans="1:12" ht="15.5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5" x14ac:dyDescent="0.35">
      <c r="A106" s="104" t="s">
        <v>44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</row>
    <row r="107" spans="1:12" ht="15.5" x14ac:dyDescent="0.35">
      <c r="A107" s="19">
        <v>5</v>
      </c>
      <c r="B107" s="105" t="s">
        <v>45</v>
      </c>
      <c r="C107" s="105"/>
      <c r="D107" s="105"/>
      <c r="E107" s="105"/>
      <c r="F107" s="105"/>
      <c r="G107" s="105"/>
      <c r="H107" s="105"/>
      <c r="I107" s="105"/>
      <c r="J107" s="105"/>
      <c r="K107" s="105"/>
      <c r="L107" s="20" t="s">
        <v>94</v>
      </c>
    </row>
    <row r="108" spans="1:12" ht="15.5" x14ac:dyDescent="0.35">
      <c r="A108" s="31" t="s">
        <v>77</v>
      </c>
      <c r="B108" s="143" t="s">
        <v>46</v>
      </c>
      <c r="C108" s="143"/>
      <c r="D108" s="143"/>
      <c r="E108" s="143"/>
      <c r="F108" s="143"/>
      <c r="G108" s="143"/>
      <c r="H108" s="143"/>
      <c r="I108" s="143"/>
      <c r="J108" s="143"/>
      <c r="K108" s="143"/>
      <c r="L108" s="32">
        <v>65.52</v>
      </c>
    </row>
    <row r="109" spans="1:12" ht="15.5" x14ac:dyDescent="0.35">
      <c r="A109" s="31" t="s">
        <v>78</v>
      </c>
      <c r="B109" s="143" t="s">
        <v>47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32">
        <v>0</v>
      </c>
    </row>
    <row r="110" spans="1:12" ht="15.5" x14ac:dyDescent="0.35">
      <c r="A110" s="31" t="s">
        <v>79</v>
      </c>
      <c r="B110" s="143" t="s">
        <v>48</v>
      </c>
      <c r="C110" s="143"/>
      <c r="D110" s="143"/>
      <c r="E110" s="143"/>
      <c r="F110" s="143"/>
      <c r="G110" s="143"/>
      <c r="H110" s="143"/>
      <c r="I110" s="143"/>
      <c r="J110" s="143"/>
      <c r="K110" s="143"/>
      <c r="L110" s="32">
        <v>0</v>
      </c>
    </row>
    <row r="111" spans="1:12" ht="15.5" x14ac:dyDescent="0.35">
      <c r="A111" s="31" t="s">
        <v>80</v>
      </c>
      <c r="B111" s="143" t="s">
        <v>49</v>
      </c>
      <c r="C111" s="143"/>
      <c r="D111" s="143"/>
      <c r="E111" s="143"/>
      <c r="F111" s="143"/>
      <c r="G111" s="143"/>
      <c r="H111" s="143"/>
      <c r="I111" s="143"/>
      <c r="J111" s="143"/>
      <c r="K111" s="143"/>
      <c r="L111" s="32">
        <v>0</v>
      </c>
    </row>
    <row r="112" spans="1:12" ht="15.5" x14ac:dyDescent="0.35">
      <c r="A112" s="118" t="s">
        <v>20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22">
        <f>SUM(L108:L111)</f>
        <v>65.52</v>
      </c>
    </row>
    <row r="113" spans="1:12" ht="15.5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5" x14ac:dyDescent="0.35">
      <c r="A114" s="104" t="s">
        <v>50</v>
      </c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</row>
    <row r="115" spans="1:12" ht="15.5" x14ac:dyDescent="0.35">
      <c r="A115" s="19">
        <v>6</v>
      </c>
      <c r="B115" s="148" t="s">
        <v>51</v>
      </c>
      <c r="C115" s="148"/>
      <c r="D115" s="148"/>
      <c r="E115" s="148"/>
      <c r="F115" s="148"/>
      <c r="G115" s="148"/>
      <c r="H115" s="148"/>
      <c r="I115" s="148"/>
      <c r="J115" s="148"/>
      <c r="K115" s="20" t="s">
        <v>11</v>
      </c>
      <c r="L115" s="20" t="s">
        <v>94</v>
      </c>
    </row>
    <row r="116" spans="1:12" ht="15.5" x14ac:dyDescent="0.35">
      <c r="A116" s="11" t="s">
        <v>77</v>
      </c>
      <c r="B116" s="97" t="s">
        <v>52</v>
      </c>
      <c r="C116" s="97"/>
      <c r="D116" s="97"/>
      <c r="E116" s="97"/>
      <c r="F116" s="97"/>
      <c r="G116" s="97"/>
      <c r="H116" s="97"/>
      <c r="I116" s="97"/>
      <c r="J116" s="97"/>
      <c r="K116" s="29">
        <v>0.03</v>
      </c>
      <c r="L116" s="13">
        <f>L134*K116</f>
        <v>147.87189394440634</v>
      </c>
    </row>
    <row r="117" spans="1:12" ht="15.5" x14ac:dyDescent="0.35">
      <c r="A117" s="11" t="s">
        <v>78</v>
      </c>
      <c r="B117" s="97" t="s">
        <v>53</v>
      </c>
      <c r="C117" s="97"/>
      <c r="D117" s="97"/>
      <c r="E117" s="97"/>
      <c r="F117" s="97"/>
      <c r="G117" s="97"/>
      <c r="H117" s="97"/>
      <c r="I117" s="97"/>
      <c r="J117" s="97"/>
      <c r="K117" s="29">
        <v>6.7900000000000002E-2</v>
      </c>
      <c r="L117" s="13">
        <f>(L116+L134)*K117</f>
        <v>344.72388822633155</v>
      </c>
    </row>
    <row r="118" spans="1:12" ht="15.5" x14ac:dyDescent="0.35">
      <c r="A118" s="11" t="s">
        <v>79</v>
      </c>
      <c r="B118" s="97" t="s">
        <v>54</v>
      </c>
      <c r="C118" s="97"/>
      <c r="D118" s="97"/>
      <c r="E118" s="97"/>
      <c r="F118" s="97"/>
      <c r="G118" s="97"/>
      <c r="H118" s="97"/>
      <c r="I118" s="97"/>
      <c r="J118" s="97"/>
      <c r="K118" s="29">
        <f>SUM(K119:K124)</f>
        <v>0.14250000000000002</v>
      </c>
      <c r="L118" s="13">
        <f>SUM(L119:L124)</f>
        <v>900.97538798281096</v>
      </c>
    </row>
    <row r="119" spans="1:12" ht="15.5" x14ac:dyDescent="0.35">
      <c r="A119" s="89" t="s">
        <v>123</v>
      </c>
      <c r="B119" s="89"/>
      <c r="C119" s="147" t="s">
        <v>55</v>
      </c>
      <c r="D119" s="97" t="s">
        <v>57</v>
      </c>
      <c r="E119" s="97"/>
      <c r="F119" s="97"/>
      <c r="G119" s="97"/>
      <c r="H119" s="97"/>
      <c r="I119" s="97"/>
      <c r="J119" s="97"/>
      <c r="K119" s="29">
        <v>1.6500000000000001E-2</v>
      </c>
      <c r="L119" s="13">
        <f>((L134+L116+L117)/(1-(K118)))*K119</f>
        <v>104.32346597695705</v>
      </c>
    </row>
    <row r="120" spans="1:12" ht="15.5" x14ac:dyDescent="0.35">
      <c r="A120" s="89"/>
      <c r="B120" s="89"/>
      <c r="C120" s="147"/>
      <c r="D120" s="97" t="s">
        <v>58</v>
      </c>
      <c r="E120" s="97"/>
      <c r="F120" s="97"/>
      <c r="G120" s="97"/>
      <c r="H120" s="97"/>
      <c r="I120" s="97"/>
      <c r="J120" s="97"/>
      <c r="K120" s="29">
        <v>7.5999999999999998E-2</v>
      </c>
      <c r="L120" s="13">
        <f>((L134+L116+L117)/(1-(K118)))*K120</f>
        <v>480.52020692416579</v>
      </c>
    </row>
    <row r="121" spans="1:12" ht="15.5" customHeight="1" x14ac:dyDescent="0.35">
      <c r="A121" s="89" t="s">
        <v>124</v>
      </c>
      <c r="B121" s="89"/>
      <c r="C121" s="147" t="s">
        <v>56</v>
      </c>
      <c r="D121" s="107" t="s">
        <v>59</v>
      </c>
      <c r="E121" s="107"/>
      <c r="F121" s="107"/>
      <c r="G121" s="107"/>
      <c r="H121" s="107"/>
      <c r="I121" s="107"/>
      <c r="J121" s="107"/>
      <c r="K121" s="149">
        <v>0.05</v>
      </c>
      <c r="L121" s="151">
        <f>((L134+L116+L117)/(1-(K118)))*K121</f>
        <v>316.13171508168807</v>
      </c>
    </row>
    <row r="122" spans="1:12" x14ac:dyDescent="0.35">
      <c r="A122" s="89"/>
      <c r="B122" s="89"/>
      <c r="C122" s="147"/>
      <c r="D122" s="107"/>
      <c r="E122" s="107"/>
      <c r="F122" s="107"/>
      <c r="G122" s="107"/>
      <c r="H122" s="107"/>
      <c r="I122" s="107"/>
      <c r="J122" s="107"/>
      <c r="K122" s="150"/>
      <c r="L122" s="152"/>
    </row>
    <row r="123" spans="1:12" ht="14.5" customHeight="1" x14ac:dyDescent="0.35">
      <c r="A123" s="89" t="s">
        <v>125</v>
      </c>
      <c r="B123" s="89"/>
      <c r="C123" s="147" t="s">
        <v>126</v>
      </c>
      <c r="D123" s="96"/>
      <c r="E123" s="96"/>
      <c r="F123" s="96"/>
      <c r="G123" s="96"/>
      <c r="H123" s="96"/>
      <c r="I123" s="96"/>
      <c r="J123" s="96"/>
      <c r="K123" s="149">
        <v>0</v>
      </c>
      <c r="L123" s="151">
        <v>0</v>
      </c>
    </row>
    <row r="124" spans="1:12" ht="14.5" customHeight="1" x14ac:dyDescent="0.35">
      <c r="A124" s="89"/>
      <c r="B124" s="89"/>
      <c r="C124" s="147"/>
      <c r="D124" s="96"/>
      <c r="E124" s="96"/>
      <c r="F124" s="96"/>
      <c r="G124" s="96"/>
      <c r="H124" s="96"/>
      <c r="I124" s="96"/>
      <c r="J124" s="96"/>
      <c r="K124" s="150"/>
      <c r="L124" s="152"/>
    </row>
    <row r="125" spans="1:12" ht="14.5" customHeight="1" x14ac:dyDescent="0.35">
      <c r="A125" s="118" t="s">
        <v>20</v>
      </c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22">
        <f>SUM(L116:L124)</f>
        <v>2294.5465581363596</v>
      </c>
    </row>
    <row r="126" spans="1:12" ht="14.5" customHeight="1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5" x14ac:dyDescent="0.35">
      <c r="A127" s="153" t="s">
        <v>60</v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</row>
    <row r="128" spans="1:12" ht="15.5" x14ac:dyDescent="0.35">
      <c r="A128" s="118" t="s">
        <v>61</v>
      </c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25"/>
    </row>
    <row r="129" spans="1:12" ht="15.5" x14ac:dyDescent="0.35">
      <c r="A129" s="11" t="s">
        <v>77</v>
      </c>
      <c r="B129" s="97" t="s">
        <v>127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15">
        <f>J29</f>
        <v>2545.4</v>
      </c>
    </row>
    <row r="130" spans="1:12" ht="15.5" x14ac:dyDescent="0.35">
      <c r="A130" s="11" t="s">
        <v>78</v>
      </c>
      <c r="B130" s="97" t="s">
        <v>128</v>
      </c>
      <c r="C130" s="97"/>
      <c r="D130" s="97"/>
      <c r="E130" s="97"/>
      <c r="F130" s="97"/>
      <c r="G130" s="97"/>
      <c r="H130" s="97"/>
      <c r="I130" s="97"/>
      <c r="J130" s="97"/>
      <c r="K130" s="97"/>
      <c r="L130" s="15">
        <f>K68</f>
        <v>1683.8946666666666</v>
      </c>
    </row>
    <row r="131" spans="1:12" ht="15.5" x14ac:dyDescent="0.35">
      <c r="A131" s="11" t="s">
        <v>79</v>
      </c>
      <c r="B131" s="97" t="s">
        <v>129</v>
      </c>
      <c r="C131" s="97"/>
      <c r="D131" s="97"/>
      <c r="E131" s="97"/>
      <c r="F131" s="97"/>
      <c r="G131" s="97"/>
      <c r="H131" s="97"/>
      <c r="I131" s="97"/>
      <c r="J131" s="97"/>
      <c r="K131" s="97"/>
      <c r="L131" s="15">
        <f>K80</f>
        <v>193.56486443827163</v>
      </c>
    </row>
    <row r="132" spans="1:12" ht="15.5" x14ac:dyDescent="0.35">
      <c r="A132" s="11" t="s">
        <v>80</v>
      </c>
      <c r="B132" s="97" t="s">
        <v>130</v>
      </c>
      <c r="C132" s="97"/>
      <c r="D132" s="97"/>
      <c r="E132" s="97"/>
      <c r="F132" s="97"/>
      <c r="G132" s="97"/>
      <c r="H132" s="97"/>
      <c r="I132" s="97"/>
      <c r="J132" s="97"/>
      <c r="K132" s="97"/>
      <c r="L132" s="15">
        <f>L104</f>
        <v>440.68360037527265</v>
      </c>
    </row>
    <row r="133" spans="1:12" ht="15.5" x14ac:dyDescent="0.35">
      <c r="A133" s="11" t="s">
        <v>95</v>
      </c>
      <c r="B133" s="97" t="s">
        <v>131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15">
        <f>L112</f>
        <v>65.52</v>
      </c>
    </row>
    <row r="134" spans="1:12" ht="15.5" x14ac:dyDescent="0.35">
      <c r="A134" s="118" t="s">
        <v>62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22">
        <f>SUM(L129:L133)</f>
        <v>4929.0631314802113</v>
      </c>
    </row>
    <row r="135" spans="1:12" ht="15.5" x14ac:dyDescent="0.35">
      <c r="A135" s="11" t="s">
        <v>96</v>
      </c>
      <c r="B135" s="97" t="s">
        <v>63</v>
      </c>
      <c r="C135" s="97"/>
      <c r="D135" s="97"/>
      <c r="E135" s="97"/>
      <c r="F135" s="97"/>
      <c r="G135" s="97"/>
      <c r="H135" s="97"/>
      <c r="I135" s="97"/>
      <c r="J135" s="97"/>
      <c r="K135" s="97"/>
      <c r="L135" s="15">
        <f>L125</f>
        <v>2294.5465581363596</v>
      </c>
    </row>
    <row r="136" spans="1:12" ht="15.5" x14ac:dyDescent="0.35">
      <c r="A136" s="118" t="s">
        <v>64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22">
        <f>SUM(L134:L135)</f>
        <v>7223.6096896165709</v>
      </c>
    </row>
    <row r="137" spans="1:12" ht="15.5" x14ac:dyDescent="0.35">
      <c r="A137" s="11" t="s">
        <v>96</v>
      </c>
      <c r="B137" s="97" t="s">
        <v>63</v>
      </c>
      <c r="C137" s="97"/>
      <c r="D137" s="97"/>
      <c r="E137" s="97"/>
      <c r="F137" s="97"/>
      <c r="G137" s="97"/>
      <c r="H137" s="97"/>
      <c r="I137" s="97"/>
      <c r="J137" s="97"/>
      <c r="K137" s="97"/>
      <c r="L137" s="15">
        <f>L127</f>
        <v>0</v>
      </c>
    </row>
    <row r="138" spans="1:12" ht="15.5" x14ac:dyDescent="0.35">
      <c r="A138" s="118" t="s">
        <v>64</v>
      </c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22">
        <f>SUM(L136:L137)</f>
        <v>7223.6096896165709</v>
      </c>
    </row>
  </sheetData>
  <mergeCells count="164">
    <mergeCell ref="A138:K138"/>
    <mergeCell ref="B131:K131"/>
    <mergeCell ref="B132:K132"/>
    <mergeCell ref="B133:K133"/>
    <mergeCell ref="A127:L127"/>
    <mergeCell ref="A128:K128"/>
    <mergeCell ref="B129:K129"/>
    <mergeCell ref="B130:K130"/>
    <mergeCell ref="A134:K134"/>
    <mergeCell ref="A123:B124"/>
    <mergeCell ref="C123:C124"/>
    <mergeCell ref="D123:J124"/>
    <mergeCell ref="K123:K124"/>
    <mergeCell ref="L123:L124"/>
    <mergeCell ref="A125:K125"/>
    <mergeCell ref="B135:K135"/>
    <mergeCell ref="A136:K136"/>
    <mergeCell ref="B137:K137"/>
    <mergeCell ref="B118:J118"/>
    <mergeCell ref="A121:B122"/>
    <mergeCell ref="C121:C122"/>
    <mergeCell ref="B111:K111"/>
    <mergeCell ref="B117:J117"/>
    <mergeCell ref="A112:K112"/>
    <mergeCell ref="A114:L114"/>
    <mergeCell ref="B115:J115"/>
    <mergeCell ref="B116:J116"/>
    <mergeCell ref="A119:B120"/>
    <mergeCell ref="C119:C120"/>
    <mergeCell ref="D119:J119"/>
    <mergeCell ref="D120:J120"/>
    <mergeCell ref="D121:J122"/>
    <mergeCell ref="K121:K122"/>
    <mergeCell ref="L121:L122"/>
    <mergeCell ref="A93:J93"/>
    <mergeCell ref="A95:L95"/>
    <mergeCell ref="B96:J96"/>
    <mergeCell ref="B97:J97"/>
    <mergeCell ref="B109:K109"/>
    <mergeCell ref="B110:K110"/>
    <mergeCell ref="B103:K103"/>
    <mergeCell ref="A98:J98"/>
    <mergeCell ref="K98:L98"/>
    <mergeCell ref="A100:L100"/>
    <mergeCell ref="B101:K101"/>
    <mergeCell ref="B102:K102"/>
    <mergeCell ref="A104:K104"/>
    <mergeCell ref="A106:L106"/>
    <mergeCell ref="B107:K107"/>
    <mergeCell ref="B108:K108"/>
    <mergeCell ref="A82:K82"/>
    <mergeCell ref="B91:J91"/>
    <mergeCell ref="B92:J92"/>
    <mergeCell ref="B88:J88"/>
    <mergeCell ref="B89:J89"/>
    <mergeCell ref="B90:J90"/>
    <mergeCell ref="A84:L84"/>
    <mergeCell ref="A85:L85"/>
    <mergeCell ref="B86:J86"/>
    <mergeCell ref="B87:J87"/>
    <mergeCell ref="B78:J78"/>
    <mergeCell ref="B79:J79"/>
    <mergeCell ref="B75:J75"/>
    <mergeCell ref="B76:J76"/>
    <mergeCell ref="B77:J77"/>
    <mergeCell ref="A72:L72"/>
    <mergeCell ref="B73:J73"/>
    <mergeCell ref="B74:J74"/>
    <mergeCell ref="A80:J80"/>
    <mergeCell ref="K80:L80"/>
    <mergeCell ref="K68:L68"/>
    <mergeCell ref="A70:J70"/>
    <mergeCell ref="K70:L70"/>
    <mergeCell ref="B66:J66"/>
    <mergeCell ref="K66:L66"/>
    <mergeCell ref="B67:J67"/>
    <mergeCell ref="K67:L67"/>
    <mergeCell ref="A63:L63"/>
    <mergeCell ref="B64:J64"/>
    <mergeCell ref="K64:L64"/>
    <mergeCell ref="B65:J65"/>
    <mergeCell ref="K65:L65"/>
    <mergeCell ref="A68:J68"/>
    <mergeCell ref="A55:A56"/>
    <mergeCell ref="B55:J56"/>
    <mergeCell ref="K55:L56"/>
    <mergeCell ref="K61:L61"/>
    <mergeCell ref="B57:J57"/>
    <mergeCell ref="K57:L57"/>
    <mergeCell ref="B58:J59"/>
    <mergeCell ref="K58:L59"/>
    <mergeCell ref="B60:J60"/>
    <mergeCell ref="K60:L60"/>
    <mergeCell ref="A61:J61"/>
    <mergeCell ref="A37:J37"/>
    <mergeCell ref="K37:L37"/>
    <mergeCell ref="B45:J45"/>
    <mergeCell ref="B46:J46"/>
    <mergeCell ref="B47:J47"/>
    <mergeCell ref="B48:J48"/>
    <mergeCell ref="B41:J41"/>
    <mergeCell ref="B42:J42"/>
    <mergeCell ref="E54:F54"/>
    <mergeCell ref="G54:H54"/>
    <mergeCell ref="I54:J54"/>
    <mergeCell ref="A53:A54"/>
    <mergeCell ref="B53:B54"/>
    <mergeCell ref="E53:F53"/>
    <mergeCell ref="G53:H53"/>
    <mergeCell ref="I53:J53"/>
    <mergeCell ref="K53:L54"/>
    <mergeCell ref="A39:L39"/>
    <mergeCell ref="B40:J40"/>
    <mergeCell ref="B43:D43"/>
    <mergeCell ref="F43:G43"/>
    <mergeCell ref="I43:J43"/>
    <mergeCell ref="B44:J44"/>
    <mergeCell ref="A49:J49"/>
    <mergeCell ref="B33:J33"/>
    <mergeCell ref="B34:J34"/>
    <mergeCell ref="B35:J35"/>
    <mergeCell ref="B36:J36"/>
    <mergeCell ref="B28:I28"/>
    <mergeCell ref="J28:L28"/>
    <mergeCell ref="A29:I29"/>
    <mergeCell ref="J29:L29"/>
    <mergeCell ref="A31:L31"/>
    <mergeCell ref="A32:L32"/>
    <mergeCell ref="J25:L25"/>
    <mergeCell ref="B26:I26"/>
    <mergeCell ref="J26:L26"/>
    <mergeCell ref="B27:I27"/>
    <mergeCell ref="J27:L27"/>
    <mergeCell ref="B23:C23"/>
    <mergeCell ref="F23:G23"/>
    <mergeCell ref="H23:I23"/>
    <mergeCell ref="J23:L23"/>
    <mergeCell ref="B24:C24"/>
    <mergeCell ref="F24:I24"/>
    <mergeCell ref="J24:L24"/>
    <mergeCell ref="A51:L51"/>
    <mergeCell ref="B52:J52"/>
    <mergeCell ref="K52:L52"/>
    <mergeCell ref="C2:J2"/>
    <mergeCell ref="C3:J3"/>
    <mergeCell ref="B8:L8"/>
    <mergeCell ref="A12:L12"/>
    <mergeCell ref="A13:L13"/>
    <mergeCell ref="B14:I14"/>
    <mergeCell ref="J14:L14"/>
    <mergeCell ref="B18:I18"/>
    <mergeCell ref="J18:L18"/>
    <mergeCell ref="A20:L20"/>
    <mergeCell ref="B21:I21"/>
    <mergeCell ref="J21:L21"/>
    <mergeCell ref="B22:I22"/>
    <mergeCell ref="J22:L22"/>
    <mergeCell ref="B15:I15"/>
    <mergeCell ref="J15:L15"/>
    <mergeCell ref="B16:I16"/>
    <mergeCell ref="J16:L16"/>
    <mergeCell ref="B17:I17"/>
    <mergeCell ref="J17:L17"/>
    <mergeCell ref="B25:I2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RESUMO</vt:lpstr>
      <vt:lpstr>TÉCNICO ADMINISTRATIVO II - SLZ</vt:lpstr>
      <vt:lpstr>TÉCNICO ADMINISTRATIVO II - ITZ</vt:lpstr>
      <vt:lpstr>TÉCNICO ADMINISTRATIVO II - CXA</vt:lpstr>
      <vt:lpstr>RECEPCIONISTA - SLZ</vt:lpstr>
      <vt:lpstr>RECEPCIONISTA - ITZ</vt:lpstr>
      <vt:lpstr>COPEIRA - SLZ</vt:lpstr>
      <vt:lpstr>CONTÍNUO - SLZ</vt:lpstr>
      <vt:lpstr>MOTORISTA- SLZ</vt:lpstr>
      <vt:lpstr>EQUIPAMENTOS E UNIFORMES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RIBAMAR ATAIDE</dc:creator>
  <cp:lastModifiedBy>Munike de Sousa Magalhaes</cp:lastModifiedBy>
  <dcterms:created xsi:type="dcterms:W3CDTF">2024-06-24T14:07:53Z</dcterms:created>
  <dcterms:modified xsi:type="dcterms:W3CDTF">2024-09-13T14:20:36Z</dcterms:modified>
</cp:coreProperties>
</file>