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fgovbr-my.sharepoint.com/personal/fabio_fsa_pf_gov_br/Documents/Área de Trabalho/"/>
    </mc:Choice>
  </mc:AlternateContent>
  <xr:revisionPtr revIDLastSave="468" documentId="8_{4876FC36-E0C9-4FFD-BD13-78466FA51DEF}" xr6:coauthVersionLast="47" xr6:coauthVersionMax="47" xr10:uidLastSave="{FADCD393-A38C-4073-AFFC-BB53408D26D8}"/>
  <bookViews>
    <workbookView xWindow="-90" yWindow="-90" windowWidth="28980" windowHeight="15780" activeTab="2" xr2:uid="{66C3C33F-8895-47B1-A136-1A3CE34E5819}"/>
  </bookViews>
  <sheets>
    <sheet name="Comparativo entre propostaas" sheetId="2" r:id="rId1"/>
    <sheet name="Resumida" sheetId="3" r:id="rId2"/>
    <sheet name="Proposta Embraer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5" i="1"/>
  <c r="G14" i="1"/>
  <c r="G12" i="1"/>
  <c r="G11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G6" i="1" s="1"/>
  <c r="F5" i="1"/>
  <c r="G5" i="1" s="1"/>
  <c r="F4" i="1"/>
  <c r="G4" i="1" s="1"/>
  <c r="F3" i="1"/>
  <c r="G7" i="1"/>
  <c r="G8" i="1"/>
  <c r="G9" i="1"/>
  <c r="G10" i="1"/>
  <c r="G16" i="1"/>
  <c r="G17" i="1"/>
  <c r="G18" i="1"/>
  <c r="G3" i="1"/>
  <c r="G11" i="2"/>
  <c r="P15" i="2"/>
  <c r="P14" i="2"/>
  <c r="J15" i="2"/>
  <c r="J14" i="2"/>
  <c r="M15" i="2"/>
  <c r="M14" i="2"/>
  <c r="P12" i="2"/>
  <c r="P11" i="2"/>
  <c r="J12" i="2"/>
  <c r="J11" i="2"/>
  <c r="M12" i="2"/>
  <c r="M11" i="2"/>
  <c r="G15" i="2"/>
  <c r="G14" i="2"/>
  <c r="G12" i="2"/>
  <c r="J6" i="2"/>
  <c r="J3" i="2"/>
  <c r="M5" i="2"/>
  <c r="G6" i="2"/>
  <c r="O18" i="2"/>
  <c r="O17" i="2"/>
  <c r="P17" i="2" s="1"/>
  <c r="O16" i="2"/>
  <c r="O15" i="2"/>
  <c r="P13" i="2" s="1"/>
  <c r="O14" i="2"/>
  <c r="O13" i="2"/>
  <c r="O12" i="2"/>
  <c r="P10" i="2" s="1"/>
  <c r="O11" i="2"/>
  <c r="O10" i="2"/>
  <c r="O9" i="2"/>
  <c r="P9" i="2" s="1"/>
  <c r="O8" i="2"/>
  <c r="P8" i="2" s="1"/>
  <c r="O7" i="2"/>
  <c r="P7" i="2" s="1"/>
  <c r="O6" i="2"/>
  <c r="P6" i="2" s="1"/>
  <c r="O5" i="2"/>
  <c r="P5" i="2" s="1"/>
  <c r="O4" i="2"/>
  <c r="P4" i="2" s="1"/>
  <c r="O3" i="2"/>
  <c r="P3" i="2" s="1"/>
  <c r="I18" i="2"/>
  <c r="I17" i="2"/>
  <c r="J17" i="2" s="1"/>
  <c r="I16" i="2"/>
  <c r="I15" i="2"/>
  <c r="J13" i="2" s="1"/>
  <c r="I14" i="2"/>
  <c r="I13" i="2"/>
  <c r="I12" i="2"/>
  <c r="J10" i="2" s="1"/>
  <c r="I11" i="2"/>
  <c r="I10" i="2"/>
  <c r="I9" i="2"/>
  <c r="J9" i="2" s="1"/>
  <c r="I8" i="2"/>
  <c r="J8" i="2" s="1"/>
  <c r="I7" i="2"/>
  <c r="J7" i="2" s="1"/>
  <c r="I6" i="2"/>
  <c r="I5" i="2"/>
  <c r="J5" i="2" s="1"/>
  <c r="I4" i="2"/>
  <c r="J4" i="2" s="1"/>
  <c r="I3" i="2"/>
  <c r="F18" i="2"/>
  <c r="F17" i="2"/>
  <c r="G17" i="2" s="1"/>
  <c r="F16" i="2"/>
  <c r="G16" i="2" s="1"/>
  <c r="F15" i="2"/>
  <c r="G13" i="2" s="1"/>
  <c r="F14" i="2"/>
  <c r="F13" i="2"/>
  <c r="M13" i="2" s="1"/>
  <c r="F12" i="2"/>
  <c r="G10" i="2" s="1"/>
  <c r="F11" i="2"/>
  <c r="F10" i="2"/>
  <c r="F9" i="2"/>
  <c r="G9" i="2" s="1"/>
  <c r="F8" i="2"/>
  <c r="G8" i="2" s="1"/>
  <c r="F7" i="2"/>
  <c r="G7" i="2" s="1"/>
  <c r="F6" i="2"/>
  <c r="F5" i="2"/>
  <c r="G5" i="2" s="1"/>
  <c r="F4" i="2"/>
  <c r="G4" i="2" s="1"/>
  <c r="F3" i="2"/>
  <c r="L4" i="2"/>
  <c r="M4" i="2" s="1"/>
  <c r="L5" i="2"/>
  <c r="L6" i="2"/>
  <c r="M6" i="2" s="1"/>
  <c r="L7" i="2"/>
  <c r="M7" i="2" s="1"/>
  <c r="L8" i="2"/>
  <c r="M8" i="2" s="1"/>
  <c r="L9" i="2"/>
  <c r="M9" i="2" s="1"/>
  <c r="L10" i="2"/>
  <c r="L11" i="2"/>
  <c r="L12" i="2"/>
  <c r="L13" i="2"/>
  <c r="L14" i="2"/>
  <c r="L15" i="2"/>
  <c r="L16" i="2"/>
  <c r="L17" i="2"/>
  <c r="L18" i="2"/>
  <c r="L3" i="2"/>
  <c r="M3" i="2" s="1"/>
  <c r="F19" i="1" l="1"/>
  <c r="M19" i="2"/>
  <c r="O19" i="2"/>
  <c r="P19" i="2"/>
  <c r="F19" i="2"/>
  <c r="G3" i="2"/>
  <c r="G19" i="2" s="1"/>
  <c r="G19" i="1"/>
  <c r="J19" i="2" l="1"/>
  <c r="L19" i="2"/>
  <c r="I19" i="2"/>
</calcChain>
</file>

<file path=xl/sharedStrings.xml><?xml version="1.0" encoding="utf-8"?>
<sst xmlns="http://schemas.openxmlformats.org/spreadsheetml/2006/main" count="101" uniqueCount="38">
  <si>
    <t xml:space="preserve">RESUMO </t>
  </si>
  <si>
    <t xml:space="preserve">ITEM </t>
  </si>
  <si>
    <t xml:space="preserve">DESCRIÇÃO </t>
  </si>
  <si>
    <t xml:space="preserve">UNIDADE </t>
  </si>
  <si>
    <t xml:space="preserve">QUANTIDADE </t>
  </si>
  <si>
    <t xml:space="preserve">PREÇO UNIT. </t>
  </si>
  <si>
    <t xml:space="preserve">PREÇO TOTAL </t>
  </si>
  <si>
    <t xml:space="preserve">Manutenções Programadas </t>
  </si>
  <si>
    <t xml:space="preserve">Homem-Hora </t>
  </si>
  <si>
    <t xml:space="preserve">Consumíveis e Descartáveis Manutenções Programadas </t>
  </si>
  <si>
    <t xml:space="preserve">Evento </t>
  </si>
  <si>
    <t xml:space="preserve">Manutenções Não-Programadas </t>
  </si>
  <si>
    <t xml:space="preserve">Administração, Reparo e Substituição de componentes </t>
  </si>
  <si>
    <t xml:space="preserve">Hora-de-voo </t>
  </si>
  <si>
    <t xml:space="preserve">Mês </t>
  </si>
  <si>
    <t xml:space="preserve">Apoio Técnico Operacional </t>
  </si>
  <si>
    <t xml:space="preserve">Controle Técnico de Manutenção </t>
  </si>
  <si>
    <t xml:space="preserve">Fornecimento de Materiais Aeronáuticos </t>
  </si>
  <si>
    <t xml:space="preserve">Preço total de referência </t>
  </si>
  <si>
    <t>Azul</t>
  </si>
  <si>
    <t xml:space="preserve">Taxa  Administrativa  para  Serviços  Eventuais Subcontratados e locação de componentes no exterior (referente ao item 8) </t>
  </si>
  <si>
    <t>Proposta Ajustada conforme T.R. 1.5.3.</t>
  </si>
  <si>
    <t xml:space="preserve">Serviços Eventuais de Manutenção (prestados diretamente pela contratada), subcontratados e locação de componentes (não será objeto de lance) </t>
  </si>
  <si>
    <t xml:space="preserve">Taxa Administrativa para Fornecimento de Materiais  Aeronáuticos Nacionais  (referente ao item 11)  </t>
  </si>
  <si>
    <t xml:space="preserve">Taxa Administrativa para Fornecimento de Materiais Aeronáuticos Importados  (referente ao item 11) </t>
  </si>
  <si>
    <r>
      <t xml:space="preserve">Administração, Reparo e Substituição de componentes </t>
    </r>
    <r>
      <rPr>
        <b/>
        <sz val="8"/>
        <color rgb="FF000000"/>
        <rFont val="Calibri"/>
        <family val="2"/>
        <scheme val="minor"/>
      </rPr>
      <t>(despesa de associação)</t>
    </r>
    <r>
      <rPr>
        <sz val="8"/>
        <color rgb="FF000000"/>
        <rFont val="Calibri"/>
        <family val="2"/>
        <scheme val="minor"/>
      </rPr>
      <t xml:space="preserve"> </t>
    </r>
  </si>
  <si>
    <r>
      <t xml:space="preserve">Taxa Administrativa para Serviços Eventuais, subcontratados e locação de componentes nacionais </t>
    </r>
    <r>
      <rPr>
        <b/>
        <sz val="8"/>
        <color rgb="FF000000"/>
        <rFont val="Calibri"/>
        <family val="2"/>
        <scheme val="minor"/>
      </rPr>
      <t>(referente ao item 8)</t>
    </r>
    <r>
      <rPr>
        <sz val="8"/>
        <color rgb="FF000000"/>
        <rFont val="Calibri"/>
        <family val="2"/>
        <scheme val="minor"/>
      </rPr>
      <t xml:space="preserve"> </t>
    </r>
  </si>
  <si>
    <r>
      <t xml:space="preserve">apoio operacional de solo "handling" </t>
    </r>
    <r>
      <rPr>
        <b/>
        <sz val="8"/>
        <color rgb="FF000000"/>
        <rFont val="Calibri"/>
        <family val="2"/>
        <scheme val="minor"/>
      </rPr>
      <t xml:space="preserve">(não será objeto de lance) </t>
    </r>
    <r>
      <rPr>
        <sz val="8"/>
        <color rgb="FF000000"/>
        <rFont val="Calibri"/>
        <family val="2"/>
        <scheme val="minor"/>
      </rPr>
      <t xml:space="preserve"> </t>
    </r>
  </si>
  <si>
    <r>
      <t xml:space="preserve">taxa administrativa para apoio operacional de solo "handling" </t>
    </r>
    <r>
      <rPr>
        <b/>
        <sz val="8"/>
        <color rgb="FF000000"/>
        <rFont val="Calibri"/>
        <family val="2"/>
        <scheme val="minor"/>
      </rPr>
      <t>(referente ao item 14)</t>
    </r>
    <r>
      <rPr>
        <sz val="8"/>
        <color rgb="FF000000"/>
        <rFont val="Calibri"/>
        <family val="2"/>
        <scheme val="minor"/>
      </rPr>
      <t xml:space="preserve"> </t>
    </r>
  </si>
  <si>
    <r>
      <t xml:space="preserve">ressarcimento com despesas de mecânico em viagem </t>
    </r>
    <r>
      <rPr>
        <b/>
        <sz val="8"/>
        <color rgb="FF000000"/>
        <rFont val="Calibri"/>
        <family val="2"/>
        <scheme val="minor"/>
      </rPr>
      <t>(não será objeto de lance)</t>
    </r>
    <r>
      <rPr>
        <sz val="8"/>
        <color rgb="FF000000"/>
        <rFont val="Calibri"/>
        <family val="2"/>
        <scheme val="minor"/>
      </rPr>
      <t xml:space="preserve"> </t>
    </r>
  </si>
  <si>
    <t>Embraer</t>
  </si>
  <si>
    <t>Drayton</t>
  </si>
  <si>
    <t>Digex</t>
  </si>
  <si>
    <r>
      <t xml:space="preserve">Taxa  Administrativa  para  Serviços  Eventuais Subcontratados e locação de componentes no exterior </t>
    </r>
    <r>
      <rPr>
        <b/>
        <sz val="8"/>
        <color rgb="FF000000"/>
        <rFont val="Calibri"/>
        <family val="2"/>
        <scheme val="minor"/>
      </rPr>
      <t xml:space="preserve">(referente ao item 8) </t>
    </r>
  </si>
  <si>
    <t>RESUMO  das propostas recebidas após ajuste</t>
  </si>
  <si>
    <t xml:space="preserve">DIGEX </t>
  </si>
  <si>
    <t>Preço Global</t>
  </si>
  <si>
    <t>Proposta Ajustada subitem T.R. 1.5.3.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</si>
</sst>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_-&quot;R$&quot;\ * #,##0.0000_-;\-&quot;R$&quot;\ * #,##0.00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44" fontId="0" fillId="0" borderId="0" xfId="1" applyFont="1"/>
    <xf numFmtId="164" fontId="0" fillId="0" borderId="0" xfId="0" applyNumberFormat="1"/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4" fillId="0" borderId="3" xfId="0" applyNumberFormat="1" applyFont="1" applyBorder="1"/>
    <xf numFmtId="164" fontId="4" fillId="0" borderId="5" xfId="0" applyNumberFormat="1" applyFont="1" applyBorder="1"/>
    <xf numFmtId="164" fontId="5" fillId="0" borderId="5" xfId="0" applyNumberFormat="1" applyFont="1" applyBorder="1"/>
    <xf numFmtId="8" fontId="2" fillId="0" borderId="4" xfId="0" applyNumberFormat="1" applyFont="1" applyBorder="1" applyAlignment="1">
      <alignment horizontal="left" vertical="center" wrapText="1"/>
    </xf>
    <xf numFmtId="44" fontId="6" fillId="0" borderId="1" xfId="1" applyFont="1" applyBorder="1" applyAlignment="1">
      <alignment horizontal="left" vertical="center" wrapText="1"/>
    </xf>
    <xf numFmtId="0" fontId="0" fillId="3" borderId="12" xfId="0" applyFill="1" applyBorder="1"/>
    <xf numFmtId="0" fontId="4" fillId="0" borderId="0" xfId="0" applyFont="1"/>
    <xf numFmtId="44" fontId="4" fillId="0" borderId="0" xfId="1" applyFont="1"/>
    <xf numFmtId="164" fontId="4" fillId="0" borderId="0" xfId="0" applyNumberFormat="1" applyFont="1"/>
    <xf numFmtId="44" fontId="4" fillId="0" borderId="0" xfId="0" applyNumberFormat="1" applyFont="1"/>
    <xf numFmtId="10" fontId="4" fillId="0" borderId="0" xfId="2" applyNumberFormat="1" applyFont="1"/>
    <xf numFmtId="8" fontId="3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 wrapText="1"/>
    </xf>
    <xf numFmtId="8" fontId="3" fillId="0" borderId="1" xfId="1" applyNumberFormat="1" applyFont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8" fontId="3" fillId="0" borderId="13" xfId="1" applyNumberFormat="1" applyFont="1" applyBorder="1" applyAlignment="1">
      <alignment horizontal="center" vertical="center" wrapText="1"/>
    </xf>
    <xf numFmtId="164" fontId="5" fillId="0" borderId="14" xfId="0" applyNumberFormat="1" applyFont="1" applyBorder="1"/>
    <xf numFmtId="44" fontId="2" fillId="2" borderId="2" xfId="1" applyFont="1" applyFill="1" applyBorder="1" applyAlignment="1">
      <alignment horizontal="left" vertical="center" wrapText="1" indent="1"/>
    </xf>
    <xf numFmtId="44" fontId="3" fillId="0" borderId="2" xfId="1" applyFont="1" applyBorder="1" applyAlignment="1">
      <alignment horizontal="center" vertical="center" wrapText="1"/>
    </xf>
    <xf numFmtId="8" fontId="3" fillId="0" borderId="3" xfId="1" applyNumberFormat="1" applyFont="1" applyBorder="1" applyAlignment="1">
      <alignment horizontal="center" vertical="center" wrapText="1"/>
    </xf>
    <xf numFmtId="44" fontId="6" fillId="0" borderId="2" xfId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0" fillId="3" borderId="9" xfId="0" applyFill="1" applyBorder="1"/>
    <xf numFmtId="8" fontId="3" fillId="3" borderId="15" xfId="0" applyNumberFormat="1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4" fontId="4" fillId="0" borderId="0" xfId="1" applyFont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93D2-AD62-4782-A563-57AC658AF0F3}">
  <dimension ref="A1:P19"/>
  <sheetViews>
    <sheetView zoomScale="130" zoomScaleNormal="130" workbookViewId="0">
      <selection activeCell="L3" sqref="L3:L18"/>
    </sheetView>
  </sheetViews>
  <sheetFormatPr defaultRowHeight="15" x14ac:dyDescent="0.25"/>
  <cols>
    <col min="1" max="1" width="4.28515625" bestFit="1" customWidth="1"/>
    <col min="2" max="2" width="54.28515625" customWidth="1"/>
    <col min="3" max="3" width="7.140625" bestFit="1" customWidth="1"/>
    <col min="4" max="4" width="10" bestFit="1" customWidth="1"/>
    <col min="5" max="5" width="11.28515625" customWidth="1"/>
    <col min="6" max="6" width="12.85546875" customWidth="1"/>
    <col min="7" max="7" width="13.85546875" bestFit="1" customWidth="1"/>
    <col min="8" max="8" width="11.28515625" customWidth="1"/>
    <col min="9" max="9" width="12.85546875" customWidth="1"/>
    <col min="10" max="10" width="13.85546875" bestFit="1" customWidth="1"/>
    <col min="11" max="11" width="11.28515625" customWidth="1"/>
    <col min="12" max="12" width="12.85546875" customWidth="1"/>
    <col min="13" max="13" width="13.85546875" bestFit="1" customWidth="1"/>
    <col min="14" max="14" width="11.28515625" customWidth="1"/>
    <col min="15" max="15" width="19.140625" customWidth="1"/>
    <col min="16" max="16" width="13.85546875" bestFit="1" customWidth="1"/>
  </cols>
  <sheetData>
    <row r="1" spans="1:16" ht="15" customHeight="1" x14ac:dyDescent="0.25">
      <c r="A1" s="48" t="s">
        <v>34</v>
      </c>
      <c r="B1" s="49"/>
      <c r="C1" s="49"/>
      <c r="D1" s="49"/>
      <c r="E1" s="49" t="s">
        <v>31</v>
      </c>
      <c r="F1" s="49"/>
      <c r="G1" s="50"/>
      <c r="H1" s="48" t="s">
        <v>19</v>
      </c>
      <c r="I1" s="49"/>
      <c r="J1" s="50"/>
      <c r="K1" s="48" t="s">
        <v>30</v>
      </c>
      <c r="L1" s="49"/>
      <c r="M1" s="49"/>
      <c r="N1" s="48" t="s">
        <v>32</v>
      </c>
      <c r="O1" s="49"/>
      <c r="P1" s="50"/>
    </row>
    <row r="2" spans="1:16" ht="33.75" x14ac:dyDescent="0.25">
      <c r="A2" s="14" t="s">
        <v>1</v>
      </c>
      <c r="B2" s="4" t="s">
        <v>2</v>
      </c>
      <c r="C2" s="4" t="s">
        <v>3</v>
      </c>
      <c r="D2" s="3" t="s">
        <v>4</v>
      </c>
      <c r="E2" s="5" t="s">
        <v>5</v>
      </c>
      <c r="F2" s="4" t="s">
        <v>6</v>
      </c>
      <c r="G2" s="15" t="s">
        <v>21</v>
      </c>
      <c r="H2" s="36" t="s">
        <v>5</v>
      </c>
      <c r="I2" s="4" t="s">
        <v>6</v>
      </c>
      <c r="J2" s="15" t="s">
        <v>21</v>
      </c>
      <c r="K2" s="5" t="s">
        <v>5</v>
      </c>
      <c r="L2" s="4" t="s">
        <v>6</v>
      </c>
      <c r="M2" s="32" t="s">
        <v>21</v>
      </c>
      <c r="N2" s="36" t="s">
        <v>5</v>
      </c>
      <c r="O2" s="4" t="s">
        <v>6</v>
      </c>
      <c r="P2" s="15" t="s">
        <v>21</v>
      </c>
    </row>
    <row r="3" spans="1:16" ht="22.5" x14ac:dyDescent="0.25">
      <c r="A3" s="16">
        <v>1</v>
      </c>
      <c r="B3" s="7" t="s">
        <v>7</v>
      </c>
      <c r="C3" s="6" t="s">
        <v>8</v>
      </c>
      <c r="D3" s="8">
        <v>4335</v>
      </c>
      <c r="E3" s="13">
        <v>277</v>
      </c>
      <c r="F3" s="28">
        <f t="shared" ref="F3:F18" si="0">E3*$D3</f>
        <v>1200795</v>
      </c>
      <c r="G3" s="29">
        <f>F3</f>
        <v>1200795</v>
      </c>
      <c r="H3" s="37">
        <v>287</v>
      </c>
      <c r="I3" s="28">
        <f t="shared" ref="I3:I18" si="1">H3*$D3</f>
        <v>1244145</v>
      </c>
      <c r="J3" s="29">
        <f>I3</f>
        <v>1244145</v>
      </c>
      <c r="K3" s="13">
        <v>393</v>
      </c>
      <c r="L3" s="28">
        <f>K3*$D3</f>
        <v>1703655</v>
      </c>
      <c r="M3" s="33">
        <f>L3</f>
        <v>1703655</v>
      </c>
      <c r="N3" s="37">
        <v>299</v>
      </c>
      <c r="O3" s="28">
        <f>N3*$D3</f>
        <v>1296165</v>
      </c>
      <c r="P3" s="29">
        <f>O3</f>
        <v>1296165</v>
      </c>
    </row>
    <row r="4" spans="1:16" x14ac:dyDescent="0.25">
      <c r="A4" s="16">
        <v>2</v>
      </c>
      <c r="B4" s="7" t="s">
        <v>9</v>
      </c>
      <c r="C4" s="6" t="s">
        <v>10</v>
      </c>
      <c r="D4" s="8">
        <v>1000000</v>
      </c>
      <c r="E4" s="13">
        <v>0.74</v>
      </c>
      <c r="F4" s="28">
        <f t="shared" si="0"/>
        <v>740000</v>
      </c>
      <c r="G4" s="29">
        <f>F4</f>
        <v>740000</v>
      </c>
      <c r="H4" s="37">
        <v>0.84</v>
      </c>
      <c r="I4" s="28">
        <f t="shared" si="1"/>
        <v>840000</v>
      </c>
      <c r="J4" s="29">
        <f>I4</f>
        <v>840000</v>
      </c>
      <c r="K4" s="13">
        <v>1</v>
      </c>
      <c r="L4" s="28">
        <f t="shared" ref="L4:L18" si="2">K4*$D4</f>
        <v>1000000</v>
      </c>
      <c r="M4" s="33">
        <f>L4</f>
        <v>1000000</v>
      </c>
      <c r="N4" s="37">
        <v>1</v>
      </c>
      <c r="O4" s="28">
        <f t="shared" ref="O4:O18" si="3">N4*$D4</f>
        <v>1000000</v>
      </c>
      <c r="P4" s="29">
        <f>O4</f>
        <v>1000000</v>
      </c>
    </row>
    <row r="5" spans="1:16" ht="22.5" x14ac:dyDescent="0.25">
      <c r="A5" s="16">
        <v>3</v>
      </c>
      <c r="B5" s="7" t="s">
        <v>11</v>
      </c>
      <c r="C5" s="6" t="s">
        <v>8</v>
      </c>
      <c r="D5" s="8">
        <v>2260</v>
      </c>
      <c r="E5" s="13">
        <v>277</v>
      </c>
      <c r="F5" s="28">
        <f t="shared" si="0"/>
        <v>626020</v>
      </c>
      <c r="G5" s="29">
        <f>F5</f>
        <v>626020</v>
      </c>
      <c r="H5" s="37">
        <v>287</v>
      </c>
      <c r="I5" s="28">
        <f t="shared" si="1"/>
        <v>648620</v>
      </c>
      <c r="J5" s="29">
        <f>I5</f>
        <v>648620</v>
      </c>
      <c r="K5" s="13">
        <v>393</v>
      </c>
      <c r="L5" s="28">
        <f t="shared" si="2"/>
        <v>888180</v>
      </c>
      <c r="M5" s="33">
        <f>L5</f>
        <v>888180</v>
      </c>
      <c r="N5" s="37">
        <v>299</v>
      </c>
      <c r="O5" s="28">
        <f t="shared" si="3"/>
        <v>675740</v>
      </c>
      <c r="P5" s="29">
        <f>O5</f>
        <v>675740</v>
      </c>
    </row>
    <row r="6" spans="1:16" ht="22.5" x14ac:dyDescent="0.25">
      <c r="A6" s="16">
        <v>4</v>
      </c>
      <c r="B6" s="7" t="s">
        <v>12</v>
      </c>
      <c r="C6" s="6" t="s">
        <v>13</v>
      </c>
      <c r="D6" s="6">
        <v>800</v>
      </c>
      <c r="E6" s="13">
        <v>1827</v>
      </c>
      <c r="F6" s="28">
        <f t="shared" si="0"/>
        <v>1461600</v>
      </c>
      <c r="G6" s="29">
        <f t="shared" ref="G6:G9" si="4">F6</f>
        <v>1461600</v>
      </c>
      <c r="H6" s="37">
        <v>2229.4299999999998</v>
      </c>
      <c r="I6" s="28">
        <f t="shared" si="1"/>
        <v>1783543.9999999998</v>
      </c>
      <c r="J6" s="29">
        <f t="shared" ref="J6:J9" si="5">I6</f>
        <v>1783543.9999999998</v>
      </c>
      <c r="K6" s="13">
        <v>1837</v>
      </c>
      <c r="L6" s="28">
        <f t="shared" si="2"/>
        <v>1469600</v>
      </c>
      <c r="M6" s="33">
        <f t="shared" ref="M6:M9" si="6">L6</f>
        <v>1469600</v>
      </c>
      <c r="N6" s="37">
        <v>1850</v>
      </c>
      <c r="O6" s="28">
        <f t="shared" si="3"/>
        <v>1480000</v>
      </c>
      <c r="P6" s="29">
        <f t="shared" ref="P6:P9" si="7">O6</f>
        <v>1480000</v>
      </c>
    </row>
    <row r="7" spans="1:16" ht="22.5" x14ac:dyDescent="0.25">
      <c r="A7" s="16">
        <v>5</v>
      </c>
      <c r="B7" s="11" t="s">
        <v>25</v>
      </c>
      <c r="C7" s="6" t="s">
        <v>14</v>
      </c>
      <c r="D7" s="6">
        <v>12</v>
      </c>
      <c r="E7" s="13">
        <v>99990</v>
      </c>
      <c r="F7" s="28">
        <f t="shared" si="0"/>
        <v>1199880</v>
      </c>
      <c r="G7" s="29">
        <f t="shared" si="4"/>
        <v>1199880</v>
      </c>
      <c r="H7" s="37">
        <v>118027</v>
      </c>
      <c r="I7" s="28">
        <f t="shared" si="1"/>
        <v>1416324</v>
      </c>
      <c r="J7" s="29">
        <f t="shared" si="5"/>
        <v>1416324</v>
      </c>
      <c r="K7" s="13">
        <v>115000</v>
      </c>
      <c r="L7" s="28">
        <f t="shared" si="2"/>
        <v>1380000</v>
      </c>
      <c r="M7" s="33">
        <f t="shared" si="6"/>
        <v>1380000</v>
      </c>
      <c r="N7" s="37">
        <v>100000</v>
      </c>
      <c r="O7" s="28">
        <f t="shared" si="3"/>
        <v>1200000</v>
      </c>
      <c r="P7" s="29">
        <f t="shared" si="7"/>
        <v>1200000</v>
      </c>
    </row>
    <row r="8" spans="1:16" x14ac:dyDescent="0.25">
      <c r="A8" s="16">
        <v>6</v>
      </c>
      <c r="B8" s="7" t="s">
        <v>15</v>
      </c>
      <c r="C8" s="6" t="s">
        <v>14</v>
      </c>
      <c r="D8" s="6">
        <v>12</v>
      </c>
      <c r="E8" s="13">
        <v>55690</v>
      </c>
      <c r="F8" s="28">
        <f t="shared" si="0"/>
        <v>668280</v>
      </c>
      <c r="G8" s="29">
        <f t="shared" si="4"/>
        <v>668280</v>
      </c>
      <c r="H8" s="37">
        <v>55700</v>
      </c>
      <c r="I8" s="28">
        <f t="shared" si="1"/>
        <v>668400</v>
      </c>
      <c r="J8" s="29">
        <f t="shared" si="5"/>
        <v>668400</v>
      </c>
      <c r="K8" s="13">
        <v>75000</v>
      </c>
      <c r="L8" s="28">
        <f t="shared" si="2"/>
        <v>900000</v>
      </c>
      <c r="M8" s="33">
        <f t="shared" si="6"/>
        <v>900000</v>
      </c>
      <c r="N8" s="37">
        <v>63000</v>
      </c>
      <c r="O8" s="28">
        <f t="shared" si="3"/>
        <v>756000</v>
      </c>
      <c r="P8" s="29">
        <f t="shared" si="7"/>
        <v>756000</v>
      </c>
    </row>
    <row r="9" spans="1:16" x14ac:dyDescent="0.25">
      <c r="A9" s="16">
        <v>7</v>
      </c>
      <c r="B9" s="7" t="s">
        <v>16</v>
      </c>
      <c r="C9" s="6" t="s">
        <v>14</v>
      </c>
      <c r="D9" s="6">
        <v>12</v>
      </c>
      <c r="E9" s="13">
        <v>17970</v>
      </c>
      <c r="F9" s="28">
        <f t="shared" si="0"/>
        <v>215640</v>
      </c>
      <c r="G9" s="29">
        <f t="shared" si="4"/>
        <v>215640</v>
      </c>
      <c r="H9" s="37">
        <v>17960</v>
      </c>
      <c r="I9" s="28">
        <f t="shared" si="1"/>
        <v>215520</v>
      </c>
      <c r="J9" s="29">
        <f t="shared" si="5"/>
        <v>215520</v>
      </c>
      <c r="K9" s="13">
        <v>18000</v>
      </c>
      <c r="L9" s="28">
        <f t="shared" si="2"/>
        <v>216000</v>
      </c>
      <c r="M9" s="33">
        <f t="shared" si="6"/>
        <v>216000</v>
      </c>
      <c r="N9" s="37">
        <v>26000</v>
      </c>
      <c r="O9" s="28">
        <f t="shared" si="3"/>
        <v>312000</v>
      </c>
      <c r="P9" s="29">
        <f t="shared" si="7"/>
        <v>312000</v>
      </c>
    </row>
    <row r="10" spans="1:16" ht="22.5" x14ac:dyDescent="0.25">
      <c r="A10" s="16">
        <v>8</v>
      </c>
      <c r="B10" s="7" t="s">
        <v>22</v>
      </c>
      <c r="C10" s="6" t="s">
        <v>10</v>
      </c>
      <c r="D10" s="8">
        <v>3226600</v>
      </c>
      <c r="E10" s="13">
        <v>1</v>
      </c>
      <c r="F10" s="28">
        <f t="shared" si="0"/>
        <v>3226600</v>
      </c>
      <c r="G10" s="31">
        <f>2000000+F12</f>
        <v>2858620</v>
      </c>
      <c r="H10" s="37">
        <v>1</v>
      </c>
      <c r="I10" s="28">
        <f t="shared" si="1"/>
        <v>3226600</v>
      </c>
      <c r="J10" s="38">
        <f>2000000+I12</f>
        <v>2981280</v>
      </c>
      <c r="K10" s="13">
        <v>1</v>
      </c>
      <c r="L10" s="28">
        <f t="shared" si="2"/>
        <v>3226600</v>
      </c>
      <c r="M10" s="34">
        <v>3594580</v>
      </c>
      <c r="N10" s="37">
        <v>1</v>
      </c>
      <c r="O10" s="28">
        <f t="shared" si="3"/>
        <v>3226600</v>
      </c>
      <c r="P10" s="38">
        <f>2000000+O12</f>
        <v>2735960</v>
      </c>
    </row>
    <row r="11" spans="1:16" ht="22.5" x14ac:dyDescent="0.25">
      <c r="A11" s="16">
        <v>9</v>
      </c>
      <c r="B11" s="11" t="s">
        <v>26</v>
      </c>
      <c r="C11" s="6" t="s">
        <v>10</v>
      </c>
      <c r="D11" s="8">
        <v>600000</v>
      </c>
      <c r="E11" s="30">
        <v>0.5333</v>
      </c>
      <c r="F11" s="28">
        <f t="shared" si="0"/>
        <v>319980</v>
      </c>
      <c r="G11" s="29">
        <f>0.0001*$D$11</f>
        <v>60</v>
      </c>
      <c r="H11" s="39">
        <v>0.63329999999999997</v>
      </c>
      <c r="I11" s="28">
        <f t="shared" si="1"/>
        <v>379980</v>
      </c>
      <c r="J11" s="29">
        <f>0.0001*$D$11</f>
        <v>60</v>
      </c>
      <c r="K11" s="30">
        <v>0.63</v>
      </c>
      <c r="L11" s="28">
        <f t="shared" si="2"/>
        <v>378000</v>
      </c>
      <c r="M11" s="33">
        <f>0.0001*$D$11</f>
        <v>60</v>
      </c>
      <c r="N11" s="39">
        <v>0.6</v>
      </c>
      <c r="O11" s="28">
        <f t="shared" si="3"/>
        <v>360000</v>
      </c>
      <c r="P11" s="29">
        <f>0.0001*$D$11</f>
        <v>60</v>
      </c>
    </row>
    <row r="12" spans="1:16" ht="22.5" x14ac:dyDescent="0.25">
      <c r="A12" s="16">
        <v>10</v>
      </c>
      <c r="B12" s="7" t="s">
        <v>20</v>
      </c>
      <c r="C12" s="6" t="s">
        <v>10</v>
      </c>
      <c r="D12" s="8">
        <v>1226600</v>
      </c>
      <c r="E12" s="30">
        <v>0.7</v>
      </c>
      <c r="F12" s="28">
        <f t="shared" si="0"/>
        <v>858620</v>
      </c>
      <c r="G12" s="29">
        <f>0.0001*$D$12</f>
        <v>122.66000000000001</v>
      </c>
      <c r="H12" s="39">
        <v>0.8</v>
      </c>
      <c r="I12" s="28">
        <f t="shared" si="1"/>
        <v>981280</v>
      </c>
      <c r="J12" s="29">
        <f>0.0001*$D$12</f>
        <v>122.66000000000001</v>
      </c>
      <c r="K12" s="30">
        <v>1.3</v>
      </c>
      <c r="L12" s="28">
        <f t="shared" si="2"/>
        <v>1594580</v>
      </c>
      <c r="M12" s="33">
        <f>0.0001*$D$12</f>
        <v>122.66000000000001</v>
      </c>
      <c r="N12" s="39">
        <v>0.6</v>
      </c>
      <c r="O12" s="28">
        <f t="shared" si="3"/>
        <v>735960</v>
      </c>
      <c r="P12" s="29">
        <f>0.0001*$D$12</f>
        <v>122.66000000000001</v>
      </c>
    </row>
    <row r="13" spans="1:16" x14ac:dyDescent="0.25">
      <c r="A13" s="16">
        <v>11</v>
      </c>
      <c r="B13" s="7" t="s">
        <v>17</v>
      </c>
      <c r="C13" s="6" t="s">
        <v>10</v>
      </c>
      <c r="D13" s="8">
        <v>5746800</v>
      </c>
      <c r="E13" s="30">
        <v>1</v>
      </c>
      <c r="F13" s="28">
        <f t="shared" si="0"/>
        <v>5746800</v>
      </c>
      <c r="G13" s="29">
        <f>4000000+F15</f>
        <v>4873400</v>
      </c>
      <c r="H13" s="39">
        <v>1</v>
      </c>
      <c r="I13" s="28">
        <f t="shared" si="1"/>
        <v>5746800</v>
      </c>
      <c r="J13" s="29">
        <f>4000000+I15</f>
        <v>4855932</v>
      </c>
      <c r="K13" s="30">
        <v>0.9</v>
      </c>
      <c r="L13" s="28">
        <f t="shared" si="2"/>
        <v>5172120</v>
      </c>
      <c r="M13" s="33">
        <f>F13*0.6265</f>
        <v>3600370.1999999997</v>
      </c>
      <c r="N13" s="39">
        <v>1</v>
      </c>
      <c r="O13" s="28">
        <f t="shared" si="3"/>
        <v>5746800</v>
      </c>
      <c r="P13" s="29">
        <f>4000000+O15</f>
        <v>5397440</v>
      </c>
    </row>
    <row r="14" spans="1:16" ht="22.5" x14ac:dyDescent="0.25">
      <c r="A14" s="16">
        <v>12</v>
      </c>
      <c r="B14" s="7" t="s">
        <v>23</v>
      </c>
      <c r="C14" s="6" t="s">
        <v>10</v>
      </c>
      <c r="D14" s="8">
        <v>1300000</v>
      </c>
      <c r="E14" s="30">
        <v>0.5</v>
      </c>
      <c r="F14" s="28">
        <f t="shared" si="0"/>
        <v>650000</v>
      </c>
      <c r="G14" s="29">
        <f>0.0001*$D$14</f>
        <v>130</v>
      </c>
      <c r="H14" s="39">
        <v>0.5</v>
      </c>
      <c r="I14" s="28">
        <f t="shared" si="1"/>
        <v>650000</v>
      </c>
      <c r="J14" s="29">
        <f>0.0001*$D$14</f>
        <v>130</v>
      </c>
      <c r="K14" s="30">
        <v>0.1</v>
      </c>
      <c r="L14" s="28">
        <f t="shared" si="2"/>
        <v>130000</v>
      </c>
      <c r="M14" s="33">
        <f>0.0001*$D$14</f>
        <v>130</v>
      </c>
      <c r="N14" s="39">
        <v>0.7</v>
      </c>
      <c r="O14" s="28">
        <f t="shared" si="3"/>
        <v>910000</v>
      </c>
      <c r="P14" s="29">
        <f>0.0001*$D$14</f>
        <v>130</v>
      </c>
    </row>
    <row r="15" spans="1:16" ht="22.5" x14ac:dyDescent="0.25">
      <c r="A15" s="16">
        <v>13</v>
      </c>
      <c r="B15" s="7" t="s">
        <v>24</v>
      </c>
      <c r="C15" s="6" t="s">
        <v>10</v>
      </c>
      <c r="D15" s="8">
        <v>1746800</v>
      </c>
      <c r="E15" s="30">
        <v>0.5</v>
      </c>
      <c r="F15" s="28">
        <f t="shared" si="0"/>
        <v>873400</v>
      </c>
      <c r="G15" s="29">
        <f>0.0001*$D$15</f>
        <v>174.68</v>
      </c>
      <c r="H15" s="39">
        <v>0.49</v>
      </c>
      <c r="I15" s="28">
        <f t="shared" si="1"/>
        <v>855932</v>
      </c>
      <c r="J15" s="29">
        <f>0.0001*$D$15</f>
        <v>174.68</v>
      </c>
      <c r="K15" s="30">
        <v>0.02</v>
      </c>
      <c r="L15" s="28">
        <f t="shared" si="2"/>
        <v>34936</v>
      </c>
      <c r="M15" s="33">
        <f>0.0001*$D$15</f>
        <v>174.68</v>
      </c>
      <c r="N15" s="39">
        <v>0.8</v>
      </c>
      <c r="O15" s="28">
        <f t="shared" si="3"/>
        <v>1397440</v>
      </c>
      <c r="P15" s="29">
        <f>0.0001*$D$15</f>
        <v>174.68</v>
      </c>
    </row>
    <row r="16" spans="1:16" x14ac:dyDescent="0.25">
      <c r="A16" s="16">
        <v>14</v>
      </c>
      <c r="B16" s="7" t="s">
        <v>27</v>
      </c>
      <c r="C16" s="6" t="s">
        <v>10</v>
      </c>
      <c r="D16" s="8">
        <v>400000</v>
      </c>
      <c r="E16" s="30">
        <v>1</v>
      </c>
      <c r="F16" s="28">
        <f t="shared" si="0"/>
        <v>400000</v>
      </c>
      <c r="G16" s="29">
        <f>F16</f>
        <v>400000</v>
      </c>
      <c r="H16" s="39">
        <v>1</v>
      </c>
      <c r="I16" s="28">
        <f t="shared" si="1"/>
        <v>400000</v>
      </c>
      <c r="J16" s="29">
        <v>400000</v>
      </c>
      <c r="K16" s="30">
        <v>1</v>
      </c>
      <c r="L16" s="28">
        <f t="shared" si="2"/>
        <v>400000</v>
      </c>
      <c r="M16" s="33">
        <v>400000</v>
      </c>
      <c r="N16" s="39">
        <v>1</v>
      </c>
      <c r="O16" s="28">
        <f t="shared" si="3"/>
        <v>400000</v>
      </c>
      <c r="P16" s="29">
        <v>400000</v>
      </c>
    </row>
    <row r="17" spans="1:16" ht="22.5" x14ac:dyDescent="0.25">
      <c r="A17" s="16">
        <v>15</v>
      </c>
      <c r="B17" s="7" t="s">
        <v>28</v>
      </c>
      <c r="C17" s="6" t="s">
        <v>10</v>
      </c>
      <c r="D17" s="8">
        <v>128000</v>
      </c>
      <c r="E17" s="12">
        <v>0.44569999999999999</v>
      </c>
      <c r="F17" s="28">
        <f t="shared" si="0"/>
        <v>57049.599999999999</v>
      </c>
      <c r="G17" s="29">
        <f>F17</f>
        <v>57049.599999999999</v>
      </c>
      <c r="H17" s="40">
        <v>1</v>
      </c>
      <c r="I17" s="28">
        <f t="shared" si="1"/>
        <v>128000</v>
      </c>
      <c r="J17" s="29">
        <f>I17</f>
        <v>128000</v>
      </c>
      <c r="K17" s="12">
        <v>0.54569999999999996</v>
      </c>
      <c r="L17" s="28">
        <f t="shared" si="2"/>
        <v>69849.599999999991</v>
      </c>
      <c r="M17" s="33">
        <v>69849.600000000006</v>
      </c>
      <c r="N17" s="40">
        <v>0.8</v>
      </c>
      <c r="O17" s="28">
        <f t="shared" si="3"/>
        <v>102400</v>
      </c>
      <c r="P17" s="29">
        <f>O17</f>
        <v>102400</v>
      </c>
    </row>
    <row r="18" spans="1:16" ht="22.5" x14ac:dyDescent="0.25">
      <c r="A18" s="16">
        <v>16</v>
      </c>
      <c r="B18" s="7" t="s">
        <v>29</v>
      </c>
      <c r="C18" s="6" t="s">
        <v>10</v>
      </c>
      <c r="D18" s="8">
        <v>90000</v>
      </c>
      <c r="E18" s="13">
        <v>1</v>
      </c>
      <c r="F18" s="28">
        <f t="shared" si="0"/>
        <v>90000</v>
      </c>
      <c r="G18" s="29">
        <v>90000</v>
      </c>
      <c r="H18" s="37">
        <v>1</v>
      </c>
      <c r="I18" s="28">
        <f t="shared" si="1"/>
        <v>90000</v>
      </c>
      <c r="J18" s="29">
        <v>90000</v>
      </c>
      <c r="K18" s="13">
        <v>1</v>
      </c>
      <c r="L18" s="28">
        <f t="shared" si="2"/>
        <v>90000</v>
      </c>
      <c r="M18" s="33">
        <v>90000</v>
      </c>
      <c r="N18" s="37">
        <v>1</v>
      </c>
      <c r="O18" s="28">
        <f t="shared" si="3"/>
        <v>90000</v>
      </c>
      <c r="P18" s="29">
        <v>90000</v>
      </c>
    </row>
    <row r="19" spans="1:16" ht="15.75" customHeight="1" thickBot="1" x14ac:dyDescent="0.3">
      <c r="A19" s="51" t="s">
        <v>18</v>
      </c>
      <c r="B19" s="52"/>
      <c r="C19" s="52"/>
      <c r="D19" s="52"/>
      <c r="E19" s="22"/>
      <c r="F19" s="20">
        <f>SUM(F3:F18)</f>
        <v>18334664.600000001</v>
      </c>
      <c r="G19" s="19">
        <f>SUM(G3:G18)</f>
        <v>14391771.939999999</v>
      </c>
      <c r="H19" s="41"/>
      <c r="I19" s="20">
        <f>SUM(I2:I18)</f>
        <v>19275145</v>
      </c>
      <c r="J19" s="19">
        <f>SUM(J3:J18)</f>
        <v>15272252.34</v>
      </c>
      <c r="K19" s="22"/>
      <c r="L19" s="20">
        <f>SUM(L2:L18)</f>
        <v>18653520.600000001</v>
      </c>
      <c r="M19" s="35">
        <f>SUM(M3:M18)</f>
        <v>15312722.139999999</v>
      </c>
      <c r="N19" s="42"/>
      <c r="O19" s="18">
        <f>SUM(O3:O18)</f>
        <v>19689105</v>
      </c>
      <c r="P19" s="19">
        <f>SUM(P3:P18)</f>
        <v>15446192.34</v>
      </c>
    </row>
  </sheetData>
  <mergeCells count="6">
    <mergeCell ref="K1:M1"/>
    <mergeCell ref="E1:G1"/>
    <mergeCell ref="H1:J1"/>
    <mergeCell ref="N1:P1"/>
    <mergeCell ref="A19:D19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ADD9-FEFA-498A-A53B-D2C380A39B32}">
  <dimension ref="A1:E5"/>
  <sheetViews>
    <sheetView zoomScale="130" zoomScaleNormal="130" workbookViewId="0">
      <selection sqref="A1:B5"/>
    </sheetView>
  </sheetViews>
  <sheetFormatPr defaultRowHeight="15" x14ac:dyDescent="0.25"/>
  <cols>
    <col min="1" max="1" width="13.42578125" bestFit="1" customWidth="1"/>
    <col min="2" max="2" width="13.85546875" bestFit="1" customWidth="1"/>
  </cols>
  <sheetData>
    <row r="1" spans="1:5" ht="31.5" customHeight="1" x14ac:dyDescent="0.25">
      <c r="A1" s="43" t="s">
        <v>37</v>
      </c>
      <c r="B1" s="44" t="s">
        <v>36</v>
      </c>
    </row>
    <row r="2" spans="1:5" ht="15.75" customHeight="1" thickBot="1" x14ac:dyDescent="0.3">
      <c r="A2" s="45" t="s">
        <v>31</v>
      </c>
      <c r="B2" s="46">
        <v>14391771.939999999</v>
      </c>
      <c r="D2" s="51"/>
      <c r="E2" s="52"/>
    </row>
    <row r="3" spans="1:5" x14ac:dyDescent="0.25">
      <c r="A3" s="45" t="s">
        <v>19</v>
      </c>
      <c r="B3" s="46">
        <v>15272252.34</v>
      </c>
    </row>
    <row r="4" spans="1:5" x14ac:dyDescent="0.25">
      <c r="A4" s="45" t="s">
        <v>30</v>
      </c>
      <c r="B4" s="46">
        <v>15312722.139999999</v>
      </c>
    </row>
    <row r="5" spans="1:5" ht="15.75" thickBot="1" x14ac:dyDescent="0.3">
      <c r="A5" s="47" t="s">
        <v>35</v>
      </c>
      <c r="B5" s="19">
        <v>15446192.34</v>
      </c>
    </row>
  </sheetData>
  <mergeCells count="1">
    <mergeCell ref="D2:E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F3C9-12C2-4560-A568-C7A78E040923}">
  <dimension ref="A1:I22"/>
  <sheetViews>
    <sheetView tabSelected="1" zoomScale="130" zoomScaleNormal="130" workbookViewId="0">
      <selection activeCell="G20" sqref="G20"/>
    </sheetView>
  </sheetViews>
  <sheetFormatPr defaultRowHeight="15" x14ac:dyDescent="0.25"/>
  <cols>
    <col min="1" max="1" width="4.28515625" bestFit="1" customWidth="1"/>
    <col min="2" max="2" width="64.42578125" customWidth="1"/>
    <col min="3" max="3" width="9.28515625" bestFit="1" customWidth="1"/>
    <col min="4" max="4" width="10" bestFit="1" customWidth="1"/>
    <col min="5" max="5" width="11.28515625" style="1" bestFit="1" customWidth="1"/>
    <col min="6" max="6" width="12.85546875" bestFit="1" customWidth="1"/>
    <col min="7" max="7" width="27" style="2" bestFit="1" customWidth="1"/>
    <col min="8" max="8" width="12.85546875" style="1" bestFit="1" customWidth="1"/>
    <col min="9" max="9" width="15.5703125" bestFit="1" customWidth="1"/>
  </cols>
  <sheetData>
    <row r="1" spans="1:9" x14ac:dyDescent="0.25">
      <c r="A1" s="48" t="s">
        <v>0</v>
      </c>
      <c r="B1" s="49"/>
      <c r="C1" s="49"/>
      <c r="D1" s="49"/>
      <c r="E1" s="49"/>
      <c r="F1" s="49"/>
      <c r="G1" s="50"/>
    </row>
    <row r="2" spans="1:9" ht="22.5" x14ac:dyDescent="0.25">
      <c r="A2" s="14" t="s">
        <v>1</v>
      </c>
      <c r="B2" s="4" t="s">
        <v>2</v>
      </c>
      <c r="C2" s="4" t="s">
        <v>3</v>
      </c>
      <c r="D2" s="3" t="s">
        <v>4</v>
      </c>
      <c r="E2" s="5" t="s">
        <v>5</v>
      </c>
      <c r="F2" s="4" t="s">
        <v>6</v>
      </c>
      <c r="G2" s="15" t="s">
        <v>21</v>
      </c>
      <c r="H2" s="24"/>
      <c r="I2" s="23"/>
    </row>
    <row r="3" spans="1:9" ht="22.5" x14ac:dyDescent="0.25">
      <c r="A3" s="16">
        <v>1</v>
      </c>
      <c r="B3" s="7" t="s">
        <v>7</v>
      </c>
      <c r="C3" s="6" t="s">
        <v>8</v>
      </c>
      <c r="D3" s="8">
        <v>4335</v>
      </c>
      <c r="E3" s="9">
        <v>393</v>
      </c>
      <c r="F3" s="28">
        <f>E3*$D3</f>
        <v>1703655</v>
      </c>
      <c r="G3" s="17">
        <f>F3</f>
        <v>1703655</v>
      </c>
      <c r="H3" s="24"/>
      <c r="I3" s="25"/>
    </row>
    <row r="4" spans="1:9" x14ac:dyDescent="0.25">
      <c r="A4" s="16">
        <v>2</v>
      </c>
      <c r="B4" s="7" t="s">
        <v>9</v>
      </c>
      <c r="C4" s="6" t="s">
        <v>10</v>
      </c>
      <c r="D4" s="10">
        <v>1000000</v>
      </c>
      <c r="E4" s="9">
        <v>1</v>
      </c>
      <c r="F4" s="28">
        <f t="shared" ref="F4:F18" si="0">E4*$D4</f>
        <v>1000000</v>
      </c>
      <c r="G4" s="17">
        <f t="shared" ref="G4:G18" si="1">F4</f>
        <v>1000000</v>
      </c>
      <c r="H4" s="24"/>
      <c r="I4" s="25"/>
    </row>
    <row r="5" spans="1:9" ht="22.5" x14ac:dyDescent="0.25">
      <c r="A5" s="16">
        <v>3</v>
      </c>
      <c r="B5" s="7" t="s">
        <v>11</v>
      </c>
      <c r="C5" s="6" t="s">
        <v>8</v>
      </c>
      <c r="D5" s="8">
        <v>2260</v>
      </c>
      <c r="E5" s="9">
        <v>393</v>
      </c>
      <c r="F5" s="28">
        <f t="shared" si="0"/>
        <v>888180</v>
      </c>
      <c r="G5" s="17">
        <f t="shared" si="1"/>
        <v>888180</v>
      </c>
      <c r="H5" s="24"/>
      <c r="I5" s="25"/>
    </row>
    <row r="6" spans="1:9" x14ac:dyDescent="0.25">
      <c r="A6" s="16">
        <v>4</v>
      </c>
      <c r="B6" s="7" t="s">
        <v>12</v>
      </c>
      <c r="C6" s="6" t="s">
        <v>13</v>
      </c>
      <c r="D6" s="6">
        <v>800</v>
      </c>
      <c r="E6" s="9">
        <v>1837</v>
      </c>
      <c r="F6" s="28">
        <f t="shared" si="0"/>
        <v>1469600</v>
      </c>
      <c r="G6" s="17">
        <f t="shared" si="1"/>
        <v>1469600</v>
      </c>
      <c r="H6" s="24"/>
      <c r="I6" s="25"/>
    </row>
    <row r="7" spans="1:9" x14ac:dyDescent="0.25">
      <c r="A7" s="16">
        <v>5</v>
      </c>
      <c r="B7" s="11" t="s">
        <v>25</v>
      </c>
      <c r="C7" s="6" t="s">
        <v>14</v>
      </c>
      <c r="D7" s="6">
        <v>12</v>
      </c>
      <c r="E7" s="9">
        <v>115000</v>
      </c>
      <c r="F7" s="28">
        <f t="shared" si="0"/>
        <v>1380000</v>
      </c>
      <c r="G7" s="17">
        <f t="shared" si="1"/>
        <v>1380000</v>
      </c>
      <c r="H7" s="24"/>
      <c r="I7" s="23"/>
    </row>
    <row r="8" spans="1:9" x14ac:dyDescent="0.25">
      <c r="A8" s="16">
        <v>6</v>
      </c>
      <c r="B8" s="7" t="s">
        <v>15</v>
      </c>
      <c r="C8" s="6" t="s">
        <v>14</v>
      </c>
      <c r="D8" s="6">
        <v>12</v>
      </c>
      <c r="E8" s="9">
        <v>75000</v>
      </c>
      <c r="F8" s="28">
        <f t="shared" si="0"/>
        <v>900000</v>
      </c>
      <c r="G8" s="17">
        <f t="shared" si="1"/>
        <v>900000</v>
      </c>
      <c r="H8" s="24"/>
      <c r="I8" s="23"/>
    </row>
    <row r="9" spans="1:9" x14ac:dyDescent="0.25">
      <c r="A9" s="16">
        <v>7</v>
      </c>
      <c r="B9" s="7" t="s">
        <v>16</v>
      </c>
      <c r="C9" s="6" t="s">
        <v>14</v>
      </c>
      <c r="D9" s="6">
        <v>12</v>
      </c>
      <c r="E9" s="9">
        <v>18000</v>
      </c>
      <c r="F9" s="28">
        <f t="shared" si="0"/>
        <v>216000</v>
      </c>
      <c r="G9" s="17">
        <f t="shared" si="1"/>
        <v>216000</v>
      </c>
      <c r="H9" s="24"/>
      <c r="I9" s="23"/>
    </row>
    <row r="10" spans="1:9" ht="22.5" x14ac:dyDescent="0.25">
      <c r="A10" s="16">
        <v>8</v>
      </c>
      <c r="B10" s="7" t="s">
        <v>22</v>
      </c>
      <c r="C10" s="6" t="s">
        <v>10</v>
      </c>
      <c r="D10" s="10">
        <v>3226600</v>
      </c>
      <c r="E10" s="9">
        <v>1</v>
      </c>
      <c r="F10" s="28">
        <f t="shared" si="0"/>
        <v>3226600</v>
      </c>
      <c r="G10" s="17">
        <f t="shared" si="1"/>
        <v>3226600</v>
      </c>
      <c r="H10" s="24"/>
      <c r="I10" s="25"/>
    </row>
    <row r="11" spans="1:9" ht="22.5" x14ac:dyDescent="0.25">
      <c r="A11" s="16">
        <v>9</v>
      </c>
      <c r="B11" s="11" t="s">
        <v>26</v>
      </c>
      <c r="C11" s="6" t="s">
        <v>10</v>
      </c>
      <c r="D11" s="8">
        <v>600000</v>
      </c>
      <c r="E11" s="21">
        <v>0.63</v>
      </c>
      <c r="F11" s="28">
        <f t="shared" si="0"/>
        <v>378000</v>
      </c>
      <c r="G11" s="17">
        <f>0.0001*D11</f>
        <v>60</v>
      </c>
      <c r="H11" s="24"/>
      <c r="I11" s="23"/>
    </row>
    <row r="12" spans="1:9" ht="22.5" x14ac:dyDescent="0.25">
      <c r="A12" s="16">
        <v>10</v>
      </c>
      <c r="B12" s="7" t="s">
        <v>33</v>
      </c>
      <c r="C12" s="6" t="s">
        <v>10</v>
      </c>
      <c r="D12" s="10">
        <v>1226600</v>
      </c>
      <c r="E12" s="21">
        <v>1</v>
      </c>
      <c r="F12" s="28">
        <f t="shared" si="0"/>
        <v>1226600</v>
      </c>
      <c r="G12" s="17">
        <f>0.0001*D12</f>
        <v>122.66000000000001</v>
      </c>
      <c r="H12" s="24"/>
      <c r="I12" s="23"/>
    </row>
    <row r="13" spans="1:9" x14ac:dyDescent="0.25">
      <c r="A13" s="16">
        <v>11</v>
      </c>
      <c r="B13" s="7" t="s">
        <v>17</v>
      </c>
      <c r="C13" s="6" t="s">
        <v>10</v>
      </c>
      <c r="D13" s="10">
        <v>5746800</v>
      </c>
      <c r="E13" s="21">
        <v>0.9</v>
      </c>
      <c r="F13" s="28">
        <f t="shared" si="0"/>
        <v>5172120</v>
      </c>
      <c r="G13" s="17">
        <f>0.6265*D13</f>
        <v>3600370.1999999997</v>
      </c>
      <c r="H13" s="24"/>
      <c r="I13" s="25"/>
    </row>
    <row r="14" spans="1:9" ht="22.5" x14ac:dyDescent="0.25">
      <c r="A14" s="16">
        <v>12</v>
      </c>
      <c r="B14" s="7" t="s">
        <v>23</v>
      </c>
      <c r="C14" s="6" t="s">
        <v>10</v>
      </c>
      <c r="D14" s="10">
        <v>1300000</v>
      </c>
      <c r="E14" s="21">
        <v>1E-4</v>
      </c>
      <c r="F14" s="28">
        <f t="shared" si="0"/>
        <v>130</v>
      </c>
      <c r="G14" s="17">
        <f>0.0001*D14</f>
        <v>130</v>
      </c>
      <c r="H14" s="24"/>
      <c r="I14" s="23"/>
    </row>
    <row r="15" spans="1:9" ht="22.5" x14ac:dyDescent="0.25">
      <c r="A15" s="16">
        <v>13</v>
      </c>
      <c r="B15" s="7" t="s">
        <v>24</v>
      </c>
      <c r="C15" s="6" t="s">
        <v>10</v>
      </c>
      <c r="D15" s="10">
        <v>1746800</v>
      </c>
      <c r="E15" s="21">
        <v>1E-4</v>
      </c>
      <c r="F15" s="28">
        <f t="shared" si="0"/>
        <v>174.68</v>
      </c>
      <c r="G15" s="17">
        <f>0.0001*D15</f>
        <v>174.68</v>
      </c>
      <c r="H15" s="24"/>
      <c r="I15" s="23"/>
    </row>
    <row r="16" spans="1:9" x14ac:dyDescent="0.25">
      <c r="A16" s="16">
        <v>14</v>
      </c>
      <c r="B16" s="7" t="s">
        <v>27</v>
      </c>
      <c r="C16" s="6" t="s">
        <v>10</v>
      </c>
      <c r="D16" s="8">
        <v>400000</v>
      </c>
      <c r="E16" s="21">
        <v>1</v>
      </c>
      <c r="F16" s="28">
        <f t="shared" si="0"/>
        <v>400000</v>
      </c>
      <c r="G16" s="17">
        <f t="shared" si="1"/>
        <v>400000</v>
      </c>
      <c r="H16" s="24"/>
      <c r="I16" s="25"/>
    </row>
    <row r="17" spans="1:9" x14ac:dyDescent="0.25">
      <c r="A17" s="16">
        <v>15</v>
      </c>
      <c r="B17" s="7" t="s">
        <v>28</v>
      </c>
      <c r="C17" s="6" t="s">
        <v>10</v>
      </c>
      <c r="D17" s="8">
        <v>128000</v>
      </c>
      <c r="E17" s="12">
        <v>0.54569999999999996</v>
      </c>
      <c r="F17" s="28">
        <f t="shared" si="0"/>
        <v>69849.599999999991</v>
      </c>
      <c r="G17" s="17">
        <f t="shared" si="1"/>
        <v>69849.599999999991</v>
      </c>
      <c r="H17" s="24"/>
      <c r="I17" s="25"/>
    </row>
    <row r="18" spans="1:9" x14ac:dyDescent="0.25">
      <c r="A18" s="16">
        <v>16</v>
      </c>
      <c r="B18" s="7" t="s">
        <v>29</v>
      </c>
      <c r="C18" s="6" t="s">
        <v>10</v>
      </c>
      <c r="D18" s="8">
        <v>90000</v>
      </c>
      <c r="E18" s="13">
        <v>1</v>
      </c>
      <c r="F18" s="28">
        <f t="shared" si="0"/>
        <v>90000</v>
      </c>
      <c r="G18" s="17">
        <f t="shared" si="1"/>
        <v>90000</v>
      </c>
      <c r="H18" s="24"/>
      <c r="I18" s="25"/>
    </row>
    <row r="19" spans="1:9" ht="15.75" thickBot="1" x14ac:dyDescent="0.3">
      <c r="A19" s="51" t="s">
        <v>18</v>
      </c>
      <c r="B19" s="52"/>
      <c r="C19" s="52"/>
      <c r="D19" s="52"/>
      <c r="E19" s="53"/>
      <c r="F19" s="20">
        <f>SUM(F2:F18)</f>
        <v>18120909.280000001</v>
      </c>
      <c r="G19" s="19">
        <f>SUM(G3:G18)</f>
        <v>14944742.139999999</v>
      </c>
      <c r="H19" s="24"/>
      <c r="I19" s="24"/>
    </row>
    <row r="20" spans="1:9" x14ac:dyDescent="0.25">
      <c r="G20" s="25"/>
      <c r="H20" s="24"/>
      <c r="I20" s="26"/>
    </row>
    <row r="21" spans="1:9" x14ac:dyDescent="0.25">
      <c r="G21" s="25"/>
      <c r="H21" s="54"/>
      <c r="I21" s="54"/>
    </row>
    <row r="22" spans="1:9" x14ac:dyDescent="0.25">
      <c r="G22" s="25"/>
      <c r="H22" s="27"/>
      <c r="I22" s="23"/>
    </row>
  </sheetData>
  <mergeCells count="3">
    <mergeCell ref="A1:G1"/>
    <mergeCell ref="A19:E19"/>
    <mergeCell ref="H21:I2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Comparativo entre propostaas</vt:lpstr>
      <vt:lpstr>Resumida</vt:lpstr>
      <vt:lpstr>Proposta Embraer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Silva de Araujo</dc:creator>
  <cp:lastModifiedBy>Fabio Silva de Araujo</cp:lastModifiedBy>
  <dcterms:created xsi:type="dcterms:W3CDTF">2024-04-22T11:19:05Z</dcterms:created>
  <dcterms:modified xsi:type="dcterms:W3CDTF">2024-05-07T16:04:50Z</dcterms:modified>
</cp:coreProperties>
</file>