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G:\GABINETE\CPL\CPL - 2023\Pregões\Pregão n° 04.2023 - Copeiragem\Planilha Administrativa\"/>
    </mc:Choice>
  </mc:AlternateContent>
  <xr:revisionPtr revIDLastSave="0" documentId="13_ncr:1_{34A84B7A-DCAF-43E4-91A9-7AA5507A782A}" xr6:coauthVersionLast="47" xr6:coauthVersionMax="47" xr10:uidLastSave="{00000000-0000-0000-0000-000000000000}"/>
  <bookViews>
    <workbookView xWindow="-90" yWindow="-90" windowWidth="28980" windowHeight="15780" tabRatio="670" activeTab="2" xr2:uid="{00000000-000D-0000-FFFF-FFFF00000000}"/>
  </bookViews>
  <sheets>
    <sheet name="PROPOSTA" sheetId="7" r:id="rId1"/>
    <sheet name="UNIFORMES" sheetId="9" r:id="rId2"/>
    <sheet name="COPEIRAGEM SRPF-RR" sheetId="13" r:id="rId3"/>
  </sheets>
  <definedNames>
    <definedName name="_xlnm.Print_Area" localSheetId="2">'COPEIRAGEM SRPF-RR'!$A$1:$D$159</definedName>
    <definedName name="_xlnm.Print_Area" localSheetId="0">PROPOSTA!$A$1:$H$73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9" l="1"/>
  <c r="F4" i="9"/>
  <c r="F5" i="9"/>
  <c r="F6" i="9"/>
  <c r="F7" i="9"/>
  <c r="F8" i="9"/>
  <c r="F9" i="9"/>
  <c r="F3" i="9"/>
  <c r="E23" i="7"/>
  <c r="C88" i="13" l="1"/>
  <c r="C85" i="13"/>
  <c r="C86" i="13" s="1"/>
  <c r="D65" i="13"/>
  <c r="D64" i="13" l="1"/>
  <c r="C41" i="13"/>
  <c r="C130" i="13" l="1"/>
  <c r="C156" i="13" s="1"/>
  <c r="C56" i="13"/>
  <c r="C89" i="13" s="1"/>
  <c r="C28" i="13"/>
  <c r="C27" i="13"/>
  <c r="D69" i="13" l="1"/>
  <c r="C78" i="13" s="1"/>
  <c r="C30" i="13"/>
  <c r="D41" i="13" l="1"/>
  <c r="D105" i="13"/>
  <c r="C152" i="13"/>
  <c r="D42" i="13"/>
  <c r="D43" i="13" l="1"/>
  <c r="C76" i="13" l="1"/>
  <c r="C46" i="13"/>
  <c r="D89" i="13" l="1"/>
  <c r="D86" i="13"/>
  <c r="D52" i="13"/>
  <c r="D51" i="13"/>
  <c r="D50" i="13"/>
  <c r="D49" i="13"/>
  <c r="D48" i="13"/>
  <c r="D55" i="13"/>
  <c r="D54" i="13"/>
  <c r="D53" i="13"/>
  <c r="D56" i="13" l="1"/>
  <c r="C77" i="13" s="1"/>
  <c r="C79" i="13" s="1"/>
  <c r="C83" i="13" l="1"/>
  <c r="D85" i="13" s="1"/>
  <c r="D88" i="13"/>
  <c r="C153" i="13"/>
  <c r="D87" i="13" l="1"/>
  <c r="D90" i="13"/>
  <c r="D91" i="13" s="1"/>
  <c r="C154" i="13" l="1"/>
  <c r="C109" i="13" l="1"/>
  <c r="D102" i="13" l="1"/>
  <c r="D104" i="13"/>
  <c r="D103" i="13"/>
  <c r="J115" i="13"/>
  <c r="J116" i="13" s="1"/>
  <c r="J117" i="13" s="1"/>
  <c r="C111" i="13" s="1"/>
  <c r="C112" i="13" s="1"/>
  <c r="C119" i="13" s="1"/>
  <c r="D101" i="13"/>
  <c r="D100" i="13"/>
  <c r="E24" i="7"/>
  <c r="B35" i="7" s="1"/>
  <c r="D106" i="13" l="1"/>
  <c r="C118" i="13" s="1"/>
  <c r="C120" i="13" s="1"/>
  <c r="C155" i="13" s="1"/>
  <c r="C157" i="13" s="1"/>
  <c r="C134" i="13" l="1"/>
  <c r="D138" i="13" s="1"/>
  <c r="C135" i="13" s="1"/>
  <c r="D139" i="13" s="1"/>
  <c r="C136" i="13" s="1"/>
  <c r="D144" i="13" s="1"/>
  <c r="D142" i="13" l="1"/>
  <c r="D141" i="13"/>
  <c r="D143" i="13"/>
  <c r="D145" i="13" l="1"/>
  <c r="C158" i="13" s="1"/>
  <c r="C159" i="13" s="1"/>
  <c r="C161" i="13" l="1"/>
  <c r="C162" i="13" s="1"/>
  <c r="C23" i="7"/>
  <c r="D23" i="7" s="1"/>
  <c r="F23" i="7" l="1"/>
  <c r="G23" i="7" s="1"/>
  <c r="F24" i="7" l="1"/>
  <c r="G24"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Celio Santana Lisboa</author>
    <author>Anderson</author>
  </authors>
  <commentList>
    <comment ref="F25" authorId="0" shapeId="0" xr:uid="{DFBDA423-26D1-4180-AA5D-B13C671F4614}">
      <text>
        <r>
          <rPr>
            <b/>
            <sz val="9"/>
            <color indexed="81"/>
            <rFont val="Segoe UI"/>
            <family val="2"/>
          </rPr>
          <t>Responder apenas SIM ou NÃO</t>
        </r>
        <r>
          <rPr>
            <sz val="9"/>
            <color indexed="81"/>
            <rFont val="Segoe UI"/>
            <family val="2"/>
          </rPr>
          <t xml:space="preserve">
</t>
        </r>
      </text>
    </comment>
    <comment ref="F27" authorId="0" shapeId="0" xr:uid="{871413B3-3A6A-42DD-BDFB-F2DADBCB52AD}">
      <text>
        <r>
          <rPr>
            <b/>
            <sz val="9"/>
            <color indexed="81"/>
            <rFont val="Segoe UI"/>
            <family val="2"/>
          </rPr>
          <t>Responder apenas SIM ou NÃO</t>
        </r>
        <r>
          <rPr>
            <sz val="9"/>
            <color indexed="81"/>
            <rFont val="Segoe UI"/>
            <family val="2"/>
          </rPr>
          <t xml:space="preserve">
</t>
        </r>
      </text>
    </comment>
    <comment ref="F28" authorId="0" shapeId="0" xr:uid="{3DFCE0CA-0241-4A7C-BD47-1C01DB6D3ABD}">
      <text>
        <r>
          <rPr>
            <b/>
            <sz val="9"/>
            <color indexed="81"/>
            <rFont val="Segoe UI"/>
            <family val="2"/>
          </rPr>
          <t>Responder apenas SIM ou NÃO</t>
        </r>
        <r>
          <rPr>
            <sz val="9"/>
            <color indexed="81"/>
            <rFont val="Segoe UI"/>
            <family val="2"/>
          </rPr>
          <t xml:space="preserve">
</t>
        </r>
      </text>
    </comment>
    <comment ref="C64" authorId="0" shapeId="0" xr:uid="{9CDD4E09-75A0-4123-9EB2-37CE841694FE}">
      <text>
        <r>
          <rPr>
            <b/>
            <sz val="9"/>
            <color indexed="81"/>
            <rFont val="Segoe UI"/>
            <family val="2"/>
          </rPr>
          <t>Inserir o valor unitário da passagem de transporte coleitvo urbano.</t>
        </r>
      </text>
    </comment>
    <comment ref="C65" authorId="0" shapeId="0" xr:uid="{353B07EB-5E0C-4E6A-BFC1-4E1E6801535E}">
      <text>
        <r>
          <rPr>
            <b/>
            <sz val="9"/>
            <color indexed="81"/>
            <rFont val="Segoe UI"/>
            <family val="2"/>
          </rPr>
          <t>Inserir o valor unitário do vale alimentação.</t>
        </r>
      </text>
    </comment>
    <comment ref="B89" authorId="1" shapeId="0" xr:uid="{F839ABEB-E580-446A-A1CD-C9F3AEEA2861}">
      <text>
        <r>
          <rPr>
            <b/>
            <sz val="9"/>
            <color indexed="81"/>
            <rFont val="Tahoma"/>
            <family val="2"/>
          </rPr>
          <t>Texto antigo:</t>
        </r>
        <r>
          <rPr>
            <sz val="9"/>
            <color indexed="81"/>
            <rFont val="Tahoma"/>
            <family val="2"/>
          </rPr>
          <t xml:space="preserve">
Incidência dos encargos do submódulo 2.2 sobre o Aviso Prévio Trabalhado</t>
        </r>
      </text>
    </comment>
    <comment ref="B100" authorId="1" shapeId="0" xr:uid="{99A52398-DBF4-4C17-838F-C85BAE59EC17}">
      <text>
        <r>
          <rPr>
            <b/>
            <sz val="9"/>
            <color indexed="81"/>
            <rFont val="Tahoma"/>
            <family val="2"/>
          </rPr>
          <t>Texto anterior:</t>
        </r>
        <r>
          <rPr>
            <sz val="9"/>
            <color indexed="81"/>
            <rFont val="Tahoma"/>
            <family val="2"/>
          </rPr>
          <t xml:space="preserve">
Férias</t>
        </r>
      </text>
    </comment>
    <comment ref="B101" authorId="1" shapeId="0" xr:uid="{9FC0181C-40A3-4E7D-A5EF-F214C955BD1A}">
      <text>
        <r>
          <rPr>
            <b/>
            <sz val="9"/>
            <color indexed="81"/>
            <rFont val="Tahoma"/>
            <family val="2"/>
          </rPr>
          <t>Texto anterior:</t>
        </r>
        <r>
          <rPr>
            <sz val="9"/>
            <color indexed="81"/>
            <rFont val="Tahoma"/>
            <family val="2"/>
          </rPr>
          <t xml:space="preserve">
Ausências Legais</t>
        </r>
      </text>
    </comment>
    <comment ref="B102" authorId="1" shapeId="0" xr:uid="{32788B03-1D67-4997-8929-B8732976A929}">
      <text>
        <r>
          <rPr>
            <b/>
            <sz val="9"/>
            <color indexed="81"/>
            <rFont val="Tahoma"/>
            <family val="2"/>
          </rPr>
          <t>Texto anterior:</t>
        </r>
        <r>
          <rPr>
            <sz val="9"/>
            <color indexed="81"/>
            <rFont val="Tahoma"/>
            <family val="2"/>
          </rPr>
          <t xml:space="preserve">
Licença-Paternidade</t>
        </r>
      </text>
    </comment>
    <comment ref="B103" authorId="1" shapeId="0" xr:uid="{F9781303-9FEF-4F5E-8453-BA148F1076CA}">
      <text>
        <r>
          <rPr>
            <b/>
            <sz val="9"/>
            <color indexed="81"/>
            <rFont val="Tahoma"/>
            <family val="2"/>
          </rPr>
          <t>Texto anterior:</t>
        </r>
        <r>
          <rPr>
            <sz val="9"/>
            <color indexed="81"/>
            <rFont val="Tahoma"/>
            <family val="2"/>
          </rPr>
          <t xml:space="preserve">
Ausência por acidente de trabalho</t>
        </r>
      </text>
    </comment>
    <comment ref="B104" authorId="1" shapeId="0" xr:uid="{A4469455-57FC-40A2-AE05-A7A40A62F09B}">
      <text>
        <r>
          <rPr>
            <b/>
            <sz val="9"/>
            <color indexed="81"/>
            <rFont val="Tahoma"/>
            <family val="2"/>
          </rPr>
          <t>Texto anterior:</t>
        </r>
        <r>
          <rPr>
            <sz val="9"/>
            <color indexed="81"/>
            <rFont val="Tahoma"/>
            <family val="2"/>
          </rPr>
          <t xml:space="preserve">
Afastamento Maternidade</t>
        </r>
      </text>
    </comment>
    <comment ref="B105" authorId="1" shapeId="0" xr:uid="{0715AC5B-6662-401C-A44A-65F986134B2E}">
      <text>
        <r>
          <rPr>
            <b/>
            <sz val="9"/>
            <color indexed="81"/>
            <rFont val="Tahoma"/>
            <family val="2"/>
          </rPr>
          <t>Texto anterior:</t>
        </r>
        <r>
          <rPr>
            <sz val="9"/>
            <color indexed="81"/>
            <rFont val="Tahoma"/>
            <family val="2"/>
          </rPr>
          <t xml:space="preserve">
Outros (especificar)</t>
        </r>
      </text>
    </comment>
    <comment ref="B111" authorId="1" shapeId="0" xr:uid="{19F25731-949F-4626-AEE8-8DBA3A9EDD63}">
      <text>
        <r>
          <rPr>
            <b/>
            <sz val="9"/>
            <color indexed="81"/>
            <rFont val="Tahoma"/>
            <family val="2"/>
          </rPr>
          <t>Texto anterior:</t>
        </r>
        <r>
          <rPr>
            <sz val="9"/>
            <color indexed="81"/>
            <rFont val="Tahoma"/>
            <family val="2"/>
          </rPr>
          <t xml:space="preserve">
Intervalo para repouso e alimentação</t>
        </r>
      </text>
    </comment>
    <comment ref="F111" authorId="0" shapeId="0" xr:uid="{485EB751-7746-4655-8AB2-4FEF64BB1320}">
      <text>
        <r>
          <rPr>
            <b/>
            <sz val="9"/>
            <color indexed="81"/>
            <rFont val="Segoe UI"/>
            <family val="2"/>
          </rPr>
          <t>Responder apenas SIM ou NÃO</t>
        </r>
        <r>
          <rPr>
            <sz val="9"/>
            <color indexed="81"/>
            <rFont val="Segoe UI"/>
            <family val="2"/>
          </rPr>
          <t xml:space="preserve">
</t>
        </r>
      </text>
    </comment>
    <comment ref="B118" authorId="1" shapeId="0" xr:uid="{6DBCBA15-DEB1-406F-A499-4C0BEB6AFD78}">
      <text>
        <r>
          <rPr>
            <b/>
            <sz val="9"/>
            <color indexed="81"/>
            <rFont val="Tahoma"/>
            <family val="2"/>
          </rPr>
          <t>Texto anterior:</t>
        </r>
        <r>
          <rPr>
            <sz val="9"/>
            <color indexed="81"/>
            <rFont val="Tahoma"/>
            <family val="2"/>
          </rPr>
          <t xml:space="preserve">
Ausências Legais</t>
        </r>
      </text>
    </comment>
    <comment ref="B119" authorId="1" shapeId="0" xr:uid="{17AD2A2D-2AF6-40C7-B091-F3D97C78E6CD}">
      <text>
        <r>
          <rPr>
            <b/>
            <sz val="9"/>
            <color indexed="81"/>
            <rFont val="Tahoma"/>
            <family val="2"/>
          </rPr>
          <t>Texto anterior:</t>
        </r>
        <r>
          <rPr>
            <sz val="9"/>
            <color indexed="81"/>
            <rFont val="Tahoma"/>
            <family val="2"/>
          </rPr>
          <t xml:space="preserve">
Intrajornada</t>
        </r>
      </text>
    </comment>
  </commentList>
</comments>
</file>

<file path=xl/sharedStrings.xml><?xml version="1.0" encoding="utf-8"?>
<sst xmlns="http://schemas.openxmlformats.org/spreadsheetml/2006/main" count="274" uniqueCount="195">
  <si>
    <t>Base de Cálculo</t>
  </si>
  <si>
    <t>Adicional Noturno</t>
  </si>
  <si>
    <t>Total</t>
  </si>
  <si>
    <t>SEBRAE</t>
  </si>
  <si>
    <t>INCRA</t>
  </si>
  <si>
    <t>FGTS</t>
  </si>
  <si>
    <t>TOTAL</t>
  </si>
  <si>
    <t>Insumos Diversos</t>
  </si>
  <si>
    <t>Custos Indiretos, Tributos e Lucro</t>
  </si>
  <si>
    <t>Custos Indiretos</t>
  </si>
  <si>
    <t>Tributos</t>
  </si>
  <si>
    <t>Lucro</t>
  </si>
  <si>
    <t>Descrição</t>
  </si>
  <si>
    <t>Módulo 1 - Composição da Remuneração</t>
  </si>
  <si>
    <t>Composição da Remuneração</t>
  </si>
  <si>
    <t>Valor (R$)</t>
  </si>
  <si>
    <t>A</t>
  </si>
  <si>
    <t>Salário-Base</t>
  </si>
  <si>
    <t>B</t>
  </si>
  <si>
    <t>Adicional de Periculosidade</t>
  </si>
  <si>
    <t>C</t>
  </si>
  <si>
    <t>Adicional de Insalubridade</t>
  </si>
  <si>
    <t>D</t>
  </si>
  <si>
    <t>E</t>
  </si>
  <si>
    <t>Adicional de Hora Noturna Reduzida</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</si>
  <si>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</si>
  <si>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</si>
  <si>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</si>
  <si>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</si>
  <si>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</si>
  <si>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</si>
  <si>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</si>
  <si>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</si>
  <si>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</si>
  <si>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</si>
  <si>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</si>
  <si>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</si>
  <si>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</si>
  <si>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</si>
  <si>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</si>
  <si>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SESC ou SESI</t>
  </si>
  <si>
    <t>SENAI - SENAC</t>
  </si>
  <si>
    <t>H</t>
  </si>
  <si>
    <t xml:space="preserve">Total </t>
  </si>
  <si>
    <t>Submódulo 2.3 - Benefícios Mensais e Diários.</t>
  </si>
  <si>
    <t>2.3</t>
  </si>
  <si>
    <t>Benefícios Mensais e Diários</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</si>
  <si>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</si>
  <si>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</si>
  <si>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</si>
  <si>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</si>
  <si>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</si>
  <si>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</si>
  <si>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</si>
  <si>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</si>
  <si>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</si>
  <si>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Módulo 4 - Custo de Reposição do Profissional Ausente</t>
  </si>
  <si>
    <t>Submódulo 4.1 - Ausências Legais</t>
  </si>
  <si>
    <t>4.1</t>
  </si>
  <si>
    <t>Ausências Legais</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</si>
  <si>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</si>
  <si>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</si>
  <si>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</si>
  <si>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</si>
  <si>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</si>
  <si>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</si>
  <si>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</si>
  <si>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</si>
  <si>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</si>
  <si>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</si>
  <si>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2. QUADRO-RESUMO DO CUSTO POR EMPREGADO</t>
  </si>
  <si>
    <t>Mão de obra vinculada à execução contratual (valor por empregado)</t>
  </si>
  <si>
    <t>Subtotal (A + B +C+ D+E)</t>
  </si>
  <si>
    <t>Módulo 6 – Custos Indiretos, Tributos e Lucro</t>
  </si>
  <si>
    <t xml:space="preserve">Valor Total por Empregado </t>
  </si>
  <si>
    <t>PLANILHA DE CUSTOS E FORMAÇÃO DE PREÇOS</t>
  </si>
  <si>
    <t>MODELO PARA A CONSOLIDAÇÃO E APRESENTAÇÃO DE PROPOSTAS</t>
  </si>
  <si>
    <t>Tem pericusodidade?</t>
  </si>
  <si>
    <t>Tem Ad. Noturno?</t>
  </si>
  <si>
    <t>Tem Ad.Hora Reduzida?</t>
  </si>
  <si>
    <t>Auxílio-Refeição/Alimentação, conforme CCT</t>
  </si>
  <si>
    <t>%</t>
  </si>
  <si>
    <t>Outros (Materiais de consumo)</t>
  </si>
  <si>
    <t>C.3. Tributos Estaduais (especificar)</t>
  </si>
  <si>
    <t>C.4. Tributos Municipais (ISS)</t>
  </si>
  <si>
    <t>C.1. Tributos Federais (COFINS)</t>
  </si>
  <si>
    <t>C.2. Tributos Federais (PIS)</t>
  </si>
  <si>
    <r>
      <t xml:space="preserve">Nota 1: O Módulo 1 refere-se ao </t>
    </r>
    <r>
      <rPr>
        <b/>
        <sz val="8"/>
        <color theme="1"/>
        <rFont val="Verdana"/>
        <family val="2"/>
      </rPr>
      <t>valor mensal devido ao empregado</t>
    </r>
    <r>
      <rPr>
        <sz val="8"/>
        <color theme="1"/>
        <rFont val="Verdana"/>
        <family val="2"/>
      </rPr>
      <t xml:space="preserve"> pela prestação do serviço no período de 12 meses.</t>
    </r>
  </si>
  <si>
    <t>Nota 1: Como a planilha de custos e formação de preços é calculada mensalmente, provisiona-se proporcionalmente 1/12 (um doze avos) dos valores referentes a gratificação natalina, férias e adicional de férias.</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</si>
  <si>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</si>
  <si>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t>
  </si>
  <si>
    <t>Com ajustes após publicação da Lei n° 13.467, de 2017; IN 5/17 e IN7/18</t>
  </si>
  <si>
    <t>Dados para composição dos custos referentes a mão de obra</t>
  </si>
  <si>
    <t>Tipo de Serviço (mesmo serviço com características distintas)</t>
  </si>
  <si>
    <t>Classificação Brasileira de Ocupações (CBO)</t>
  </si>
  <si>
    <t>Salário Normativo da Categoria Profissional</t>
  </si>
  <si>
    <t>Categoria Profissional (vinculada à execução contratual)</t>
  </si>
  <si>
    <t>Data-Base da Categoria (dia/mês/ano)</t>
  </si>
  <si>
    <t>Nota 1: Deverá ser elaborado um quadro para cada tipo de serviço.</t>
  </si>
  <si>
    <r>
      <t xml:space="preserve">Nota 2: A planilha será calculada considerando o </t>
    </r>
    <r>
      <rPr>
        <b/>
        <sz val="8"/>
        <color theme="1"/>
        <rFont val="Verdana"/>
        <family val="2"/>
      </rPr>
      <t>valor mensal</t>
    </r>
    <r>
      <rPr>
        <sz val="8"/>
        <color theme="1"/>
        <rFont val="Verdana"/>
        <family val="2"/>
      </rPr>
      <t xml:space="preserve"> do empregado.</t>
    </r>
  </si>
  <si>
    <t>SAT - A licitante deve comprovar com a SEFIP o percentual (1% a 3%)</t>
  </si>
  <si>
    <r>
      <t>Nota 1:</t>
    </r>
    <r>
      <rPr>
        <sz val="8"/>
        <color rgb="FF000000"/>
        <rFont val="Verdana"/>
        <family val="2"/>
      </rPr>
      <t> Os percentuais dos encargos previdenciários, do FGTS e demais contribuições são aqueles estabelecidos pela legislação vigente.</t>
    </r>
  </si>
  <si>
    <r>
      <t>Nota 2:</t>
    </r>
    <r>
      <rPr>
        <sz val="8"/>
        <color rgb="FF000000"/>
        <rFont val="Arial"/>
        <family val="2"/>
      </rPr>
      <t> O SAT a depender do grau de risco do serviço irá variar entre 1%, para risco leve, de 2%, para risco médio, e de 3% de risco grave.</t>
    </r>
  </si>
  <si>
    <t>Nota 3: Esses percentuais incidem sobre o Módulo 1, o Submódulo 2.1.</t>
  </si>
  <si>
    <t>Ourtos (especificar)</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</si>
  <si>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</si>
  <si>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da Instrução Normativa 05/2017-SEGES/MPDG (pagamento de participação em lucros e resultados).</t>
  </si>
  <si>
    <t>Incidência de GPS, FGTS e outras contribuições sobre o Aviso Prévio Trabalhado</t>
  </si>
  <si>
    <t>Nota 1: Os itens que contemplam o módulo 4 se referem ao custo dos dias trabalhados pelo repositor/substituto, quando o empregado alocado na prestação de serviço estiver ausente, conforme as previsões estabelecidas na legislação.</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</si>
  <si>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</si>
  <si>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</si>
  <si>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</si>
  <si>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</si>
  <si>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</si>
  <si>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</si>
  <si>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Substituto na cobertura de Intervalo para repouso ou alimentação</t>
  </si>
  <si>
    <t xml:space="preserve">Substituto nas Ausências Legais </t>
  </si>
  <si>
    <t xml:space="preserve">Substituto na Intrajornada </t>
  </si>
  <si>
    <r>
      <t>Nota:</t>
    </r>
    <r>
      <rPr>
        <sz val="8"/>
        <color rgb="FF000000"/>
        <rFont val="Arial"/>
        <family val="2"/>
      </rPr>
      <t> Valores mensais por empregado.</t>
    </r>
  </si>
  <si>
    <r>
      <t>Nota 1:</t>
    </r>
    <r>
      <rPr>
        <sz val="8"/>
        <color rgb="FF000000"/>
        <rFont val="Arial"/>
        <family val="2"/>
      </rPr>
      <t> Custos Indiretos, Tributos e Lucro por empregado.</t>
    </r>
  </si>
  <si>
    <r>
      <t>Nota 2:</t>
    </r>
    <r>
      <rPr>
        <sz val="8"/>
        <color rgb="FF000000"/>
        <rFont val="Arial"/>
        <family val="2"/>
      </rPr>
      <t> O valor referente a tributos é obtido aplicando-se o percentual sobre o valor do faturamento.</t>
    </r>
  </si>
  <si>
    <t>Local da prestação dos serviços</t>
  </si>
  <si>
    <r>
      <t xml:space="preserve">Base de cálculo dos custos indiretos </t>
    </r>
    <r>
      <rPr>
        <sz val="11"/>
        <color rgb="FFFF0000"/>
        <rFont val="Times New Roman"/>
        <family val="1"/>
      </rPr>
      <t>(BCCI = M1+M2+M3+M4+M5)</t>
    </r>
  </si>
  <si>
    <r>
      <t xml:space="preserve">Base de cálculo do lucro </t>
    </r>
    <r>
      <rPr>
        <sz val="10"/>
        <color rgb="FFFF0000"/>
        <rFont val="Times New Roman"/>
        <family val="1"/>
      </rPr>
      <t>(BCL = BCCI+Custos Indiretos)</t>
    </r>
  </si>
  <si>
    <r>
      <rPr>
        <b/>
        <sz val="9"/>
        <color rgb="FFFF0000"/>
        <rFont val="Times New Roman"/>
        <family val="1"/>
      </rPr>
      <t>AVISO</t>
    </r>
    <r>
      <rPr>
        <b/>
        <sz val="9"/>
        <rFont val="Times New Roman"/>
        <family val="1"/>
      </rPr>
      <t>: Esta planilha de custos visa facilitar e agilizar a elaboração das propostas de preços dos licitantes. Embora ela não seja de uso obrigatório neste Pregão Eletrônico, é recomendável sua utilização pelos licitantes, vez que a mesma está devidamente atualizada nos termos da IN nº 05/2017-SEGES/MPDG e 07/2018-SEGES/MPDG.</t>
    </r>
  </si>
  <si>
    <t>Data de apresentação desta proposta de preços</t>
  </si>
  <si>
    <t>LOCAIS</t>
  </si>
  <si>
    <t>ESCALA DE TRABALHO</t>
  </si>
  <si>
    <t>VALOR MENSAL POR EMPREGADO</t>
  </si>
  <si>
    <t>PREÇO MENSAL DO POSTO (A)</t>
  </si>
  <si>
    <t>Nº DE POSTOS (B)</t>
  </si>
  <si>
    <t>PARCIAL                    (A x B)</t>
  </si>
  <si>
    <t>VALOR ANUAL</t>
  </si>
  <si>
    <t>PROPOSTA DE PREÇOS</t>
  </si>
  <si>
    <t>IDENTIFICAÇÃO</t>
  </si>
  <si>
    <t>Razão Social:</t>
  </si>
  <si>
    <t>Endereço:</t>
  </si>
  <si>
    <t>CEP:</t>
  </si>
  <si>
    <t>Telefones:</t>
  </si>
  <si>
    <t>E-mails:</t>
  </si>
  <si>
    <t>Nome(s) do(s) representante(s) legal(is) da empresa que assinará(ão) o contrato:</t>
  </si>
  <si>
    <t>Função</t>
  </si>
  <si>
    <t>Outras informações importantes</t>
  </si>
  <si>
    <t>Nome fantasia:</t>
  </si>
  <si>
    <t>CNPJ:</t>
  </si>
  <si>
    <t>Qualificação completa dos sócios da empresa:</t>
  </si>
  <si>
    <t>Nome e CNPJ do Sindicato com o o qual foi celebrada a Convenção Coletiva de Trabalho (CCT) utilizada como referencial para elaboração da proposta:</t>
  </si>
  <si>
    <t>Qte de pessoal</t>
  </si>
  <si>
    <t>Qte</t>
  </si>
  <si>
    <t>Validade da proposta:</t>
  </si>
  <si>
    <t>Apresentar SEFIP com a indicação do percentual do SAT</t>
  </si>
  <si>
    <t>Transporte</t>
  </si>
  <si>
    <r>
      <t xml:space="preserve">Base de cálculo deste submódulo </t>
    </r>
    <r>
      <rPr>
        <sz val="11"/>
        <color rgb="FFFF0000"/>
        <rFont val="Times New Roman"/>
        <family val="1"/>
      </rPr>
      <t>(M1+SM2.1)</t>
    </r>
    <r>
      <rPr>
        <b/>
        <sz val="12"/>
        <color theme="1"/>
        <rFont val="Times New Roman"/>
        <family val="1"/>
      </rPr>
      <t>:</t>
    </r>
  </si>
  <si>
    <r>
      <t>Base de cálculo dos tributos</t>
    </r>
    <r>
      <rPr>
        <sz val="12"/>
        <color theme="1"/>
        <rFont val="Times New Roman"/>
        <family val="1"/>
      </rPr>
      <t xml:space="preserve"> </t>
    </r>
    <r>
      <rPr>
        <sz val="10"/>
        <color rgb="FFFF0000"/>
        <rFont val="Times New Roman"/>
        <family val="1"/>
      </rPr>
      <t>(BCT = (BCL+Lucro)/((1-(Somatório da % de tributos)))</t>
    </r>
  </si>
  <si>
    <t>Tem intrajornada?</t>
  </si>
  <si>
    <t>1) Para cálculo da hora trabalhada toma-se a base de cálculo e divide-se por 220 (conforme jurisprudência do TST).</t>
  </si>
  <si>
    <t>2) Durante a jornada de trabalho, considerando que o turno é ininterrupto e que os vigilantes não têm pausa para almoço/jantar, o intervalo de 1 hora para refeição deve ser indenizado.</t>
  </si>
  <si>
    <t>3) Considerando que são 15 turnos/mês, devem ser pagas 15 horas ao mês</t>
  </si>
  <si>
    <t>Valor da hora trabalhada</t>
  </si>
  <si>
    <t>Valor da Intrajornada</t>
  </si>
  <si>
    <r>
      <t>Base de cálculo deste módulo</t>
    </r>
    <r>
      <rPr>
        <b/>
        <sz val="11"/>
        <color theme="1"/>
        <rFont val="Times New Roman"/>
        <family val="1"/>
      </rPr>
      <t xml:space="preserve"> </t>
    </r>
    <r>
      <rPr>
        <sz val="11"/>
        <color rgb="FFFF0000"/>
        <rFont val="Times New Roman"/>
        <family val="1"/>
      </rPr>
      <t>((M1+M2)-(Letras A+B+C+D+E+F+G do SM2.2))</t>
    </r>
    <r>
      <rPr>
        <b/>
        <sz val="12"/>
        <color theme="1"/>
        <rFont val="Times New Roman"/>
        <family val="1"/>
      </rPr>
      <t>:</t>
    </r>
  </si>
  <si>
    <t>Itens</t>
  </si>
  <si>
    <t>Valor unitário</t>
  </si>
  <si>
    <t>Valor proporcional por mês</t>
  </si>
  <si>
    <t>TOTAL DO CUSTO MENSAL COM UNIFORMES</t>
  </si>
  <si>
    <r>
      <t>Base de cálculo da Intrajornada</t>
    </r>
    <r>
      <rPr>
        <b/>
        <sz val="11"/>
        <color theme="1"/>
        <rFont val="Times New Roman"/>
        <family val="1"/>
      </rPr>
      <t xml:space="preserve"> </t>
    </r>
    <r>
      <rPr>
        <sz val="11"/>
        <color rgb="FFFF0000"/>
        <rFont val="Times New Roman"/>
        <family val="1"/>
      </rPr>
      <t>(M1+M2+M3)</t>
    </r>
    <r>
      <rPr>
        <b/>
        <sz val="12"/>
        <color theme="1"/>
        <rFont val="Times New Roman"/>
        <family val="1"/>
      </rPr>
      <t>:</t>
    </r>
  </si>
  <si>
    <t>Cesta Básica</t>
  </si>
  <si>
    <t>Não</t>
  </si>
  <si>
    <t>Quantidade de Empregados Previstos na Licitação</t>
  </si>
  <si>
    <t>Valor Mensal</t>
  </si>
  <si>
    <t>Valor Anual</t>
  </si>
  <si>
    <t>Vida Útil (meses)</t>
  </si>
  <si>
    <t>UNIFORMES/EPI</t>
  </si>
  <si>
    <t>VALOR ANUAL DE CADA LOCAL</t>
  </si>
  <si>
    <t>Número de Registro da CCT no MTE: MR002921/2022</t>
  </si>
  <si>
    <t>Data-base da categoria: 01/01/2022</t>
  </si>
  <si>
    <t>COPEIRA</t>
  </si>
  <si>
    <t>5134-25</t>
  </si>
  <si>
    <t>SR/PF/RR</t>
  </si>
  <si>
    <t>08 horas diárias</t>
  </si>
  <si>
    <t>Copeira</t>
  </si>
  <si>
    <t>COPEIRAGEM</t>
  </si>
  <si>
    <t>dd/mm/2023</t>
  </si>
  <si>
    <t>Camisa social, manga curta, identificação discreta, cor preta, azul marinho ou cor solicitada pela administração antes do início da execução, que deverá ser atendida pela CONTRATADA.</t>
  </si>
  <si>
    <t>Camisa estilo polo, manga curta, em tecido malha fria ou algodão, identificação discreta, cor preta, azul marinho ou cor solicitada pela administração antes do início da execução, que deverá ser atendida pela CONTRATADA.</t>
  </si>
  <si>
    <t>Calça social, na cor preta, confeccionada em tecido confortável. Poderá a contratante solicitar  permuta da calça por saia, que deverá ser atendida pela CONTRATADA.</t>
  </si>
  <si>
    <t>Par de meias, tipo social, na cor preta.</t>
  </si>
  <si>
    <t>Quantidade (anual)</t>
  </si>
  <si>
    <t>Par de sapato social fechado confortável, de couro, natural, sintético ou sapatilha.</t>
  </si>
  <si>
    <t>Avental em tecido, fácil de lavar e passar, com tiras para amarrar na linha da cintura.</t>
  </si>
  <si>
    <t>Crachá de identificação em PVC.</t>
  </si>
  <si>
    <t>Processo nº 08485.002263/2023-64</t>
  </si>
  <si>
    <t>PREGÃO ELETRÔNICO nº 04/2023-SR/PF/RR</t>
  </si>
  <si>
    <t>BOA VISTA/RR</t>
  </si>
  <si>
    <t>Boa Vista (RR), xx de xxxx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</si>
</sst>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_(* #,##0.00_);_(* \(#,##0.00\);_(* \-??_);_(@_)"/>
    <numFmt numFmtId="165" formatCode="0.0000%"/>
    <numFmt numFmtId="166" formatCode="0.0000000000"/>
    <numFmt numFmtId="167" formatCode="_(&quot;R$ &quot;* #,##0.00_);_(&quot;R$ &quot;* \(#,##0.00\);_(&quot;R$ &quot;* &quot;-&quot;??_);_(@_)"/>
    <numFmt numFmtId="168" formatCode="&quot;R$&quot;\ #,##0.0000;\-&quot;R$&quot;\ #,##0.0000"/>
    <numFmt numFmtId="169" formatCode="&quot;R$&quot;\ #,##0.00"/>
  </numFmts>
  <fonts count="57"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0"/>
      <color rgb="FFFF0000"/>
      <name val="Calibri"/>
      <family val="2"/>
      <scheme val="minor"/>
    </font>
    <font>
      <b/>
      <sz val="11"/>
      <color rgb="FFFF0000"/>
      <name val="Calibri"/>
      <family val="2"/>
      <scheme val="minor"/>
    </font>
    <font>
      <sz val="8"/>
      <color theme="1"/>
      <name val="Verdana"/>
      <family val="2"/>
    </font>
    <font>
      <sz val="9"/>
      <color indexed="81"/>
      <name val="Tahoma"/>
      <family val="2"/>
    </font>
    <font>
      <b/>
      <sz val="9"/>
      <color indexed="81"/>
      <name val="Tahoma"/>
      <family val="2"/>
    </font>
    <font>
      <b/>
      <sz val="8"/>
      <color theme="1"/>
      <name val="Verdana"/>
      <family val="2"/>
    </font>
    <font>
      <sz val="9"/>
      <color rgb="FFFF0000"/>
      <name val="Times New Roman"/>
      <family val="1"/>
    </font>
    <font>
      <sz val="8"/>
      <color rgb="FF000000"/>
      <name val="Verdana"/>
      <family val="2"/>
    </font>
    <font>
      <sz val="8"/>
      <color rgb="FF000000"/>
      <name val="Arial"/>
      <family val="2"/>
    </font>
    <font>
      <sz val="8"/>
      <color rgb="FFFF0000"/>
      <name val="Verdana"/>
      <family val="2"/>
    </font>
    <font>
      <sz val="13"/>
      <color theme="0"/>
      <name val="Times New Roman"/>
      <family val="1"/>
    </font>
    <font>
      <b/>
      <sz val="15"/>
      <color theme="0"/>
      <name val="Times New Roman"/>
      <family val="1"/>
    </font>
    <font>
      <b/>
      <sz val="9"/>
      <color rgb="FFFF0000"/>
      <name val="Times New Roman"/>
      <family val="1"/>
    </font>
    <font>
      <b/>
      <sz val="9"/>
      <name val="Times New Roman"/>
      <family val="1"/>
    </font>
    <font>
      <sz val="11"/>
      <color rgb="FFFF0000"/>
      <name val="Times New Roman"/>
      <family val="1"/>
    </font>
    <font>
      <sz val="10"/>
      <color rgb="FFFF0000"/>
      <name val="Times New Roman"/>
      <family val="1"/>
    </font>
    <font>
      <b/>
      <sz val="14"/>
      <color theme="1"/>
      <name val="Times New Roman"/>
      <family val="1"/>
    </font>
    <font>
      <b/>
      <sz val="8"/>
      <color theme="1"/>
      <name val="Calibri"/>
      <family val="2"/>
      <scheme val="minor"/>
    </font>
    <font>
      <b/>
      <sz val="8"/>
      <name val="Calibri"/>
      <family val="2"/>
      <scheme val="minor"/>
    </font>
    <font>
      <sz val="8"/>
      <color theme="1"/>
      <name val="Calibri"/>
      <family val="2"/>
      <scheme val="minor"/>
    </font>
    <font>
      <sz val="8"/>
      <name val="Calibri"/>
      <family val="2"/>
      <scheme val="minor"/>
    </font>
    <font>
      <b/>
      <sz val="9"/>
      <color theme="1"/>
      <name val="Calibri"/>
      <family val="2"/>
      <scheme val="minor"/>
    </font>
    <font>
      <b/>
      <sz val="9"/>
      <name val="Calibri"/>
      <family val="2"/>
      <scheme val="minor"/>
    </font>
    <font>
      <sz val="11"/>
      <name val="Calibri"/>
      <family val="2"/>
      <scheme val="minor"/>
    </font>
    <font>
      <b/>
      <sz val="14"/>
      <color theme="1"/>
      <name val="Calibri"/>
      <family val="2"/>
      <scheme val="minor"/>
    </font>
    <font>
      <b/>
      <sz val="11"/>
      <color theme="1"/>
      <name val="Times New Roman"/>
      <family val="1"/>
    </font>
    <font>
      <b/>
      <sz val="12"/>
      <color theme="1"/>
      <name val="Calibri"/>
      <family val="2"/>
      <scheme val="minor"/>
    </font>
    <font>
      <sz val="11"/>
      <color theme="1"/>
      <name val="Times New Roman"/>
      <family val="1"/>
    </font>
    <font>
      <b/>
      <sz val="9"/>
      <color rgb="FFFF0000"/>
      <name val="Calibri"/>
      <family val="2"/>
      <scheme val="minor"/>
    </font>
  </fonts>
  <fills count="39">
    <fill>
      <patternFill patternType="none"/>
    </fill>
    <fill>
      <patternFill patternType="gray125"/>
    </fill>
    <fill>
      <patternFill patternType="solid">
        <fgColor theme="4"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FFFF00"/>
        <bgColor indexed="64"/>
      </patternFill>
    </fill>
    <fill>
      <patternFill patternType="solid">
        <fgColor theme="4"/>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62">
    <xf numFmtId="0" fontId="0" fillId="0" borderId="0"/>
    <xf numFmtId="9" fontId="1" fillId="0" borderId="0" applyFont="0" applyFill="0" applyBorder="0" applyAlignment="0" applyProtection="0"/>
    <xf numFmtId="43" fontId="1" fillId="0" borderId="0" applyFont="0" applyFill="0" applyBorder="0" applyAlignment="0" applyProtection="0"/>
    <xf numFmtId="164"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6" fillId="0" borderId="0" applyNumberFormat="0" applyFill="0" applyBorder="0" applyAlignment="0" applyProtection="0"/>
    <xf numFmtId="0" fontId="7" fillId="0" borderId="22" applyNumberFormat="0" applyFill="0" applyAlignment="0" applyProtection="0"/>
    <xf numFmtId="0" fontId="8" fillId="0" borderId="23" applyNumberFormat="0" applyFill="0" applyAlignment="0" applyProtection="0"/>
    <xf numFmtId="0" fontId="9" fillId="0" borderId="24" applyNumberFormat="0" applyFill="0" applyAlignment="0" applyProtection="0"/>
    <xf numFmtId="0" fontId="9" fillId="0" borderId="0" applyNumberFormat="0" applyFill="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0" applyNumberFormat="0" applyBorder="0" applyAlignment="0" applyProtection="0"/>
    <xf numFmtId="0" fontId="13" fillId="6" borderId="25" applyNumberFormat="0" applyAlignment="0" applyProtection="0"/>
    <xf numFmtId="0" fontId="14" fillId="7" borderId="26" applyNumberFormat="0" applyAlignment="0" applyProtection="0"/>
    <xf numFmtId="0" fontId="15" fillId="7" borderId="25" applyNumberFormat="0" applyAlignment="0" applyProtection="0"/>
    <xf numFmtId="0" fontId="16" fillId="0" borderId="27" applyNumberFormat="0" applyFill="0" applyAlignment="0" applyProtection="0"/>
    <xf numFmtId="0" fontId="17" fillId="8" borderId="28" applyNumberFormat="0" applyAlignment="0" applyProtection="0"/>
    <xf numFmtId="0" fontId="18" fillId="0" borderId="0" applyNumberFormat="0" applyFill="0" applyBorder="0" applyAlignment="0" applyProtection="0"/>
    <xf numFmtId="0" fontId="1" fillId="9" borderId="29" applyNumberFormat="0" applyFon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21" fillId="21" borderId="0" applyNumberFormat="0" applyBorder="0" applyAlignment="0" applyProtection="0"/>
    <xf numFmtId="0" fontId="2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21" fillId="25" borderId="0" applyNumberFormat="0" applyBorder="0" applyAlignment="0" applyProtection="0"/>
    <xf numFmtId="0" fontId="2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21" fillId="29" borderId="0" applyNumberFormat="0" applyBorder="0" applyAlignment="0" applyProtection="0"/>
    <xf numFmtId="0" fontId="2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1" fillId="33" borderId="0" applyNumberFormat="0" applyBorder="0" applyAlignment="0" applyProtection="0"/>
    <xf numFmtId="43" fontId="1" fillId="0" borderId="0" applyFont="0" applyFill="0" applyBorder="0" applyAlignment="0" applyProtection="0"/>
    <xf numFmtId="0" fontId="22"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207">
    <xf numFmtId="0" fontId="0" fillId="0" borderId="0" xfId="0"/>
    <xf numFmtId="0" fontId="3" fillId="0" borderId="0" xfId="0" applyFont="1" applyAlignment="1">
      <alignment vertical="center"/>
    </xf>
    <xf numFmtId="0" fontId="2"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2" xfId="0" applyFont="1" applyBorder="1" applyAlignment="1">
      <alignment horizontal="center" vertical="center" wrapText="1"/>
    </xf>
    <xf numFmtId="10" fontId="3" fillId="0" borderId="32" xfId="0" applyNumberFormat="1" applyFont="1" applyBorder="1" applyAlignment="1">
      <alignment horizontal="center" vertical="center" wrapText="1"/>
    </xf>
    <xf numFmtId="0" fontId="2" fillId="0" borderId="15" xfId="0" applyFont="1" applyBorder="1" applyAlignment="1">
      <alignment vertical="center" wrapText="1"/>
    </xf>
    <xf numFmtId="0" fontId="2" fillId="0" borderId="18" xfId="0" applyFont="1" applyBorder="1" applyAlignment="1">
      <alignment horizontal="center" vertical="center" wrapText="1"/>
    </xf>
    <xf numFmtId="0" fontId="0" fillId="34" borderId="0" xfId="0" applyFill="1" applyAlignment="1">
      <alignment vertical="center"/>
    </xf>
    <xf numFmtId="9" fontId="3" fillId="0" borderId="32" xfId="1" applyFont="1" applyBorder="1" applyAlignment="1">
      <alignment horizontal="center" vertical="center" wrapText="1"/>
    </xf>
    <xf numFmtId="165" fontId="3" fillId="0" borderId="32" xfId="1" applyNumberFormat="1" applyFont="1" applyBorder="1" applyAlignment="1">
      <alignment horizontal="center" vertical="center" wrapText="1"/>
    </xf>
    <xf numFmtId="43" fontId="3" fillId="0" borderId="0" xfId="0" applyNumberFormat="1" applyFont="1"/>
    <xf numFmtId="16" fontId="3" fillId="0" borderId="0" xfId="0" applyNumberFormat="1" applyFont="1"/>
    <xf numFmtId="10" fontId="3" fillId="0" borderId="0" xfId="1" applyNumberFormat="1" applyFont="1"/>
    <xf numFmtId="43" fontId="2" fillId="34" borderId="0" xfId="0" applyNumberFormat="1" applyFont="1" applyFill="1" applyAlignment="1">
      <alignment horizontal="center" vertical="center"/>
    </xf>
    <xf numFmtId="43" fontId="2" fillId="0" borderId="0" xfId="0" applyNumberFormat="1" applyFont="1"/>
    <xf numFmtId="7" fontId="27" fillId="0" borderId="32" xfId="0" applyNumberFormat="1" applyFont="1" applyBorder="1" applyAlignment="1">
      <alignment horizontal="right" vertical="center" wrapText="1"/>
    </xf>
    <xf numFmtId="43" fontId="3" fillId="0" borderId="0" xfId="2" applyFont="1" applyBorder="1" applyAlignment="1">
      <alignment horizontal="center" vertical="center" wrapText="1"/>
    </xf>
    <xf numFmtId="7" fontId="3" fillId="0" borderId="32" xfId="0" applyNumberFormat="1" applyFont="1" applyBorder="1" applyAlignment="1">
      <alignment vertical="center" wrapText="1"/>
    </xf>
    <xf numFmtId="0" fontId="2" fillId="0" borderId="1" xfId="0" applyFont="1" applyBorder="1" applyAlignment="1">
      <alignment vertical="center" wrapText="1"/>
    </xf>
    <xf numFmtId="7" fontId="2" fillId="0" borderId="32" xfId="2" applyNumberFormat="1" applyFont="1" applyBorder="1" applyAlignment="1">
      <alignment horizontal="right" vertical="center" wrapText="1"/>
    </xf>
    <xf numFmtId="7" fontId="3" fillId="0" borderId="32" xfId="2" applyNumberFormat="1" applyFont="1" applyBorder="1" applyAlignment="1">
      <alignment horizontal="right" vertical="center" wrapText="1"/>
    </xf>
    <xf numFmtId="7" fontId="2" fillId="0" borderId="32" xfId="0" applyNumberFormat="1" applyFont="1" applyBorder="1" applyAlignment="1">
      <alignment horizontal="right" vertical="center" wrapText="1"/>
    </xf>
    <xf numFmtId="7" fontId="2" fillId="0" borderId="32" xfId="0" applyNumberFormat="1" applyFont="1" applyBorder="1" applyAlignment="1">
      <alignment vertical="center" wrapText="1"/>
    </xf>
    <xf numFmtId="43" fontId="28" fillId="34" borderId="1" xfId="2" applyFont="1" applyFill="1" applyBorder="1" applyAlignment="1">
      <alignment horizontal="center" vertical="center" wrapText="1"/>
    </xf>
    <xf numFmtId="165" fontId="3" fillId="0" borderId="0" xfId="1" applyNumberFormat="1" applyFont="1" applyBorder="1" applyAlignment="1">
      <alignment horizontal="center" vertical="center" wrapText="1"/>
    </xf>
    <xf numFmtId="7" fontId="3" fillId="0" borderId="32" xfId="0" applyNumberFormat="1" applyFont="1" applyBorder="1" applyAlignment="1">
      <alignment horizontal="right" vertical="center" wrapText="1"/>
    </xf>
    <xf numFmtId="0" fontId="34" fillId="0" borderId="0" xfId="0" applyFont="1"/>
    <xf numFmtId="7" fontId="3" fillId="0" borderId="32" xfId="0" applyNumberFormat="1" applyFont="1" applyBorder="1" applyAlignment="1">
      <alignment horizontal="center" vertical="center" wrapText="1"/>
    </xf>
    <xf numFmtId="0" fontId="29" fillId="34" borderId="1" xfId="0" applyFont="1" applyFill="1" applyBorder="1" applyAlignment="1">
      <alignment horizontal="center" vertical="center"/>
    </xf>
    <xf numFmtId="7" fontId="4" fillId="0" borderId="32" xfId="2" applyNumberFormat="1" applyFont="1" applyBorder="1" applyAlignment="1">
      <alignment horizontal="right" vertical="center" wrapText="1"/>
    </xf>
    <xf numFmtId="0" fontId="26" fillId="0" borderId="32" xfId="0" applyFont="1" applyBorder="1" applyAlignment="1">
      <alignment vertical="center" wrapText="1"/>
    </xf>
    <xf numFmtId="0" fontId="2" fillId="0" borderId="10" xfId="0" applyFont="1" applyBorder="1" applyAlignment="1">
      <alignment horizontal="center" vertical="center" wrapText="1"/>
    </xf>
    <xf numFmtId="7" fontId="27" fillId="0" borderId="32" xfId="2" applyNumberFormat="1" applyFont="1" applyBorder="1" applyAlignment="1">
      <alignment horizontal="right" vertical="center" wrapText="1"/>
    </xf>
    <xf numFmtId="0" fontId="2" fillId="0" borderId="0" xfId="0" applyFont="1" applyAlignment="1">
      <alignment vertical="center"/>
    </xf>
    <xf numFmtId="165" fontId="3" fillId="34" borderId="32" xfId="1" applyNumberFormat="1" applyFont="1" applyFill="1" applyBorder="1" applyAlignment="1">
      <alignment horizontal="center" vertical="center" wrapText="1"/>
    </xf>
    <xf numFmtId="14" fontId="3" fillId="0" borderId="12" xfId="0" applyNumberFormat="1" applyFont="1" applyBorder="1" applyAlignment="1">
      <alignment horizontal="center" wrapText="1"/>
    </xf>
    <xf numFmtId="0" fontId="23" fillId="0" borderId="0" xfId="0" applyFont="1" applyAlignment="1">
      <alignment horizontal="center"/>
    </xf>
    <xf numFmtId="0" fontId="3" fillId="0" borderId="1" xfId="0" applyFont="1" applyBorder="1" applyAlignment="1">
      <alignment vertical="center" wrapText="1"/>
    </xf>
    <xf numFmtId="0" fontId="2" fillId="0" borderId="2" xfId="0" applyFont="1" applyBorder="1" applyAlignment="1">
      <alignment horizontal="center" vertical="center" wrapText="1"/>
    </xf>
    <xf numFmtId="0" fontId="3" fillId="0" borderId="8" xfId="0" applyFont="1" applyBorder="1" applyAlignment="1">
      <alignment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3" fillId="0" borderId="9" xfId="0" applyFont="1" applyBorder="1" applyAlignment="1">
      <alignment vertical="center" wrapText="1"/>
    </xf>
    <xf numFmtId="0" fontId="3" fillId="0" borderId="11" xfId="0" applyFont="1" applyBorder="1" applyAlignment="1">
      <alignment vertical="center" wrapText="1"/>
    </xf>
    <xf numFmtId="0" fontId="0" fillId="0" borderId="0" xfId="0"/>
    <xf numFmtId="0" fontId="3" fillId="0" borderId="32" xfId="0" applyFont="1" applyBorder="1" applyAlignment="1">
      <alignment vertical="center" wrapText="1"/>
    </xf>
    <xf numFmtId="0" fontId="3" fillId="0" borderId="32" xfId="0" applyFont="1" applyBorder="1" applyAlignment="1">
      <alignment horizontal="justify" vertical="center" wrapText="1"/>
    </xf>
    <xf numFmtId="0" fontId="3" fillId="0" borderId="0" xfId="0" applyFont="1"/>
    <xf numFmtId="0" fontId="30" fillId="0" borderId="0" xfId="0" applyFont="1"/>
    <xf numFmtId="0" fontId="2" fillId="0" borderId="0" xfId="0" applyFont="1" applyBorder="1" applyAlignment="1">
      <alignment horizontal="center" vertical="center" wrapText="1"/>
    </xf>
    <xf numFmtId="0" fontId="3" fillId="0" borderId="0" xfId="0" applyFont="1" applyBorder="1" applyAlignment="1">
      <alignment horizontal="center" vertical="center" wrapText="1"/>
    </xf>
    <xf numFmtId="0" fontId="27" fillId="0" borderId="5" xfId="0" applyFont="1" applyBorder="1" applyAlignment="1">
      <alignment horizontal="center"/>
    </xf>
    <xf numFmtId="0" fontId="45" fillId="34" borderId="19" xfId="0" applyFont="1" applyFill="1" applyBorder="1" applyAlignment="1">
      <alignment horizontal="center" vertical="center" wrapText="1"/>
    </xf>
    <xf numFmtId="44" fontId="46" fillId="34" borderId="19" xfId="53" applyFont="1" applyFill="1" applyBorder="1" applyAlignment="1">
      <alignment horizontal="center" vertical="center" wrapText="1"/>
    </xf>
    <xf numFmtId="0" fontId="45" fillId="34" borderId="1" xfId="0" applyFont="1" applyFill="1" applyBorder="1" applyAlignment="1">
      <alignment horizontal="center" vertical="center" wrapText="1"/>
    </xf>
    <xf numFmtId="0" fontId="47" fillId="34" borderId="1" xfId="0" applyFont="1" applyFill="1" applyBorder="1" applyAlignment="1" applyProtection="1">
      <alignment horizontal="center" vertical="center" wrapText="1"/>
      <protection locked="0"/>
    </xf>
    <xf numFmtId="167" fontId="48" fillId="34" borderId="1" xfId="53" applyNumberFormat="1" applyFont="1" applyFill="1" applyBorder="1" applyAlignment="1">
      <alignment horizontal="center" vertical="center" wrapText="1"/>
    </xf>
    <xf numFmtId="0" fontId="47" fillId="34" borderId="1" xfId="0" applyFont="1" applyFill="1" applyBorder="1" applyAlignment="1">
      <alignment horizontal="center" vertical="center" wrapText="1"/>
    </xf>
    <xf numFmtId="0" fontId="49" fillId="34" borderId="1" xfId="0" applyFont="1" applyFill="1" applyBorder="1" applyAlignment="1">
      <alignment horizontal="center" vertical="center" wrapText="1"/>
    </xf>
    <xf numFmtId="167" fontId="50" fillId="34" borderId="1" xfId="53" applyNumberFormat="1" applyFont="1" applyFill="1" applyBorder="1" applyAlignment="1">
      <alignment horizontal="center" vertical="center" wrapText="1"/>
    </xf>
    <xf numFmtId="44" fontId="49" fillId="34" borderId="1" xfId="53" applyFont="1" applyFill="1" applyBorder="1" applyAlignment="1">
      <alignment vertical="center"/>
    </xf>
    <xf numFmtId="44" fontId="47" fillId="34" borderId="0" xfId="53" applyFont="1" applyFill="1" applyAlignment="1">
      <alignment vertical="center"/>
    </xf>
    <xf numFmtId="44" fontId="47" fillId="34" borderId="39" xfId="53" applyFont="1" applyFill="1" applyBorder="1" applyAlignment="1">
      <alignment vertical="center"/>
    </xf>
    <xf numFmtId="44" fontId="47" fillId="34" borderId="0" xfId="53" applyFont="1" applyFill="1" applyBorder="1" applyAlignment="1">
      <alignment vertical="center"/>
    </xf>
    <xf numFmtId="44" fontId="20" fillId="34" borderId="0" xfId="53" applyFont="1" applyFill="1" applyBorder="1" applyAlignment="1">
      <alignment vertical="center"/>
    </xf>
    <xf numFmtId="0" fontId="52" fillId="34" borderId="0" xfId="0" applyFont="1" applyFill="1" applyAlignment="1">
      <alignment horizontal="center" vertical="center"/>
    </xf>
    <xf numFmtId="0" fontId="0" fillId="34" borderId="38" xfId="0" applyFill="1" applyBorder="1" applyAlignment="1">
      <alignment vertical="center"/>
    </xf>
    <xf numFmtId="0" fontId="0" fillId="34" borderId="39" xfId="0" applyFill="1" applyBorder="1" applyAlignment="1">
      <alignment vertical="center"/>
    </xf>
    <xf numFmtId="44" fontId="51" fillId="34" borderId="39" xfId="53" applyFont="1" applyFill="1" applyBorder="1" applyAlignment="1">
      <alignment vertical="center"/>
    </xf>
    <xf numFmtId="0" fontId="0" fillId="34" borderId="40" xfId="0" applyFill="1" applyBorder="1" applyAlignment="1">
      <alignment vertical="center"/>
    </xf>
    <xf numFmtId="0" fontId="0" fillId="34" borderId="0" xfId="0" applyFill="1" applyBorder="1" applyAlignment="1">
      <alignment vertical="center"/>
    </xf>
    <xf numFmtId="44" fontId="51" fillId="34" borderId="0" xfId="53" applyFont="1" applyFill="1" applyBorder="1" applyAlignment="1">
      <alignment vertical="center"/>
    </xf>
    <xf numFmtId="0" fontId="20" fillId="34" borderId="0" xfId="0" applyFont="1" applyFill="1" applyBorder="1" applyAlignment="1">
      <alignment horizontal="center" vertical="center"/>
    </xf>
    <xf numFmtId="0" fontId="0" fillId="34" borderId="0" xfId="0" applyFill="1" applyAlignment="1">
      <alignment horizontal="left" vertical="center"/>
    </xf>
    <xf numFmtId="0" fontId="0" fillId="34" borderId="16" xfId="0" applyFill="1" applyBorder="1" applyAlignment="1">
      <alignment vertical="center"/>
    </xf>
    <xf numFmtId="0" fontId="0" fillId="34" borderId="41" xfId="0" applyFill="1" applyBorder="1" applyAlignment="1">
      <alignment vertical="center"/>
    </xf>
    <xf numFmtId="44" fontId="51" fillId="34" borderId="0" xfId="53" applyFont="1" applyFill="1" applyAlignment="1">
      <alignment vertical="center"/>
    </xf>
    <xf numFmtId="0" fontId="0" fillId="34" borderId="1" xfId="0" applyFill="1" applyBorder="1" applyAlignment="1">
      <alignment horizontal="center" vertical="center"/>
    </xf>
    <xf numFmtId="0" fontId="0" fillId="34" borderId="0" xfId="0" applyFill="1" applyBorder="1" applyAlignment="1">
      <alignment horizontal="left" vertical="center"/>
    </xf>
    <xf numFmtId="0" fontId="0" fillId="34" borderId="0" xfId="0" applyFill="1" applyBorder="1" applyAlignment="1">
      <alignment horizontal="center" vertical="center"/>
    </xf>
    <xf numFmtId="0" fontId="0" fillId="34" borderId="35" xfId="0" applyFill="1" applyBorder="1" applyAlignment="1">
      <alignment vertical="center"/>
    </xf>
    <xf numFmtId="0" fontId="0" fillId="34" borderId="36" xfId="0" applyFill="1" applyBorder="1" applyAlignment="1">
      <alignment vertical="center"/>
    </xf>
    <xf numFmtId="44" fontId="51" fillId="34" borderId="36" xfId="53" applyFont="1" applyFill="1" applyBorder="1" applyAlignment="1">
      <alignment vertical="center"/>
    </xf>
    <xf numFmtId="44" fontId="47" fillId="34" borderId="36" xfId="53" applyFont="1" applyFill="1" applyBorder="1" applyAlignment="1">
      <alignment vertical="center"/>
    </xf>
    <xf numFmtId="0" fontId="0" fillId="34" borderId="37" xfId="0" applyFill="1" applyBorder="1" applyAlignment="1">
      <alignment vertical="center"/>
    </xf>
    <xf numFmtId="7" fontId="3" fillId="0" borderId="0" xfId="0" applyNumberFormat="1" applyFont="1"/>
    <xf numFmtId="7" fontId="0" fillId="0" borderId="1" xfId="0" applyNumberFormat="1" applyFont="1" applyBorder="1"/>
    <xf numFmtId="7" fontId="20" fillId="0" borderId="1" xfId="0" applyNumberFormat="1" applyFont="1" applyBorder="1"/>
    <xf numFmtId="0" fontId="3" fillId="34" borderId="32" xfId="0" applyFont="1" applyFill="1" applyBorder="1" applyAlignment="1">
      <alignment vertical="center" wrapText="1"/>
    </xf>
    <xf numFmtId="7" fontId="2" fillId="34" borderId="0" xfId="0" applyNumberFormat="1" applyFont="1" applyFill="1" applyAlignment="1">
      <alignment horizontal="center" vertical="center"/>
    </xf>
    <xf numFmtId="0" fontId="34" fillId="34" borderId="0" xfId="0" applyFont="1" applyFill="1"/>
    <xf numFmtId="0" fontId="3" fillId="34" borderId="0" xfId="0" applyFont="1" applyFill="1"/>
    <xf numFmtId="165" fontId="3" fillId="0" borderId="0" xfId="0" applyNumberFormat="1" applyFont="1"/>
    <xf numFmtId="168" fontId="3" fillId="0" borderId="0" xfId="0" applyNumberFormat="1" applyFont="1"/>
    <xf numFmtId="0" fontId="0" fillId="0" borderId="0" xfId="0" applyFont="1"/>
    <xf numFmtId="0" fontId="55" fillId="0" borderId="0" xfId="0" applyFont="1"/>
    <xf numFmtId="0" fontId="54" fillId="34" borderId="0" xfId="0" applyFont="1" applyFill="1" applyAlignment="1">
      <alignment horizontal="left" vertical="center"/>
    </xf>
    <xf numFmtId="43" fontId="56" fillId="34" borderId="1" xfId="2" applyFont="1" applyFill="1" applyBorder="1" applyAlignment="1">
      <alignment horizontal="center" vertical="center" wrapText="1"/>
    </xf>
    <xf numFmtId="0" fontId="39" fillId="36" borderId="0" xfId="0" applyFont="1" applyFill="1" applyAlignment="1"/>
    <xf numFmtId="0" fontId="55" fillId="34" borderId="0" xfId="0" applyFont="1" applyFill="1" applyAlignment="1">
      <alignment horizontal="center" vertical="center"/>
    </xf>
    <xf numFmtId="0" fontId="55" fillId="34" borderId="0" xfId="0" applyFont="1" applyFill="1" applyAlignment="1">
      <alignment horizontal="center" vertical="center" wrapText="1"/>
    </xf>
    <xf numFmtId="44" fontId="55" fillId="34" borderId="0" xfId="53" applyFont="1" applyFill="1" applyAlignment="1">
      <alignment horizontal="center" vertical="center"/>
    </xf>
    <xf numFmtId="0" fontId="2" fillId="34" borderId="1" xfId="0" applyFont="1" applyFill="1" applyBorder="1" applyAlignment="1">
      <alignment horizontal="center" vertical="center"/>
    </xf>
    <xf numFmtId="0" fontId="2" fillId="34" borderId="1" xfId="0" applyFont="1" applyFill="1" applyBorder="1" applyAlignment="1">
      <alignment horizontal="center" vertical="center" wrapText="1"/>
    </xf>
    <xf numFmtId="44" fontId="3" fillId="0" borderId="32" xfId="0" applyNumberFormat="1" applyFont="1" applyBorder="1" applyAlignment="1">
      <alignment horizontal="right" vertical="center" wrapText="1"/>
    </xf>
    <xf numFmtId="0" fontId="23" fillId="0" borderId="0" xfId="0" applyFont="1"/>
    <xf numFmtId="7" fontId="3" fillId="34" borderId="32" xfId="2" applyNumberFormat="1" applyFont="1" applyFill="1" applyBorder="1" applyAlignment="1">
      <alignment horizontal="right" vertical="center" wrapText="1"/>
    </xf>
    <xf numFmtId="0" fontId="3" fillId="0" borderId="0" xfId="0" applyFont="1" applyFill="1"/>
    <xf numFmtId="0" fontId="0" fillId="0" borderId="0" xfId="0" applyFill="1" applyAlignment="1">
      <alignment vertical="center"/>
    </xf>
    <xf numFmtId="0" fontId="3" fillId="0" borderId="0" xfId="0" applyFont="1" applyFill="1" applyAlignment="1">
      <alignment wrapText="1"/>
    </xf>
    <xf numFmtId="0" fontId="0" fillId="0" borderId="0" xfId="0" applyFont="1" applyFill="1"/>
    <xf numFmtId="0" fontId="0" fillId="0" borderId="1" xfId="0" applyFont="1" applyFill="1" applyBorder="1" applyAlignment="1">
      <alignment horizontal="right"/>
    </xf>
    <xf numFmtId="0" fontId="20" fillId="0" borderId="1" xfId="0" applyFont="1" applyFill="1" applyBorder="1" applyAlignment="1">
      <alignment horizontal="right"/>
    </xf>
    <xf numFmtId="0" fontId="55" fillId="0" borderId="0" xfId="0" applyFont="1" applyFill="1"/>
    <xf numFmtId="10" fontId="3" fillId="0" borderId="32" xfId="1" applyNumberFormat="1"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32" xfId="0" applyFont="1" applyFill="1" applyBorder="1" applyAlignment="1">
      <alignment vertical="center" wrapText="1"/>
    </xf>
    <xf numFmtId="7" fontId="3" fillId="0" borderId="32" xfId="2" applyNumberFormat="1" applyFont="1" applyFill="1" applyBorder="1" applyAlignment="1">
      <alignment horizontal="right" vertical="center" wrapText="1"/>
    </xf>
    <xf numFmtId="7" fontId="2" fillId="0" borderId="32" xfId="0" applyNumberFormat="1" applyFont="1" applyFill="1" applyBorder="1" applyAlignment="1">
      <alignment horizontal="right" vertical="center" wrapText="1"/>
    </xf>
    <xf numFmtId="0" fontId="3" fillId="0" borderId="32" xfId="0" applyFont="1" applyFill="1" applyBorder="1" applyAlignment="1">
      <alignment horizontal="center" vertical="center" wrapText="1"/>
    </xf>
    <xf numFmtId="10" fontId="2" fillId="0" borderId="32" xfId="0" applyNumberFormat="1" applyFont="1" applyFill="1" applyBorder="1" applyAlignment="1">
      <alignment horizontal="center" vertical="center" wrapText="1"/>
    </xf>
    <xf numFmtId="7" fontId="2" fillId="0" borderId="0" xfId="0" applyNumberFormat="1" applyFont="1" applyFill="1" applyAlignment="1">
      <alignment horizontal="center" vertical="center"/>
    </xf>
    <xf numFmtId="7" fontId="2" fillId="0" borderId="32" xfId="2" applyNumberFormat="1" applyFont="1" applyFill="1" applyBorder="1" applyAlignment="1">
      <alignment horizontal="right" vertical="center" wrapText="1"/>
    </xf>
    <xf numFmtId="0" fontId="45" fillId="34" borderId="11" xfId="0" applyFont="1" applyFill="1" applyBorder="1" applyAlignment="1">
      <alignment horizontal="center" vertical="center" wrapText="1"/>
    </xf>
    <xf numFmtId="0" fontId="2" fillId="0" borderId="15" xfId="0" applyFont="1" applyBorder="1" applyAlignment="1">
      <alignment horizontal="center" vertical="center" wrapText="1"/>
    </xf>
    <xf numFmtId="0" fontId="34" fillId="0" borderId="0" xfId="0" applyFont="1" applyAlignment="1">
      <alignment horizontal="center"/>
    </xf>
    <xf numFmtId="0" fontId="3" fillId="37" borderId="18" xfId="0" applyFont="1" applyFill="1" applyBorder="1" applyAlignment="1">
      <alignment horizontal="center" vertical="center" wrapText="1"/>
    </xf>
    <xf numFmtId="0" fontId="3" fillId="37" borderId="32" xfId="0" applyFont="1" applyFill="1" applyBorder="1" applyAlignment="1">
      <alignment vertical="center" wrapText="1"/>
    </xf>
    <xf numFmtId="10" fontId="3" fillId="37" borderId="32" xfId="0" applyNumberFormat="1" applyFont="1" applyFill="1" applyBorder="1" applyAlignment="1">
      <alignment horizontal="center" vertical="center" wrapText="1"/>
    </xf>
    <xf numFmtId="7" fontId="3" fillId="37" borderId="32" xfId="0" applyNumberFormat="1" applyFont="1" applyFill="1" applyBorder="1" applyAlignment="1">
      <alignment horizontal="right" vertical="center" wrapText="1"/>
    </xf>
    <xf numFmtId="169" fontId="3" fillId="0" borderId="32" xfId="2" applyNumberFormat="1" applyFont="1" applyFill="1" applyBorder="1" applyAlignment="1">
      <alignment horizontal="right" vertical="center" wrapText="1"/>
    </xf>
    <xf numFmtId="10" fontId="3" fillId="34" borderId="32" xfId="1" applyNumberFormat="1" applyFont="1" applyFill="1" applyBorder="1" applyAlignment="1">
      <alignment horizontal="center" vertical="center" wrapText="1"/>
    </xf>
    <xf numFmtId="169" fontId="26" fillId="0" borderId="5" xfId="53" applyNumberFormat="1" applyFont="1" applyBorder="1" applyAlignment="1">
      <alignment horizontal="center"/>
    </xf>
    <xf numFmtId="169" fontId="3" fillId="0" borderId="32" xfId="0" applyNumberFormat="1" applyFont="1" applyBorder="1" applyAlignment="1">
      <alignment horizontal="right" vertical="center" wrapText="1"/>
    </xf>
    <xf numFmtId="10" fontId="3" fillId="0" borderId="32" xfId="1" applyNumberFormat="1" applyFont="1" applyBorder="1" applyAlignment="1">
      <alignment horizontal="center" vertical="center" wrapText="1"/>
    </xf>
    <xf numFmtId="0" fontId="3" fillId="0" borderId="31" xfId="0" applyFont="1" applyBorder="1"/>
    <xf numFmtId="0" fontId="3" fillId="0" borderId="0" xfId="0" applyFont="1" applyBorder="1"/>
    <xf numFmtId="7" fontId="2" fillId="0" borderId="17" xfId="0" applyNumberFormat="1" applyFont="1" applyBorder="1"/>
    <xf numFmtId="169" fontId="2" fillId="34" borderId="1" xfId="0" applyNumberFormat="1" applyFont="1" applyFill="1" applyBorder="1" applyAlignment="1">
      <alignment horizontal="center" vertical="center" wrapText="1"/>
    </xf>
    <xf numFmtId="169" fontId="2" fillId="34" borderId="1" xfId="53" applyNumberFormat="1" applyFont="1" applyFill="1" applyBorder="1" applyAlignment="1">
      <alignment horizontal="center" vertical="center"/>
    </xf>
    <xf numFmtId="0" fontId="2" fillId="38" borderId="1" xfId="0" applyFont="1" applyFill="1" applyBorder="1" applyAlignment="1">
      <alignment horizontal="center" vertical="center"/>
    </xf>
    <xf numFmtId="0" fontId="2" fillId="38" borderId="1" xfId="0" applyFont="1" applyFill="1" applyBorder="1" applyAlignment="1">
      <alignment horizontal="center" vertical="center" wrapText="1"/>
    </xf>
    <xf numFmtId="169" fontId="48" fillId="34" borderId="1" xfId="53" applyNumberFormat="1" applyFont="1" applyFill="1" applyBorder="1" applyAlignment="1">
      <alignment horizontal="center" vertical="center" wrapText="1"/>
    </xf>
    <xf numFmtId="0" fontId="26" fillId="0" borderId="21" xfId="0" applyFont="1" applyBorder="1"/>
    <xf numFmtId="0" fontId="2" fillId="0" borderId="5" xfId="0" applyFont="1" applyBorder="1" applyAlignment="1">
      <alignment horizontal="center" vertical="center" wrapText="1"/>
    </xf>
    <xf numFmtId="14" fontId="2" fillId="0" borderId="7" xfId="0" applyNumberFormat="1" applyFont="1" applyBorder="1" applyAlignment="1">
      <alignment horizontal="center" wrapText="1"/>
    </xf>
    <xf numFmtId="0" fontId="26" fillId="0" borderId="3" xfId="0" applyFont="1" applyBorder="1" applyAlignment="1">
      <alignment horizontal="center"/>
    </xf>
    <xf numFmtId="169" fontId="55" fillId="34" borderId="0" xfId="0" applyNumberFormat="1" applyFont="1" applyFill="1" applyAlignment="1">
      <alignment horizontal="center" vertical="center" wrapText="1"/>
    </xf>
    <xf numFmtId="0" fontId="3" fillId="34" borderId="1" xfId="0" applyFont="1" applyFill="1" applyBorder="1" applyAlignment="1">
      <alignment horizontal="left" vertical="center" wrapText="1"/>
    </xf>
    <xf numFmtId="0" fontId="3" fillId="34" borderId="1" xfId="0" applyFont="1" applyFill="1" applyBorder="1" applyAlignment="1">
      <alignment horizontal="left" vertical="top" wrapText="1"/>
    </xf>
    <xf numFmtId="0" fontId="3" fillId="34" borderId="1" xfId="0" applyFont="1" applyFill="1" applyBorder="1" applyAlignment="1">
      <alignment horizontal="left" vertical="top"/>
    </xf>
    <xf numFmtId="0" fontId="49" fillId="34" borderId="19" xfId="0" applyFont="1" applyFill="1" applyBorder="1" applyAlignment="1">
      <alignment horizontal="center" vertical="center" wrapText="1"/>
    </xf>
    <xf numFmtId="0" fontId="49" fillId="34" borderId="33" xfId="0" applyFont="1" applyFill="1" applyBorder="1" applyAlignment="1">
      <alignment horizontal="center" vertical="center" wrapText="1"/>
    </xf>
    <xf numFmtId="0" fontId="49" fillId="34" borderId="34" xfId="0" applyFont="1" applyFill="1" applyBorder="1" applyAlignment="1">
      <alignment horizontal="center" vertical="center" wrapText="1"/>
    </xf>
    <xf numFmtId="0" fontId="52" fillId="34" borderId="0" xfId="0" applyFont="1" applyFill="1" applyAlignment="1">
      <alignment horizontal="center" vertical="center"/>
    </xf>
    <xf numFmtId="0" fontId="20" fillId="34" borderId="35" xfId="0" applyFont="1" applyFill="1" applyBorder="1" applyAlignment="1">
      <alignment horizontal="center" vertical="center"/>
    </xf>
    <xf numFmtId="0" fontId="20" fillId="34" borderId="36" xfId="0" applyFont="1" applyFill="1" applyBorder="1" applyAlignment="1">
      <alignment horizontal="center" vertical="center"/>
    </xf>
    <xf numFmtId="0" fontId="20" fillId="34" borderId="37" xfId="0" applyFont="1" applyFill="1" applyBorder="1" applyAlignment="1">
      <alignment horizontal="center" vertical="center"/>
    </xf>
    <xf numFmtId="0" fontId="0" fillId="34" borderId="16" xfId="0" applyFill="1" applyBorder="1" applyAlignment="1">
      <alignment horizontal="left" vertical="center"/>
    </xf>
    <xf numFmtId="0" fontId="0" fillId="34" borderId="0" xfId="0" applyFill="1" applyBorder="1" applyAlignment="1">
      <alignment horizontal="left" vertical="center"/>
    </xf>
    <xf numFmtId="0" fontId="0" fillId="34" borderId="41" xfId="0" applyFill="1" applyBorder="1" applyAlignment="1">
      <alignment horizontal="left" vertical="center"/>
    </xf>
    <xf numFmtId="0" fontId="0" fillId="34" borderId="16" xfId="0" applyFill="1" applyBorder="1" applyAlignment="1">
      <alignment horizontal="center" vertical="center"/>
    </xf>
    <xf numFmtId="0" fontId="0" fillId="34" borderId="0" xfId="0" applyFill="1" applyBorder="1" applyAlignment="1">
      <alignment horizontal="center" vertical="center"/>
    </xf>
    <xf numFmtId="0" fontId="0" fillId="34" borderId="41" xfId="0" applyFill="1" applyBorder="1" applyAlignment="1">
      <alignment horizontal="center" vertical="center"/>
    </xf>
    <xf numFmtId="0" fontId="0" fillId="34" borderId="35" xfId="0" applyFill="1" applyBorder="1" applyAlignment="1">
      <alignment horizontal="left" vertical="center" wrapText="1"/>
    </xf>
    <xf numFmtId="0" fontId="0" fillId="34" borderId="36" xfId="0" applyFill="1" applyBorder="1" applyAlignment="1">
      <alignment horizontal="left" vertical="center" wrapText="1"/>
    </xf>
    <xf numFmtId="0" fontId="0" fillId="34" borderId="37" xfId="0" applyFill="1" applyBorder="1" applyAlignment="1">
      <alignment horizontal="left" vertical="center" wrapText="1"/>
    </xf>
    <xf numFmtId="0" fontId="0" fillId="34" borderId="38" xfId="0" applyFill="1" applyBorder="1" applyAlignment="1">
      <alignment horizontal="left" vertical="center"/>
    </xf>
    <xf numFmtId="0" fontId="0" fillId="34" borderId="39" xfId="0" applyFill="1" applyBorder="1" applyAlignment="1">
      <alignment horizontal="left" vertical="center"/>
    </xf>
    <xf numFmtId="0" fontId="0" fillId="34" borderId="40" xfId="0" applyFill="1" applyBorder="1" applyAlignment="1">
      <alignment horizontal="left" vertical="center"/>
    </xf>
    <xf numFmtId="0" fontId="0" fillId="34" borderId="1" xfId="0" applyFill="1" applyBorder="1" applyAlignment="1">
      <alignment horizontal="center" vertical="center"/>
    </xf>
    <xf numFmtId="0" fontId="0" fillId="34" borderId="0" xfId="0" applyFill="1" applyAlignment="1">
      <alignment horizontal="right" vertical="center"/>
    </xf>
    <xf numFmtId="0" fontId="0" fillId="34" borderId="0" xfId="0" applyFill="1" applyAlignment="1">
      <alignment horizontal="left" vertical="center"/>
    </xf>
    <xf numFmtId="0" fontId="0" fillId="34" borderId="0" xfId="0" applyFill="1" applyAlignment="1">
      <alignment horizontal="center" vertical="center"/>
    </xf>
    <xf numFmtId="0" fontId="39" fillId="36" borderId="0" xfId="0" applyFont="1" applyFill="1" applyAlignment="1">
      <alignment horizontal="center"/>
    </xf>
    <xf numFmtId="0" fontId="2" fillId="34" borderId="19" xfId="0" applyFont="1" applyFill="1" applyBorder="1" applyAlignment="1">
      <alignment horizontal="center" vertical="center"/>
    </xf>
    <xf numFmtId="0" fontId="2" fillId="34" borderId="33" xfId="0" applyFont="1" applyFill="1" applyBorder="1" applyAlignment="1">
      <alignment horizontal="center" vertical="center"/>
    </xf>
    <xf numFmtId="0" fontId="2" fillId="34" borderId="34" xfId="0" applyFont="1" applyFill="1" applyBorder="1" applyAlignment="1">
      <alignment horizontal="center" vertical="center"/>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2" fillId="35" borderId="0" xfId="0" applyFont="1" applyFill="1" applyBorder="1" applyAlignment="1">
      <alignment horizontal="center" vertical="center"/>
    </xf>
    <xf numFmtId="0" fontId="44" fillId="0" borderId="14" xfId="0" applyFont="1" applyBorder="1" applyAlignment="1">
      <alignment horizontal="center"/>
    </xf>
    <xf numFmtId="0" fontId="2" fillId="0" borderId="14" xfId="0" applyFont="1" applyBorder="1" applyAlignment="1">
      <alignment horizontal="center"/>
    </xf>
    <xf numFmtId="0" fontId="44" fillId="0" borderId="0" xfId="0" applyFont="1" applyAlignment="1">
      <alignment horizontal="center"/>
    </xf>
    <xf numFmtId="0" fontId="2" fillId="2" borderId="0" xfId="0" applyFont="1" applyFill="1" applyAlignment="1">
      <alignment horizontal="center" vertical="center"/>
    </xf>
    <xf numFmtId="0" fontId="2" fillId="34" borderId="0" xfId="0" applyFont="1" applyFill="1" applyAlignment="1">
      <alignment horizontal="right" vertical="center"/>
    </xf>
    <xf numFmtId="0" fontId="44" fillId="0" borderId="13" xfId="0" applyFont="1" applyBorder="1" applyAlignment="1">
      <alignment horizontal="center" vertical="center" wrapText="1"/>
    </xf>
    <xf numFmtId="0" fontId="44" fillId="0" borderId="15" xfId="0" applyFont="1" applyBorder="1" applyAlignment="1">
      <alignment horizontal="center" vertical="center" wrapText="1"/>
    </xf>
    <xf numFmtId="0" fontId="2" fillId="34" borderId="20" xfId="0" applyFont="1" applyFill="1" applyBorder="1" applyAlignment="1">
      <alignment horizontal="right" vertical="center"/>
    </xf>
    <xf numFmtId="0" fontId="30" fillId="0" borderId="0" xfId="0" applyFont="1" applyAlignment="1">
      <alignment horizontal="justify" vertical="top" wrapText="1"/>
    </xf>
    <xf numFmtId="0" fontId="37" fillId="0" borderId="0" xfId="0" applyFont="1" applyAlignment="1">
      <alignment horizontal="justify" vertical="top" wrapText="1"/>
    </xf>
    <xf numFmtId="0" fontId="2" fillId="0" borderId="13"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35" borderId="0" xfId="0" applyFont="1" applyFill="1" applyBorder="1" applyAlignment="1">
      <alignment horizontal="center" vertical="center" wrapText="1"/>
    </xf>
    <xf numFmtId="0" fontId="2" fillId="0" borderId="0" xfId="0" applyFont="1" applyFill="1" applyAlignment="1">
      <alignment horizontal="right" vertical="center"/>
    </xf>
    <xf numFmtId="0" fontId="3" fillId="0" borderId="31" xfId="0" applyFont="1" applyBorder="1" applyAlignment="1">
      <alignment horizontal="center" wrapText="1"/>
    </xf>
    <xf numFmtId="0" fontId="3" fillId="0" borderId="0" xfId="0" applyFont="1" applyBorder="1" applyAlignment="1">
      <alignment horizontal="center" wrapText="1"/>
    </xf>
    <xf numFmtId="0" fontId="0" fillId="0" borderId="0" xfId="0" applyFont="1" applyFill="1" applyBorder="1" applyAlignment="1">
      <alignment horizontal="left" wrapText="1"/>
    </xf>
    <xf numFmtId="0" fontId="0" fillId="34" borderId="0" xfId="0" applyFont="1" applyFill="1" applyBorder="1" applyAlignment="1">
      <alignment horizontal="left" vertical="center" wrapText="1"/>
    </xf>
    <xf numFmtId="0" fontId="0" fillId="0" borderId="0" xfId="0" applyFill="1" applyAlignment="1">
      <alignment horizontal="left" vertical="center" wrapText="1"/>
    </xf>
    <xf numFmtId="0" fontId="2" fillId="2" borderId="0" xfId="0" applyFont="1" applyFill="1" applyBorder="1" applyAlignment="1">
      <alignment horizontal="center" vertical="center"/>
    </xf>
    <xf numFmtId="166" fontId="0" fillId="0" borderId="0" xfId="0" applyNumberFormat="1" applyFill="1" applyAlignment="1">
      <alignment horizontal="left" vertical="center" wrapText="1"/>
    </xf>
    <xf numFmtId="0" fontId="20" fillId="0" borderId="0" xfId="0" applyFont="1" applyFill="1" applyAlignment="1">
      <alignment horizontal="center" vertical="center"/>
    </xf>
    <xf numFmtId="0" fontId="38" fillId="36" borderId="0" xfId="0" applyFont="1" applyFill="1" applyAlignment="1">
      <alignment horizontal="center"/>
    </xf>
    <xf numFmtId="0" fontId="34" fillId="0" borderId="0" xfId="0" applyFont="1" applyAlignment="1">
      <alignment horizontal="center"/>
    </xf>
    <xf numFmtId="0" fontId="41" fillId="0" borderId="0" xfId="0" applyFont="1" applyAlignment="1">
      <alignment horizontal="left" wrapText="1"/>
    </xf>
  </cellXfs>
  <cellStyles count="62">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Moeda" xfId="53" builtinId="4"/>
    <cellStyle name="Neutro" xfId="13" builtinId="28" customBuiltin="1"/>
    <cellStyle name="Normal" xfId="0" builtinId="0"/>
    <cellStyle name="Normal 2" xfId="48" xr:uid="{00000000-0005-0000-0000-000021000000}"/>
    <cellStyle name="Nota" xfId="20" builtinId="10" customBuiltin="1"/>
    <cellStyle name="Porcentagem" xfId="1" builtinId="5"/>
    <cellStyle name="Ruim" xfId="12" builtinId="27" customBuiltin="1"/>
    <cellStyle name="Saída" xfId="15" builtinId="21" customBuiltin="1"/>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xr:uid="{00000000-0005-0000-0000-00002E000000}"/>
    <cellStyle name="Vírgula 3" xfId="5" xr:uid="{00000000-0005-0000-0000-00002F000000}"/>
    <cellStyle name="Vírgula 3 2" xfId="51" xr:uid="{00000000-0005-0000-0000-000030000000}"/>
    <cellStyle name="Vírgula 3 2 2" xfId="60" xr:uid="{00000000-0005-0000-0000-000031000000}"/>
    <cellStyle name="Vírgula 3 3" xfId="56" xr:uid="{00000000-0005-0000-0000-000032000000}"/>
    <cellStyle name="Vírgula 4" xfId="4" xr:uid="{00000000-0005-0000-0000-000033000000}"/>
    <cellStyle name="Vírgula 4 2" xfId="50" xr:uid="{00000000-0005-0000-0000-000034000000}"/>
    <cellStyle name="Vírgula 4 2 2" xfId="59" xr:uid="{00000000-0005-0000-0000-000035000000}"/>
    <cellStyle name="Vírgula 4 3" xfId="55" xr:uid="{00000000-0005-0000-0000-000036000000}"/>
    <cellStyle name="Vírgula 5" xfId="47" xr:uid="{00000000-0005-0000-0000-000037000000}"/>
    <cellStyle name="Vírgula 5 2" xfId="52" xr:uid="{00000000-0005-0000-0000-000038000000}"/>
    <cellStyle name="Vírgula 5 2 2" xfId="61" xr:uid="{00000000-0005-0000-0000-000039000000}"/>
    <cellStyle name="Vírgula 5 3" xfId="57" xr:uid="{00000000-0005-0000-0000-00003A000000}"/>
    <cellStyle name="Vírgula 6" xfId="49" xr:uid="{00000000-0005-0000-0000-00003B000000}"/>
    <cellStyle name="Vírgula 6 2" xfId="58" xr:uid="{00000000-0005-0000-0000-00003C000000}"/>
    <cellStyle name="Vírgula 7" xfId="54" xr:uid="{00000000-0005-0000-0000-00003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6"/>
  <sheetViews>
    <sheetView topLeftCell="A28" zoomScale="140" zoomScaleNormal="140" workbookViewId="0">
      <selection activeCell="D40" sqref="D40"/>
    </sheetView>
  </sheetViews>
  <sheetFormatPr defaultColWidth="9.140625" defaultRowHeight="15" x14ac:dyDescent="0.25"/>
  <cols>
    <col min="1" max="1" width="13" style="8" customWidth="1"/>
    <col min="2" max="2" width="10" style="8" customWidth="1"/>
    <col min="3" max="3" width="11.5703125" style="77" customWidth="1"/>
    <col min="4" max="4" width="10.42578125" style="8" customWidth="1"/>
    <col min="5" max="5" width="7.85546875" style="8" customWidth="1"/>
    <col min="6" max="6" width="12.5703125" style="8" customWidth="1"/>
    <col min="7" max="7" width="21.5703125" style="62" customWidth="1"/>
    <col min="8" max="16384" width="9.140625" style="8"/>
  </cols>
  <sheetData>
    <row r="1" spans="1:8" ht="18.75" x14ac:dyDescent="0.25">
      <c r="A1" s="155" t="s">
        <v>133</v>
      </c>
      <c r="B1" s="155"/>
      <c r="C1" s="155"/>
      <c r="D1" s="155"/>
      <c r="E1" s="155"/>
      <c r="F1" s="155"/>
      <c r="G1" s="155"/>
      <c r="H1" s="155"/>
    </row>
    <row r="2" spans="1:8" ht="18.75" x14ac:dyDescent="0.25">
      <c r="A2" s="66"/>
      <c r="B2" s="66"/>
      <c r="C2" s="66"/>
      <c r="D2" s="66"/>
      <c r="E2" s="66"/>
      <c r="F2" s="66"/>
      <c r="G2" s="66"/>
      <c r="H2" s="66"/>
    </row>
    <row r="3" spans="1:8" ht="18.75" x14ac:dyDescent="0.25">
      <c r="A3" s="97"/>
      <c r="B3" s="66"/>
      <c r="C3" s="66"/>
      <c r="D3" s="66"/>
      <c r="E3" s="66"/>
      <c r="F3" s="66"/>
      <c r="G3" s="66"/>
      <c r="H3" s="66"/>
    </row>
    <row r="4" spans="1:8" ht="18.75" x14ac:dyDescent="0.25">
      <c r="A4" s="97"/>
      <c r="B4" s="66"/>
      <c r="C4" s="66"/>
      <c r="D4" s="66"/>
      <c r="E4" s="66"/>
      <c r="F4" s="66"/>
      <c r="G4" s="66"/>
      <c r="H4" s="66"/>
    </row>
    <row r="6" spans="1:8" x14ac:dyDescent="0.25">
      <c r="A6" s="156" t="s">
        <v>134</v>
      </c>
      <c r="B6" s="157"/>
      <c r="C6" s="157"/>
      <c r="D6" s="157"/>
      <c r="E6" s="157"/>
      <c r="F6" s="157"/>
      <c r="G6" s="157"/>
      <c r="H6" s="158"/>
    </row>
    <row r="7" spans="1:8" x14ac:dyDescent="0.25">
      <c r="A7" s="159" t="s">
        <v>135</v>
      </c>
      <c r="B7" s="160"/>
      <c r="C7" s="160"/>
      <c r="D7" s="160"/>
      <c r="E7" s="160"/>
      <c r="F7" s="160"/>
      <c r="G7" s="160"/>
      <c r="H7" s="161"/>
    </row>
    <row r="8" spans="1:8" x14ac:dyDescent="0.25">
      <c r="A8" s="159" t="s">
        <v>143</v>
      </c>
      <c r="B8" s="160"/>
      <c r="C8" s="160"/>
      <c r="D8" s="160"/>
      <c r="E8" s="160"/>
      <c r="F8" s="160"/>
      <c r="G8" s="160"/>
      <c r="H8" s="161"/>
    </row>
    <row r="9" spans="1:8" x14ac:dyDescent="0.25">
      <c r="A9" s="159" t="s">
        <v>144</v>
      </c>
      <c r="B9" s="160"/>
      <c r="C9" s="160"/>
      <c r="D9" s="160"/>
      <c r="E9" s="160"/>
      <c r="F9" s="160"/>
      <c r="G9" s="160"/>
      <c r="H9" s="161"/>
    </row>
    <row r="10" spans="1:8" x14ac:dyDescent="0.25">
      <c r="A10" s="159" t="s">
        <v>136</v>
      </c>
      <c r="B10" s="160"/>
      <c r="C10" s="160"/>
      <c r="D10" s="160"/>
      <c r="E10" s="160"/>
      <c r="F10" s="160"/>
      <c r="G10" s="160"/>
      <c r="H10" s="161"/>
    </row>
    <row r="11" spans="1:8" x14ac:dyDescent="0.25">
      <c r="A11" s="159" t="s">
        <v>137</v>
      </c>
      <c r="B11" s="160"/>
      <c r="C11" s="160"/>
      <c r="D11" s="160"/>
      <c r="E11" s="160"/>
      <c r="F11" s="160"/>
      <c r="G11" s="160"/>
      <c r="H11" s="161"/>
    </row>
    <row r="12" spans="1:8" x14ac:dyDescent="0.25">
      <c r="A12" s="159" t="s">
        <v>138</v>
      </c>
      <c r="B12" s="160"/>
      <c r="C12" s="160"/>
      <c r="D12" s="160"/>
      <c r="E12" s="160"/>
      <c r="F12" s="160"/>
      <c r="G12" s="160"/>
      <c r="H12" s="161"/>
    </row>
    <row r="13" spans="1:8" x14ac:dyDescent="0.25">
      <c r="A13" s="159" t="s">
        <v>139</v>
      </c>
      <c r="B13" s="160"/>
      <c r="C13" s="160"/>
      <c r="D13" s="160"/>
      <c r="E13" s="160"/>
      <c r="F13" s="160"/>
      <c r="G13" s="160"/>
      <c r="H13" s="161"/>
    </row>
    <row r="14" spans="1:8" x14ac:dyDescent="0.25">
      <c r="A14" s="159" t="s">
        <v>145</v>
      </c>
      <c r="B14" s="160"/>
      <c r="C14" s="160"/>
      <c r="D14" s="160"/>
      <c r="E14" s="160"/>
      <c r="F14" s="160"/>
      <c r="G14" s="160"/>
      <c r="H14" s="161"/>
    </row>
    <row r="15" spans="1:8" x14ac:dyDescent="0.25">
      <c r="A15" s="159"/>
      <c r="B15" s="160"/>
      <c r="C15" s="160"/>
      <c r="D15" s="160"/>
      <c r="E15" s="160"/>
      <c r="F15" s="160"/>
      <c r="G15" s="160"/>
      <c r="H15" s="161"/>
    </row>
    <row r="16" spans="1:8" x14ac:dyDescent="0.25">
      <c r="A16" s="159"/>
      <c r="B16" s="160"/>
      <c r="C16" s="160"/>
      <c r="D16" s="160"/>
      <c r="E16" s="160"/>
      <c r="F16" s="160"/>
      <c r="G16" s="160"/>
      <c r="H16" s="161"/>
    </row>
    <row r="17" spans="1:8" x14ac:dyDescent="0.25">
      <c r="A17" s="159" t="s">
        <v>140</v>
      </c>
      <c r="B17" s="160"/>
      <c r="C17" s="160"/>
      <c r="D17" s="160"/>
      <c r="E17" s="160"/>
      <c r="F17" s="160"/>
      <c r="G17" s="160"/>
      <c r="H17" s="161"/>
    </row>
    <row r="18" spans="1:8" x14ac:dyDescent="0.25">
      <c r="A18" s="162"/>
      <c r="B18" s="163"/>
      <c r="C18" s="163"/>
      <c r="D18" s="163"/>
      <c r="E18" s="163"/>
      <c r="F18" s="163"/>
      <c r="G18" s="163"/>
      <c r="H18" s="164"/>
    </row>
    <row r="19" spans="1:8" x14ac:dyDescent="0.25">
      <c r="A19" s="67"/>
      <c r="B19" s="68"/>
      <c r="C19" s="69"/>
      <c r="D19" s="68"/>
      <c r="E19" s="68"/>
      <c r="F19" s="68"/>
      <c r="G19" s="63"/>
      <c r="H19" s="70"/>
    </row>
    <row r="20" spans="1:8" x14ac:dyDescent="0.25">
      <c r="A20" s="71"/>
      <c r="B20" s="71"/>
      <c r="C20" s="72"/>
      <c r="D20" s="71"/>
      <c r="E20" s="71"/>
      <c r="F20" s="71"/>
      <c r="G20" s="64"/>
      <c r="H20" s="71"/>
    </row>
    <row r="22" spans="1:8" ht="33.75" x14ac:dyDescent="0.25">
      <c r="A22" s="55" t="s">
        <v>126</v>
      </c>
      <c r="B22" s="53" t="s">
        <v>127</v>
      </c>
      <c r="C22" s="54" t="s">
        <v>128</v>
      </c>
      <c r="D22" s="55" t="s">
        <v>129</v>
      </c>
      <c r="E22" s="55" t="s">
        <v>130</v>
      </c>
      <c r="F22" s="55" t="s">
        <v>131</v>
      </c>
      <c r="G22" s="55" t="s">
        <v>173</v>
      </c>
    </row>
    <row r="23" spans="1:8" ht="22.5" x14ac:dyDescent="0.25">
      <c r="A23" s="124" t="s">
        <v>178</v>
      </c>
      <c r="B23" s="56" t="s">
        <v>179</v>
      </c>
      <c r="C23" s="143">
        <f>'COPEIRAGEM SRPF-RR'!C159</f>
        <v>3669.1238648911194</v>
      </c>
      <c r="D23" s="57">
        <f>C23*1</f>
        <v>3669.1238648911194</v>
      </c>
      <c r="E23" s="58">
        <f>'COPEIRAGEM SRPF-RR'!C160</f>
        <v>2</v>
      </c>
      <c r="F23" s="57">
        <f>D23*E23</f>
        <v>7338.2477297822388</v>
      </c>
      <c r="G23" s="57">
        <f>F23*12</f>
        <v>88058.972757386859</v>
      </c>
    </row>
    <row r="24" spans="1:8" x14ac:dyDescent="0.25">
      <c r="A24" s="152" t="s">
        <v>132</v>
      </c>
      <c r="B24" s="153"/>
      <c r="C24" s="153"/>
      <c r="D24" s="154"/>
      <c r="E24" s="59">
        <f>SUM(E23:E23)</f>
        <v>2</v>
      </c>
      <c r="F24" s="60">
        <f>SUM(F23:F23)</f>
        <v>7338.2477297822388</v>
      </c>
      <c r="G24" s="61">
        <f>SUM(G23:G23)</f>
        <v>88058.972757386859</v>
      </c>
    </row>
    <row r="25" spans="1:8" x14ac:dyDescent="0.25">
      <c r="A25" s="73"/>
      <c r="B25" s="73"/>
      <c r="C25" s="73"/>
      <c r="D25" s="73"/>
      <c r="E25" s="73"/>
      <c r="F25" s="73"/>
      <c r="G25" s="65"/>
    </row>
    <row r="27" spans="1:8" s="74" customFormat="1" ht="30" customHeight="1" x14ac:dyDescent="0.25">
      <c r="A27" s="165" t="s">
        <v>146</v>
      </c>
      <c r="B27" s="166"/>
      <c r="C27" s="166"/>
      <c r="D27" s="166"/>
      <c r="E27" s="166"/>
      <c r="F27" s="166"/>
      <c r="G27" s="166"/>
      <c r="H27" s="167"/>
    </row>
    <row r="28" spans="1:8" x14ac:dyDescent="0.25">
      <c r="A28" s="75"/>
      <c r="B28" s="71"/>
      <c r="C28" s="72"/>
      <c r="D28" s="71"/>
      <c r="E28" s="71"/>
      <c r="F28" s="71"/>
      <c r="G28" s="64"/>
      <c r="H28" s="76"/>
    </row>
    <row r="29" spans="1:8" x14ac:dyDescent="0.25">
      <c r="A29" s="159" t="s">
        <v>174</v>
      </c>
      <c r="B29" s="160"/>
      <c r="C29" s="160"/>
      <c r="D29" s="160"/>
      <c r="E29" s="160"/>
      <c r="F29" s="160"/>
      <c r="G29" s="160"/>
      <c r="H29" s="161"/>
    </row>
    <row r="30" spans="1:8" x14ac:dyDescent="0.25">
      <c r="A30" s="168" t="s">
        <v>175</v>
      </c>
      <c r="B30" s="169"/>
      <c r="C30" s="169"/>
      <c r="D30" s="169"/>
      <c r="E30" s="169"/>
      <c r="F30" s="169"/>
      <c r="G30" s="169"/>
      <c r="H30" s="170"/>
    </row>
    <row r="31" spans="1:8" x14ac:dyDescent="0.25">
      <c r="A31" s="79"/>
      <c r="B31" s="79"/>
      <c r="C31" s="79"/>
      <c r="D31" s="79"/>
      <c r="E31" s="79"/>
      <c r="F31" s="79"/>
      <c r="G31" s="79"/>
      <c r="H31" s="79"/>
    </row>
    <row r="33" spans="1:8" x14ac:dyDescent="0.25">
      <c r="A33" s="171" t="s">
        <v>147</v>
      </c>
      <c r="B33" s="171"/>
    </row>
    <row r="34" spans="1:8" x14ac:dyDescent="0.25">
      <c r="A34" s="78" t="s">
        <v>141</v>
      </c>
      <c r="B34" s="78" t="s">
        <v>148</v>
      </c>
    </row>
    <row r="35" spans="1:8" x14ac:dyDescent="0.25">
      <c r="A35" s="78" t="s">
        <v>180</v>
      </c>
      <c r="B35" s="78">
        <f>E24</f>
        <v>2</v>
      </c>
    </row>
    <row r="36" spans="1:8" x14ac:dyDescent="0.25">
      <c r="A36" s="80"/>
      <c r="B36" s="80"/>
    </row>
    <row r="37" spans="1:8" x14ac:dyDescent="0.25">
      <c r="B37" s="174"/>
      <c r="C37" s="174"/>
      <c r="D37" s="174"/>
      <c r="E37" s="174"/>
      <c r="F37" s="174"/>
    </row>
    <row r="38" spans="1:8" x14ac:dyDescent="0.25">
      <c r="A38" s="81" t="s">
        <v>142</v>
      </c>
      <c r="B38" s="82"/>
      <c r="C38" s="83"/>
      <c r="D38" s="82"/>
      <c r="E38" s="82"/>
      <c r="F38" s="82"/>
      <c r="G38" s="84"/>
      <c r="H38" s="85"/>
    </row>
    <row r="39" spans="1:8" x14ac:dyDescent="0.25">
      <c r="A39" s="75" t="s">
        <v>150</v>
      </c>
      <c r="B39" s="71"/>
      <c r="C39" s="72"/>
      <c r="D39" s="71"/>
      <c r="E39" s="71"/>
      <c r="F39" s="71"/>
      <c r="G39" s="64"/>
      <c r="H39" s="76"/>
    </row>
    <row r="40" spans="1:8" x14ac:dyDescent="0.25">
      <c r="A40" s="67"/>
      <c r="B40" s="68"/>
      <c r="C40" s="69"/>
      <c r="D40" s="68"/>
      <c r="E40" s="68"/>
      <c r="F40" s="68"/>
      <c r="G40" s="63"/>
      <c r="H40" s="70"/>
    </row>
    <row r="41" spans="1:8" x14ac:dyDescent="0.25">
      <c r="A41" s="71"/>
      <c r="B41" s="71"/>
      <c r="C41" s="72"/>
      <c r="D41" s="71"/>
      <c r="E41" s="71"/>
      <c r="F41" s="71"/>
      <c r="G41" s="64"/>
      <c r="H41" s="71"/>
    </row>
    <row r="43" spans="1:8" x14ac:dyDescent="0.25">
      <c r="A43" s="173" t="s">
        <v>149</v>
      </c>
      <c r="B43" s="173"/>
      <c r="C43" s="173"/>
      <c r="D43" s="173"/>
      <c r="E43" s="173"/>
      <c r="F43" s="173"/>
      <c r="G43" s="173"/>
      <c r="H43" s="173"/>
    </row>
    <row r="46" spans="1:8" x14ac:dyDescent="0.25">
      <c r="A46" s="172" t="s">
        <v>194</v>
      </c>
      <c r="B46" s="172"/>
      <c r="C46" s="172"/>
      <c r="D46" s="172"/>
      <c r="E46" s="172"/>
      <c r="F46" s="172"/>
      <c r="G46" s="172"/>
      <c r="H46" s="172"/>
    </row>
  </sheetData>
  <mergeCells count="22">
    <mergeCell ref="A27:H27"/>
    <mergeCell ref="A29:H29"/>
    <mergeCell ref="A30:H30"/>
    <mergeCell ref="A33:B33"/>
    <mergeCell ref="A46:H46"/>
    <mergeCell ref="A43:H43"/>
    <mergeCell ref="B37:F37"/>
    <mergeCell ref="A24:D24"/>
    <mergeCell ref="A1:H1"/>
    <mergeCell ref="A6:H6"/>
    <mergeCell ref="A7:H7"/>
    <mergeCell ref="A8:H8"/>
    <mergeCell ref="A9:H9"/>
    <mergeCell ref="A10:H10"/>
    <mergeCell ref="A11:H11"/>
    <mergeCell ref="A12:H12"/>
    <mergeCell ref="A13:H13"/>
    <mergeCell ref="A18:H18"/>
    <mergeCell ref="A17:H17"/>
    <mergeCell ref="A16:H16"/>
    <mergeCell ref="A15:H15"/>
    <mergeCell ref="A14:H14"/>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1"/>
  <sheetViews>
    <sheetView workbookViewId="0">
      <selection activeCell="B9" sqref="B9"/>
    </sheetView>
  </sheetViews>
  <sheetFormatPr defaultColWidth="9.140625" defaultRowHeight="15" x14ac:dyDescent="0.25"/>
  <cols>
    <col min="1" max="1" width="6" style="100" customWidth="1"/>
    <col min="2" max="2" width="105.7109375" style="100" customWidth="1"/>
    <col min="3" max="3" width="16" style="100" customWidth="1"/>
    <col min="4" max="4" width="11.85546875" style="100" customWidth="1"/>
    <col min="5" max="5" width="13.85546875" style="100" customWidth="1"/>
    <col min="6" max="6" width="16.28515625" style="100" customWidth="1"/>
    <col min="7" max="7" width="9.42578125" style="100" bestFit="1" customWidth="1"/>
    <col min="8" max="16384" width="9.140625" style="100"/>
  </cols>
  <sheetData>
    <row r="1" spans="1:7" ht="19.5" x14ac:dyDescent="0.3">
      <c r="A1" s="175" t="s">
        <v>172</v>
      </c>
      <c r="B1" s="175"/>
      <c r="C1" s="175"/>
      <c r="D1" s="175"/>
      <c r="E1" s="175"/>
      <c r="F1" s="175"/>
    </row>
    <row r="2" spans="1:7" ht="47.25" x14ac:dyDescent="0.25">
      <c r="A2" s="141" t="s">
        <v>161</v>
      </c>
      <c r="B2" s="141" t="s">
        <v>12</v>
      </c>
      <c r="C2" s="142" t="s">
        <v>162</v>
      </c>
      <c r="D2" s="142" t="s">
        <v>171</v>
      </c>
      <c r="E2" s="142" t="s">
        <v>187</v>
      </c>
      <c r="F2" s="142" t="s">
        <v>163</v>
      </c>
      <c r="G2" s="101"/>
    </row>
    <row r="3" spans="1:7" ht="31.5" x14ac:dyDescent="0.25">
      <c r="A3" s="103">
        <v>1</v>
      </c>
      <c r="B3" s="149" t="s">
        <v>183</v>
      </c>
      <c r="C3" s="139">
        <v>61.63</v>
      </c>
      <c r="D3" s="104">
        <v>12</v>
      </c>
      <c r="E3" s="104">
        <v>2</v>
      </c>
      <c r="F3" s="139">
        <f>C3*E3/D3</f>
        <v>10.271666666666667</v>
      </c>
      <c r="G3" s="148"/>
    </row>
    <row r="4" spans="1:7" ht="31.5" x14ac:dyDescent="0.25">
      <c r="A4" s="103">
        <v>2</v>
      </c>
      <c r="B4" s="149" t="s">
        <v>184</v>
      </c>
      <c r="C4" s="139">
        <v>53.33</v>
      </c>
      <c r="D4" s="104">
        <v>12</v>
      </c>
      <c r="E4" s="104">
        <v>6</v>
      </c>
      <c r="F4" s="139">
        <f t="shared" ref="F4:F9" si="0">C4*E4/D4</f>
        <v>26.665000000000003</v>
      </c>
      <c r="G4" s="148"/>
    </row>
    <row r="5" spans="1:7" ht="31.5" x14ac:dyDescent="0.25">
      <c r="A5" s="103">
        <v>3</v>
      </c>
      <c r="B5" s="150" t="s">
        <v>185</v>
      </c>
      <c r="C5" s="139">
        <v>75.599999999999994</v>
      </c>
      <c r="D5" s="104">
        <v>12</v>
      </c>
      <c r="E5" s="104">
        <v>4</v>
      </c>
      <c r="F5" s="139">
        <f t="shared" si="0"/>
        <v>25.2</v>
      </c>
      <c r="G5" s="148"/>
    </row>
    <row r="6" spans="1:7" ht="15.75" x14ac:dyDescent="0.25">
      <c r="A6" s="103">
        <v>4</v>
      </c>
      <c r="B6" s="150" t="s">
        <v>186</v>
      </c>
      <c r="C6" s="139">
        <v>6.03</v>
      </c>
      <c r="D6" s="104">
        <v>12</v>
      </c>
      <c r="E6" s="104">
        <v>4</v>
      </c>
      <c r="F6" s="139">
        <f t="shared" si="0"/>
        <v>2.0100000000000002</v>
      </c>
      <c r="G6" s="148"/>
    </row>
    <row r="7" spans="1:7" ht="15" customHeight="1" x14ac:dyDescent="0.25">
      <c r="A7" s="103">
        <v>5</v>
      </c>
      <c r="B7" s="150" t="s">
        <v>188</v>
      </c>
      <c r="C7" s="139">
        <v>57.55</v>
      </c>
      <c r="D7" s="104">
        <v>12</v>
      </c>
      <c r="E7" s="104">
        <v>4</v>
      </c>
      <c r="F7" s="139">
        <f t="shared" si="0"/>
        <v>19.183333333333334</v>
      </c>
      <c r="G7" s="148"/>
    </row>
    <row r="8" spans="1:7" s="101" customFormat="1" ht="15.75" x14ac:dyDescent="0.25">
      <c r="A8" s="103">
        <v>6</v>
      </c>
      <c r="B8" s="150" t="s">
        <v>189</v>
      </c>
      <c r="C8" s="139">
        <v>50.78</v>
      </c>
      <c r="D8" s="104">
        <v>12</v>
      </c>
      <c r="E8" s="104">
        <v>4</v>
      </c>
      <c r="F8" s="139">
        <f t="shared" si="0"/>
        <v>16.926666666666666</v>
      </c>
      <c r="G8" s="148"/>
    </row>
    <row r="9" spans="1:7" ht="15.75" x14ac:dyDescent="0.25">
      <c r="A9" s="103">
        <v>7</v>
      </c>
      <c r="B9" s="151" t="s">
        <v>190</v>
      </c>
      <c r="C9" s="139">
        <v>6.2</v>
      </c>
      <c r="D9" s="104">
        <v>12</v>
      </c>
      <c r="E9" s="104">
        <v>1</v>
      </c>
      <c r="F9" s="139">
        <f t="shared" si="0"/>
        <v>0.51666666666666672</v>
      </c>
      <c r="G9" s="148"/>
    </row>
    <row r="10" spans="1:7" ht="15.75" x14ac:dyDescent="0.25">
      <c r="A10" s="176" t="s">
        <v>164</v>
      </c>
      <c r="B10" s="177"/>
      <c r="C10" s="177"/>
      <c r="D10" s="177"/>
      <c r="E10" s="178"/>
      <c r="F10" s="140">
        <f>SUM(F3:F9)</f>
        <v>100.77333333333334</v>
      </c>
    </row>
    <row r="11" spans="1:7" x14ac:dyDescent="0.25">
      <c r="C11" s="102"/>
      <c r="E11" s="102"/>
      <c r="F11" s="102"/>
    </row>
  </sheetData>
  <mergeCells count="2">
    <mergeCell ref="A1:F1"/>
    <mergeCell ref="A10:E10"/>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63"/>
  <sheetViews>
    <sheetView showGridLines="0" tabSelected="1" topLeftCell="A101" zoomScaleNormal="100" workbookViewId="0">
      <selection activeCell="J117" sqref="J117"/>
    </sheetView>
  </sheetViews>
  <sheetFormatPr defaultColWidth="9.140625" defaultRowHeight="15.75" x14ac:dyDescent="0.25"/>
  <cols>
    <col min="1" max="1" width="9.140625" style="48"/>
    <col min="2" max="2" width="72.140625" style="48" customWidth="1"/>
    <col min="3" max="3" width="18" style="48" customWidth="1"/>
    <col min="4" max="4" width="14.28515625" style="48" customWidth="1"/>
    <col min="5" max="5" width="20.140625" style="48" customWidth="1"/>
    <col min="6" max="6" width="13.28515625" style="48" bestFit="1" customWidth="1"/>
    <col min="7" max="7" width="15.140625" style="48" customWidth="1"/>
    <col min="8" max="8" width="9.140625" style="48"/>
    <col min="9" max="9" width="77.85546875" style="108" customWidth="1"/>
    <col min="10" max="10" width="11.7109375" style="48" customWidth="1"/>
    <col min="11" max="16384" width="9.140625" style="48"/>
  </cols>
  <sheetData>
    <row r="1" spans="1:10" ht="19.5" x14ac:dyDescent="0.3">
      <c r="A1" s="175" t="s">
        <v>192</v>
      </c>
      <c r="B1" s="175"/>
      <c r="C1" s="175"/>
      <c r="D1" s="99"/>
    </row>
    <row r="2" spans="1:10" ht="19.5" x14ac:dyDescent="0.3">
      <c r="A2" s="175" t="s">
        <v>191</v>
      </c>
      <c r="B2" s="175"/>
      <c r="C2" s="99"/>
      <c r="D2" s="99"/>
    </row>
    <row r="4" spans="1:10" ht="16.5" x14ac:dyDescent="0.25">
      <c r="A4" s="204" t="s">
        <v>75</v>
      </c>
      <c r="B4" s="204"/>
      <c r="C4" s="204"/>
      <c r="D4" s="204"/>
    </row>
    <row r="5" spans="1:10" ht="16.5" x14ac:dyDescent="0.25">
      <c r="A5" s="204" t="s">
        <v>76</v>
      </c>
      <c r="B5" s="204"/>
      <c r="C5" s="204"/>
      <c r="D5" s="204"/>
    </row>
    <row r="6" spans="1:10" x14ac:dyDescent="0.25">
      <c r="A6" s="205" t="s">
        <v>91</v>
      </c>
      <c r="B6" s="205"/>
      <c r="C6" s="205"/>
      <c r="D6" s="205"/>
    </row>
    <row r="7" spans="1:10" ht="37.5" customHeight="1" x14ac:dyDescent="0.25">
      <c r="A7" s="206" t="s">
        <v>124</v>
      </c>
      <c r="B7" s="206"/>
      <c r="C7" s="206"/>
      <c r="D7" s="206"/>
    </row>
    <row r="8" spans="1:10" x14ac:dyDescent="0.25">
      <c r="A8" s="126"/>
      <c r="B8" s="126"/>
      <c r="C8" s="126"/>
      <c r="D8" s="126"/>
    </row>
    <row r="9" spans="1:10" ht="16.5" thickBot="1" x14ac:dyDescent="0.3">
      <c r="A9" s="201" t="s">
        <v>92</v>
      </c>
      <c r="B9" s="201"/>
      <c r="C9" s="201"/>
      <c r="D9" s="37"/>
    </row>
    <row r="10" spans="1:10" x14ac:dyDescent="0.25">
      <c r="A10" s="39">
        <v>1</v>
      </c>
      <c r="B10" s="40" t="s">
        <v>93</v>
      </c>
      <c r="C10" s="147" t="s">
        <v>181</v>
      </c>
      <c r="D10" s="37"/>
    </row>
    <row r="11" spans="1:10" x14ac:dyDescent="0.25">
      <c r="A11" s="41">
        <v>2</v>
      </c>
      <c r="B11" s="38" t="s">
        <v>94</v>
      </c>
      <c r="C11" s="52" t="s">
        <v>177</v>
      </c>
      <c r="D11" s="37"/>
    </row>
    <row r="12" spans="1:10" ht="15.6" customHeight="1" x14ac:dyDescent="0.25">
      <c r="A12" s="41">
        <v>3</v>
      </c>
      <c r="B12" s="19" t="s">
        <v>95</v>
      </c>
      <c r="C12" s="133">
        <v>1240</v>
      </c>
      <c r="D12" s="37"/>
    </row>
    <row r="13" spans="1:10" ht="15.6" customHeight="1" x14ac:dyDescent="0.25">
      <c r="A13" s="41">
        <v>4</v>
      </c>
      <c r="B13" s="38" t="s">
        <v>96</v>
      </c>
      <c r="C13" s="145" t="s">
        <v>176</v>
      </c>
      <c r="D13" s="45"/>
    </row>
    <row r="14" spans="1:10" ht="15.75" customHeight="1" x14ac:dyDescent="0.25">
      <c r="A14" s="32">
        <v>5</v>
      </c>
      <c r="B14" s="44" t="s">
        <v>97</v>
      </c>
      <c r="C14" s="36">
        <v>44562</v>
      </c>
      <c r="D14" s="45"/>
      <c r="J14" s="108"/>
    </row>
    <row r="15" spans="1:10" ht="15.75" customHeight="1" x14ac:dyDescent="0.25">
      <c r="A15" s="32">
        <v>6</v>
      </c>
      <c r="B15" s="44" t="s">
        <v>125</v>
      </c>
      <c r="C15" s="36" t="s">
        <v>182</v>
      </c>
      <c r="D15" s="45"/>
      <c r="J15" s="108"/>
    </row>
    <row r="16" spans="1:10" ht="16.5" thickBot="1" x14ac:dyDescent="0.3">
      <c r="A16" s="42">
        <v>7</v>
      </c>
      <c r="B16" s="43" t="s">
        <v>121</v>
      </c>
      <c r="C16" s="146" t="s">
        <v>193</v>
      </c>
      <c r="D16" s="45"/>
      <c r="I16" s="203"/>
      <c r="J16" s="203"/>
    </row>
    <row r="17" spans="1:10" x14ac:dyDescent="0.25">
      <c r="A17" s="49" t="s">
        <v>98</v>
      </c>
      <c r="B17" s="45"/>
      <c r="C17" s="45"/>
      <c r="D17" s="45"/>
      <c r="I17" s="109"/>
      <c r="J17" s="109"/>
    </row>
    <row r="18" spans="1:10" x14ac:dyDescent="0.25">
      <c r="A18" s="49" t="s">
        <v>99</v>
      </c>
      <c r="B18" s="45"/>
      <c r="C18" s="45"/>
      <c r="D18" s="45"/>
      <c r="I18" s="200"/>
      <c r="J18" s="200"/>
    </row>
    <row r="19" spans="1:10" x14ac:dyDescent="0.25">
      <c r="A19" s="126"/>
      <c r="B19" s="126"/>
      <c r="C19" s="126"/>
      <c r="D19" s="126"/>
      <c r="I19" s="200"/>
      <c r="J19" s="200"/>
    </row>
    <row r="20" spans="1:10" x14ac:dyDescent="0.25">
      <c r="I20" s="200"/>
      <c r="J20" s="200"/>
    </row>
    <row r="21" spans="1:10" ht="15.75" customHeight="1" x14ac:dyDescent="0.25">
      <c r="A21" s="201" t="s">
        <v>13</v>
      </c>
      <c r="B21" s="201"/>
      <c r="C21" s="201"/>
      <c r="I21" s="200"/>
      <c r="J21" s="200"/>
    </row>
    <row r="22" spans="1:10" ht="16.5" thickBot="1" x14ac:dyDescent="0.3">
      <c r="I22" s="200"/>
      <c r="J22" s="200"/>
    </row>
    <row r="23" spans="1:10" ht="16.5" thickBot="1" x14ac:dyDescent="0.3">
      <c r="A23" s="2">
        <v>1</v>
      </c>
      <c r="B23" s="125" t="s">
        <v>14</v>
      </c>
      <c r="C23" s="125" t="s">
        <v>15</v>
      </c>
      <c r="I23" s="200"/>
      <c r="J23" s="200"/>
    </row>
    <row r="24" spans="1:10" ht="16.5" thickBot="1" x14ac:dyDescent="0.3">
      <c r="A24" s="116" t="s">
        <v>16</v>
      </c>
      <c r="B24" s="117" t="s">
        <v>17</v>
      </c>
      <c r="C24" s="131">
        <v>1240</v>
      </c>
      <c r="I24" s="200"/>
      <c r="J24" s="200"/>
    </row>
    <row r="25" spans="1:10" ht="16.5" thickBot="1" x14ac:dyDescent="0.3">
      <c r="A25" s="116" t="s">
        <v>18</v>
      </c>
      <c r="B25" s="117" t="s">
        <v>19</v>
      </c>
      <c r="C25" s="118">
        <v>0</v>
      </c>
      <c r="E25" s="24" t="s">
        <v>77</v>
      </c>
      <c r="F25" s="29" t="s">
        <v>167</v>
      </c>
      <c r="I25" s="200"/>
      <c r="J25" s="200"/>
    </row>
    <row r="26" spans="1:10" ht="16.5" thickBot="1" x14ac:dyDescent="0.3">
      <c r="A26" s="3" t="s">
        <v>20</v>
      </c>
      <c r="B26" s="46" t="s">
        <v>21</v>
      </c>
      <c r="C26" s="21">
        <v>0</v>
      </c>
      <c r="I26" s="202"/>
      <c r="J26" s="202"/>
    </row>
    <row r="27" spans="1:10" ht="16.5" customHeight="1" thickBot="1" x14ac:dyDescent="0.3">
      <c r="A27" s="3" t="s">
        <v>22</v>
      </c>
      <c r="B27" s="89" t="s">
        <v>1</v>
      </c>
      <c r="C27" s="21">
        <f>IF(F27="NÃO",0,J35)</f>
        <v>0</v>
      </c>
      <c r="E27" s="24" t="s">
        <v>78</v>
      </c>
      <c r="F27" s="29" t="s">
        <v>167</v>
      </c>
      <c r="I27"/>
      <c r="J27"/>
    </row>
    <row r="28" spans="1:10" ht="16.5" thickBot="1" x14ac:dyDescent="0.3">
      <c r="A28" s="3" t="s">
        <v>23</v>
      </c>
      <c r="B28" s="89" t="s">
        <v>24</v>
      </c>
      <c r="C28" s="21">
        <f>IF(F28="NÃO",0,J40)</f>
        <v>0</v>
      </c>
      <c r="E28" s="98" t="s">
        <v>79</v>
      </c>
      <c r="F28" s="29" t="s">
        <v>167</v>
      </c>
      <c r="I28"/>
      <c r="J28"/>
    </row>
    <row r="29" spans="1:10" ht="16.5" thickBot="1" x14ac:dyDescent="0.3">
      <c r="A29" s="3" t="s">
        <v>25</v>
      </c>
      <c r="B29" s="46" t="s">
        <v>27</v>
      </c>
      <c r="C29" s="21"/>
      <c r="I29"/>
      <c r="J29"/>
    </row>
    <row r="30" spans="1:10" ht="16.5" thickBot="1" x14ac:dyDescent="0.3">
      <c r="A30" s="192" t="s">
        <v>2</v>
      </c>
      <c r="B30" s="193"/>
      <c r="C30" s="123">
        <f>SUM(C24:C29)</f>
        <v>1240</v>
      </c>
      <c r="I30"/>
      <c r="J30"/>
    </row>
    <row r="31" spans="1:10" x14ac:dyDescent="0.25">
      <c r="A31" s="49" t="s">
        <v>87</v>
      </c>
      <c r="I31"/>
      <c r="J31"/>
    </row>
    <row r="32" spans="1:10" x14ac:dyDescent="0.25">
      <c r="I32"/>
      <c r="J32"/>
    </row>
    <row r="33" spans="1:10" x14ac:dyDescent="0.25">
      <c r="A33" s="185" t="s">
        <v>28</v>
      </c>
      <c r="B33" s="185"/>
      <c r="C33" s="185"/>
      <c r="D33" s="185"/>
      <c r="I33"/>
      <c r="J33"/>
    </row>
    <row r="34" spans="1:10" ht="24" customHeight="1" x14ac:dyDescent="0.25">
      <c r="A34" s="190" t="s">
        <v>88</v>
      </c>
      <c r="B34" s="190"/>
      <c r="C34" s="190"/>
      <c r="D34" s="190"/>
      <c r="I34"/>
      <c r="J34"/>
    </row>
    <row r="35" spans="1:10" ht="24" customHeight="1" x14ac:dyDescent="0.25">
      <c r="A35" s="190" t="s">
        <v>89</v>
      </c>
      <c r="B35" s="190"/>
      <c r="C35" s="190"/>
      <c r="D35" s="190"/>
      <c r="I35"/>
      <c r="J35"/>
    </row>
    <row r="36" spans="1:10" ht="35.25" customHeight="1" x14ac:dyDescent="0.25">
      <c r="A36" s="191" t="s">
        <v>90</v>
      </c>
      <c r="B36" s="191"/>
      <c r="C36" s="191"/>
      <c r="D36" s="191"/>
      <c r="I36"/>
      <c r="J36"/>
    </row>
    <row r="37" spans="1:10" x14ac:dyDescent="0.25">
      <c r="A37" s="34"/>
      <c r="I37"/>
      <c r="J37"/>
    </row>
    <row r="38" spans="1:10" x14ac:dyDescent="0.25">
      <c r="A38" s="181" t="s">
        <v>29</v>
      </c>
      <c r="B38" s="181"/>
      <c r="C38" s="181"/>
      <c r="D38" s="181"/>
      <c r="I38"/>
      <c r="J38"/>
    </row>
    <row r="39" spans="1:10" ht="16.5" thickBot="1" x14ac:dyDescent="0.3">
      <c r="I39"/>
      <c r="J39"/>
    </row>
    <row r="40" spans="1:10" ht="16.5" thickBot="1" x14ac:dyDescent="0.3">
      <c r="A40" s="2" t="s">
        <v>30</v>
      </c>
      <c r="B40" s="125" t="s">
        <v>31</v>
      </c>
      <c r="C40" s="125" t="s">
        <v>37</v>
      </c>
      <c r="D40" s="125" t="s">
        <v>15</v>
      </c>
      <c r="I40"/>
      <c r="J40"/>
    </row>
    <row r="41" spans="1:10" ht="16.5" thickBot="1" x14ac:dyDescent="0.3">
      <c r="A41" s="116" t="s">
        <v>16</v>
      </c>
      <c r="B41" s="117" t="s">
        <v>32</v>
      </c>
      <c r="C41" s="115">
        <f>1/12</f>
        <v>8.3333333333333329E-2</v>
      </c>
      <c r="D41" s="118">
        <f>C30*C41</f>
        <v>103.33333333333333</v>
      </c>
      <c r="J41" s="92"/>
    </row>
    <row r="42" spans="1:10" ht="16.5" thickBot="1" x14ac:dyDescent="0.3">
      <c r="A42" s="116" t="s">
        <v>18</v>
      </c>
      <c r="B42" s="117" t="s">
        <v>33</v>
      </c>
      <c r="C42" s="115">
        <v>0.121</v>
      </c>
      <c r="D42" s="118">
        <f>C30*C42</f>
        <v>150.04</v>
      </c>
      <c r="E42" s="27"/>
      <c r="I42" s="109"/>
      <c r="J42" s="92"/>
    </row>
    <row r="43" spans="1:10" ht="16.5" thickBot="1" x14ac:dyDescent="0.3">
      <c r="A43" s="192" t="s">
        <v>6</v>
      </c>
      <c r="B43" s="193"/>
      <c r="C43" s="120"/>
      <c r="D43" s="119">
        <f>SUM(D41:D42)</f>
        <v>253.37333333333333</v>
      </c>
      <c r="J43" s="92"/>
    </row>
    <row r="44" spans="1:10" x14ac:dyDescent="0.25">
      <c r="J44" s="92"/>
    </row>
    <row r="45" spans="1:10" ht="32.25" customHeight="1" x14ac:dyDescent="0.25">
      <c r="A45" s="194" t="s">
        <v>34</v>
      </c>
      <c r="B45" s="194"/>
      <c r="C45" s="194"/>
      <c r="D45" s="194"/>
      <c r="E45" s="86"/>
      <c r="J45" s="92"/>
    </row>
    <row r="46" spans="1:10" ht="16.5" thickBot="1" x14ac:dyDescent="0.3">
      <c r="A46" s="195" t="s">
        <v>152</v>
      </c>
      <c r="B46" s="195"/>
      <c r="C46" s="122">
        <f>C30+D43</f>
        <v>1493.3733333333334</v>
      </c>
      <c r="D46" s="108"/>
      <c r="J46" s="92"/>
    </row>
    <row r="47" spans="1:10" ht="16.5" thickBot="1" x14ac:dyDescent="0.3">
      <c r="A47" s="2" t="s">
        <v>35</v>
      </c>
      <c r="B47" s="125" t="s">
        <v>36</v>
      </c>
      <c r="C47" s="125" t="s">
        <v>37</v>
      </c>
      <c r="D47" s="125" t="s">
        <v>15</v>
      </c>
      <c r="J47" s="92"/>
    </row>
    <row r="48" spans="1:10" ht="16.5" customHeight="1" thickBot="1" x14ac:dyDescent="0.3">
      <c r="A48" s="127" t="s">
        <v>16</v>
      </c>
      <c r="B48" s="128" t="s">
        <v>38</v>
      </c>
      <c r="C48" s="129">
        <v>0.2</v>
      </c>
      <c r="D48" s="130">
        <f>$C$46*C48</f>
        <v>298.67466666666672</v>
      </c>
      <c r="E48" s="196"/>
      <c r="F48" s="197"/>
      <c r="G48" s="197"/>
      <c r="H48" s="197"/>
      <c r="I48" s="110"/>
    </row>
    <row r="49" spans="1:9" ht="16.5" thickBot="1" x14ac:dyDescent="0.3">
      <c r="A49" s="127" t="s">
        <v>18</v>
      </c>
      <c r="B49" s="128" t="s">
        <v>39</v>
      </c>
      <c r="C49" s="129">
        <v>2.5000000000000001E-2</v>
      </c>
      <c r="D49" s="130">
        <f t="shared" ref="D49:D55" si="0">$C$46*C49</f>
        <v>37.33433333333334</v>
      </c>
      <c r="E49" s="196"/>
      <c r="F49" s="197"/>
      <c r="G49" s="197"/>
      <c r="H49" s="197"/>
      <c r="I49" s="110"/>
    </row>
    <row r="50" spans="1:9" ht="16.5" thickBot="1" x14ac:dyDescent="0.3">
      <c r="A50" s="3" t="s">
        <v>20</v>
      </c>
      <c r="B50" s="31" t="s">
        <v>100</v>
      </c>
      <c r="C50" s="115">
        <v>0.03</v>
      </c>
      <c r="D50" s="26">
        <f t="shared" si="0"/>
        <v>44.801200000000001</v>
      </c>
      <c r="E50" s="196"/>
      <c r="F50" s="197"/>
      <c r="G50" s="197"/>
      <c r="H50" s="197"/>
      <c r="I50" s="110"/>
    </row>
    <row r="51" spans="1:9" ht="16.5" thickBot="1" x14ac:dyDescent="0.3">
      <c r="A51" s="3" t="s">
        <v>22</v>
      </c>
      <c r="B51" s="46" t="s">
        <v>40</v>
      </c>
      <c r="C51" s="5">
        <v>1.4999999999999999E-2</v>
      </c>
      <c r="D51" s="26">
        <f t="shared" si="0"/>
        <v>22.400600000000001</v>
      </c>
      <c r="E51" s="196"/>
      <c r="F51" s="197"/>
      <c r="G51" s="197"/>
      <c r="H51" s="197"/>
    </row>
    <row r="52" spans="1:9" ht="16.5" thickBot="1" x14ac:dyDescent="0.3">
      <c r="A52" s="3" t="s">
        <v>23</v>
      </c>
      <c r="B52" s="46" t="s">
        <v>41</v>
      </c>
      <c r="C52" s="5">
        <v>0.01</v>
      </c>
      <c r="D52" s="26">
        <f>$C$46*C52</f>
        <v>14.933733333333334</v>
      </c>
      <c r="E52" s="196"/>
      <c r="F52" s="197"/>
      <c r="G52" s="197"/>
      <c r="H52" s="197"/>
    </row>
    <row r="53" spans="1:9" ht="16.5" thickBot="1" x14ac:dyDescent="0.3">
      <c r="A53" s="3" t="s">
        <v>25</v>
      </c>
      <c r="B53" s="46" t="s">
        <v>3</v>
      </c>
      <c r="C53" s="5">
        <v>6.0000000000000001E-3</v>
      </c>
      <c r="D53" s="26">
        <f t="shared" si="0"/>
        <v>8.9602400000000006</v>
      </c>
      <c r="E53" s="196"/>
      <c r="F53" s="197"/>
      <c r="G53" s="197"/>
      <c r="H53" s="197"/>
    </row>
    <row r="54" spans="1:9" ht="16.5" thickBot="1" x14ac:dyDescent="0.3">
      <c r="A54" s="3" t="s">
        <v>26</v>
      </c>
      <c r="B54" s="46" t="s">
        <v>4</v>
      </c>
      <c r="C54" s="5">
        <v>2E-3</v>
      </c>
      <c r="D54" s="26">
        <f t="shared" si="0"/>
        <v>2.9867466666666669</v>
      </c>
    </row>
    <row r="55" spans="1:9" ht="16.5" thickBot="1" x14ac:dyDescent="0.3">
      <c r="A55" s="3" t="s">
        <v>42</v>
      </c>
      <c r="B55" s="46" t="s">
        <v>5</v>
      </c>
      <c r="C55" s="5">
        <v>0.08</v>
      </c>
      <c r="D55" s="26">
        <f t="shared" si="0"/>
        <v>119.46986666666668</v>
      </c>
    </row>
    <row r="56" spans="1:9" ht="16.5" thickBot="1" x14ac:dyDescent="0.3">
      <c r="A56" s="192" t="s">
        <v>43</v>
      </c>
      <c r="B56" s="193"/>
      <c r="C56" s="121">
        <f>SUM(C48:C55)</f>
        <v>0.36800000000000005</v>
      </c>
      <c r="D56" s="119">
        <f>SUM(D48:D55)</f>
        <v>549.56138666666675</v>
      </c>
    </row>
    <row r="57" spans="1:9" x14ac:dyDescent="0.25">
      <c r="A57" s="49" t="s">
        <v>101</v>
      </c>
      <c r="B57" s="50"/>
      <c r="C57" s="51"/>
      <c r="D57" s="51"/>
    </row>
    <row r="58" spans="1:9" x14ac:dyDescent="0.25">
      <c r="A58" s="49" t="s">
        <v>102</v>
      </c>
      <c r="B58" s="50"/>
      <c r="C58" s="51"/>
      <c r="D58" s="51"/>
    </row>
    <row r="59" spans="1:9" x14ac:dyDescent="0.25">
      <c r="A59" s="49" t="s">
        <v>103</v>
      </c>
      <c r="B59" s="45"/>
      <c r="C59" s="45"/>
      <c r="D59" s="45"/>
    </row>
    <row r="61" spans="1:9" x14ac:dyDescent="0.25">
      <c r="A61" s="181" t="s">
        <v>44</v>
      </c>
      <c r="B61" s="181"/>
      <c r="C61" s="181"/>
      <c r="D61" s="181"/>
    </row>
    <row r="62" spans="1:9" ht="16.5" thickBot="1" x14ac:dyDescent="0.3"/>
    <row r="63" spans="1:9" ht="16.5" thickBot="1" x14ac:dyDescent="0.3">
      <c r="A63" s="2" t="s">
        <v>45</v>
      </c>
      <c r="B63" s="125" t="s">
        <v>46</v>
      </c>
      <c r="C63" s="125" t="s">
        <v>15</v>
      </c>
      <c r="D63" s="125" t="s">
        <v>15</v>
      </c>
    </row>
    <row r="64" spans="1:9" ht="16.5" thickBot="1" x14ac:dyDescent="0.3">
      <c r="A64" s="3" t="s">
        <v>16</v>
      </c>
      <c r="B64" s="46" t="s">
        <v>151</v>
      </c>
      <c r="C64" s="28">
        <v>5</v>
      </c>
      <c r="D64" s="21">
        <f>((C64*2)*22)-(C24*6%)</f>
        <v>145.60000000000002</v>
      </c>
      <c r="E64" s="11"/>
    </row>
    <row r="65" spans="1:5" ht="16.5" thickBot="1" x14ac:dyDescent="0.3">
      <c r="A65" s="3" t="s">
        <v>18</v>
      </c>
      <c r="B65" s="46" t="s">
        <v>80</v>
      </c>
      <c r="C65" s="28">
        <v>19.5</v>
      </c>
      <c r="D65" s="21">
        <f>(C65*22)-((0.25*22))</f>
        <v>423.5</v>
      </c>
    </row>
    <row r="66" spans="1:5" ht="16.5" thickBot="1" x14ac:dyDescent="0.3">
      <c r="A66" s="3" t="s">
        <v>20</v>
      </c>
      <c r="B66" s="46" t="s">
        <v>166</v>
      </c>
      <c r="C66" s="4"/>
      <c r="D66" s="21">
        <v>0</v>
      </c>
    </row>
    <row r="67" spans="1:5" ht="16.5" thickBot="1" x14ac:dyDescent="0.3">
      <c r="A67" s="3" t="s">
        <v>22</v>
      </c>
      <c r="B67" s="46" t="s">
        <v>27</v>
      </c>
      <c r="C67" s="4"/>
      <c r="D67" s="21">
        <v>0</v>
      </c>
    </row>
    <row r="68" spans="1:5" ht="16.5" thickBot="1" x14ac:dyDescent="0.3">
      <c r="A68" s="3" t="s">
        <v>23</v>
      </c>
      <c r="B68" s="46" t="s">
        <v>104</v>
      </c>
      <c r="C68" s="4"/>
      <c r="D68" s="21">
        <v>0</v>
      </c>
    </row>
    <row r="69" spans="1:5" ht="16.5" thickBot="1" x14ac:dyDescent="0.3">
      <c r="A69" s="192" t="s">
        <v>2</v>
      </c>
      <c r="B69" s="193"/>
      <c r="C69" s="120"/>
      <c r="D69" s="119">
        <f>SUM(D64:D68)</f>
        <v>569.1</v>
      </c>
      <c r="E69" s="86"/>
    </row>
    <row r="70" spans="1:5" x14ac:dyDescent="0.25">
      <c r="A70" s="49" t="s">
        <v>105</v>
      </c>
      <c r="E70" s="86"/>
    </row>
    <row r="71" spans="1:5" ht="24" customHeight="1" x14ac:dyDescent="0.25">
      <c r="A71" s="190" t="s">
        <v>106</v>
      </c>
      <c r="B71" s="190"/>
      <c r="C71" s="190"/>
      <c r="D71" s="190"/>
    </row>
    <row r="73" spans="1:5" x14ac:dyDescent="0.25">
      <c r="A73" s="181" t="s">
        <v>47</v>
      </c>
      <c r="B73" s="181"/>
      <c r="C73" s="181"/>
    </row>
    <row r="74" spans="1:5" ht="16.5" thickBot="1" x14ac:dyDescent="0.3"/>
    <row r="75" spans="1:5" ht="16.5" thickBot="1" x14ac:dyDescent="0.3">
      <c r="A75" s="2">
        <v>2</v>
      </c>
      <c r="B75" s="125" t="s">
        <v>48</v>
      </c>
      <c r="C75" s="125" t="s">
        <v>15</v>
      </c>
    </row>
    <row r="76" spans="1:5" ht="16.5" thickBot="1" x14ac:dyDescent="0.3">
      <c r="A76" s="3" t="s">
        <v>30</v>
      </c>
      <c r="B76" s="46" t="s">
        <v>31</v>
      </c>
      <c r="C76" s="16">
        <f>D43</f>
        <v>253.37333333333333</v>
      </c>
      <c r="D76" s="11"/>
    </row>
    <row r="77" spans="1:5" ht="16.5" thickBot="1" x14ac:dyDescent="0.3">
      <c r="A77" s="3" t="s">
        <v>35</v>
      </c>
      <c r="B77" s="46" t="s">
        <v>36</v>
      </c>
      <c r="C77" s="26">
        <f>D56</f>
        <v>549.56138666666675</v>
      </c>
    </row>
    <row r="78" spans="1:5" ht="16.5" thickBot="1" x14ac:dyDescent="0.3">
      <c r="A78" s="3" t="s">
        <v>45</v>
      </c>
      <c r="B78" s="46" t="s">
        <v>46</v>
      </c>
      <c r="C78" s="26">
        <f>D69</f>
        <v>569.1</v>
      </c>
    </row>
    <row r="79" spans="1:5" ht="16.5" thickBot="1" x14ac:dyDescent="0.3">
      <c r="A79" s="192" t="s">
        <v>2</v>
      </c>
      <c r="B79" s="193"/>
      <c r="C79" s="119">
        <f>SUM(C76:C78)</f>
        <v>1372.0347200000001</v>
      </c>
    </row>
    <row r="80" spans="1:5" x14ac:dyDescent="0.25">
      <c r="A80" s="1"/>
    </row>
    <row r="81" spans="1:8" x14ac:dyDescent="0.25">
      <c r="F81" s="86"/>
    </row>
    <row r="82" spans="1:8" x14ac:dyDescent="0.25">
      <c r="A82" s="185" t="s">
        <v>49</v>
      </c>
      <c r="B82" s="185"/>
      <c r="C82" s="185"/>
      <c r="D82" s="185"/>
    </row>
    <row r="83" spans="1:8" ht="16.5" thickBot="1" x14ac:dyDescent="0.3">
      <c r="A83" s="186" t="s">
        <v>160</v>
      </c>
      <c r="B83" s="186"/>
      <c r="C83" s="90">
        <f>(C30+C79)-(D48+D49+D50+D51+D52+D53+D54)</f>
        <v>2181.9432000000002</v>
      </c>
      <c r="F83" s="86"/>
    </row>
    <row r="84" spans="1:8" ht="16.5" thickBot="1" x14ac:dyDescent="0.3">
      <c r="A84" s="2">
        <v>3</v>
      </c>
      <c r="B84" s="125" t="s">
        <v>50</v>
      </c>
      <c r="C84" s="125" t="s">
        <v>81</v>
      </c>
      <c r="D84" s="125" t="s">
        <v>15</v>
      </c>
      <c r="E84" s="93"/>
      <c r="F84" s="94"/>
    </row>
    <row r="85" spans="1:8" ht="16.5" thickBot="1" x14ac:dyDescent="0.3">
      <c r="A85" s="3" t="s">
        <v>16</v>
      </c>
      <c r="B85" s="47" t="s">
        <v>51</v>
      </c>
      <c r="C85" s="132">
        <f>5%*1/12</f>
        <v>4.1666666666666666E-3</v>
      </c>
      <c r="D85" s="21">
        <f>$C$83*C85</f>
        <v>9.0914300000000008</v>
      </c>
      <c r="E85" s="91"/>
      <c r="F85" s="92"/>
      <c r="G85" s="92"/>
      <c r="H85" s="92"/>
    </row>
    <row r="86" spans="1:8" ht="16.5" thickBot="1" x14ac:dyDescent="0.3">
      <c r="A86" s="3" t="s">
        <v>18</v>
      </c>
      <c r="B86" s="47" t="s">
        <v>52</v>
      </c>
      <c r="C86" s="132">
        <f>8%*C85</f>
        <v>3.3333333333333332E-4</v>
      </c>
      <c r="D86" s="107">
        <f>(C30+C76)*C86</f>
        <v>0.49779111111111113</v>
      </c>
      <c r="E86" s="92"/>
    </row>
    <row r="87" spans="1:8" ht="16.5" thickBot="1" x14ac:dyDescent="0.3">
      <c r="A87" s="3" t="s">
        <v>20</v>
      </c>
      <c r="B87" s="47" t="s">
        <v>53</v>
      </c>
      <c r="C87" s="132">
        <v>0.02</v>
      </c>
      <c r="D87" s="107">
        <f>D85*C87</f>
        <v>0.18182860000000001</v>
      </c>
      <c r="E87" s="91"/>
    </row>
    <row r="88" spans="1:8" ht="16.5" thickBot="1" x14ac:dyDescent="0.3">
      <c r="A88" s="3" t="s">
        <v>22</v>
      </c>
      <c r="B88" s="47" t="s">
        <v>54</v>
      </c>
      <c r="C88" s="132">
        <f>7/30/12</f>
        <v>1.9444444444444445E-2</v>
      </c>
      <c r="D88" s="107">
        <f>(C30+C79)*C88</f>
        <v>50.789564000000006</v>
      </c>
      <c r="E88" s="91"/>
    </row>
    <row r="89" spans="1:8" ht="32.25" thickBot="1" x14ac:dyDescent="0.3">
      <c r="A89" s="3" t="s">
        <v>23</v>
      </c>
      <c r="B89" s="47" t="s">
        <v>107</v>
      </c>
      <c r="C89" s="132">
        <f>C56*C88</f>
        <v>7.1555555555555565E-3</v>
      </c>
      <c r="D89" s="107">
        <f>(C30+C76)*C89</f>
        <v>10.685915851851854</v>
      </c>
      <c r="E89" s="92"/>
      <c r="F89" s="86"/>
    </row>
    <row r="90" spans="1:8" ht="16.5" thickBot="1" x14ac:dyDescent="0.3">
      <c r="A90" s="3" t="s">
        <v>25</v>
      </c>
      <c r="B90" s="47" t="s">
        <v>55</v>
      </c>
      <c r="C90" s="132">
        <v>0.02</v>
      </c>
      <c r="D90" s="107">
        <f>C90*D88</f>
        <v>1.0157912800000002</v>
      </c>
      <c r="E90" s="91"/>
    </row>
    <row r="91" spans="1:8" ht="16.5" thickBot="1" x14ac:dyDescent="0.3">
      <c r="A91" s="179" t="s">
        <v>2</v>
      </c>
      <c r="B91" s="180"/>
      <c r="C91" s="9"/>
      <c r="D91" s="22">
        <f>SUM(D85:D90)</f>
        <v>72.262320842962978</v>
      </c>
    </row>
    <row r="94" spans="1:8" x14ac:dyDescent="0.25">
      <c r="A94" s="185" t="s">
        <v>56</v>
      </c>
      <c r="B94" s="185"/>
      <c r="C94" s="185"/>
      <c r="D94" s="185"/>
    </row>
    <row r="95" spans="1:8" ht="24" customHeight="1" x14ac:dyDescent="0.25">
      <c r="A95" s="190" t="s">
        <v>108</v>
      </c>
      <c r="B95" s="190"/>
      <c r="C95" s="190"/>
      <c r="D95" s="190"/>
    </row>
    <row r="97" spans="1:10" x14ac:dyDescent="0.25">
      <c r="A97" s="181" t="s">
        <v>57</v>
      </c>
      <c r="B97" s="181"/>
      <c r="C97" s="181"/>
      <c r="D97" s="181"/>
    </row>
    <row r="98" spans="1:10" ht="16.5" thickBot="1" x14ac:dyDescent="0.3">
      <c r="A98" s="34"/>
    </row>
    <row r="99" spans="1:10" ht="16.5" thickBot="1" x14ac:dyDescent="0.3">
      <c r="A99" s="2" t="s">
        <v>58</v>
      </c>
      <c r="B99" s="125" t="s">
        <v>59</v>
      </c>
      <c r="C99" s="125" t="s">
        <v>81</v>
      </c>
      <c r="D99" s="125" t="s">
        <v>15</v>
      </c>
    </row>
    <row r="100" spans="1:10" ht="16.5" thickBot="1" x14ac:dyDescent="0.3">
      <c r="A100" s="3" t="s">
        <v>16</v>
      </c>
      <c r="B100" s="46" t="s">
        <v>109</v>
      </c>
      <c r="C100" s="132">
        <v>8.3299999999999999E-2</v>
      </c>
      <c r="D100" s="21">
        <f>C109*C100</f>
        <v>223.60194350221883</v>
      </c>
      <c r="E100" s="12"/>
    </row>
    <row r="101" spans="1:10" ht="16.5" thickBot="1" x14ac:dyDescent="0.3">
      <c r="A101" s="3" t="s">
        <v>18</v>
      </c>
      <c r="B101" s="46" t="s">
        <v>110</v>
      </c>
      <c r="C101" s="132">
        <v>2.7777777777777801E-3</v>
      </c>
      <c r="D101" s="21">
        <f>C109*C101</f>
        <v>7.4563806690082375</v>
      </c>
      <c r="E101" s="13"/>
    </row>
    <row r="102" spans="1:10" ht="16.5" thickBot="1" x14ac:dyDescent="0.3">
      <c r="A102" s="3" t="s">
        <v>20</v>
      </c>
      <c r="B102" s="46" t="s">
        <v>111</v>
      </c>
      <c r="C102" s="132">
        <v>2.0000000000000001E-4</v>
      </c>
      <c r="D102" s="21">
        <f>C102*C109</f>
        <v>0.53685940816859268</v>
      </c>
    </row>
    <row r="103" spans="1:10" ht="16.5" thickBot="1" x14ac:dyDescent="0.3">
      <c r="A103" s="3" t="s">
        <v>22</v>
      </c>
      <c r="B103" s="46" t="s">
        <v>112</v>
      </c>
      <c r="C103" s="132">
        <v>2.9999999999999997E-4</v>
      </c>
      <c r="D103" s="21">
        <f>C103*C109</f>
        <v>0.80528911225288891</v>
      </c>
    </row>
    <row r="104" spans="1:10" ht="16.5" thickBot="1" x14ac:dyDescent="0.3">
      <c r="A104" s="3" t="s">
        <v>23</v>
      </c>
      <c r="B104" s="46" t="s">
        <v>113</v>
      </c>
      <c r="C104" s="132">
        <v>1.9699999999999999E-4</v>
      </c>
      <c r="D104" s="21">
        <f>C104*C109</f>
        <v>0.52880651704606374</v>
      </c>
    </row>
    <row r="105" spans="1:10" ht="16.5" thickBot="1" x14ac:dyDescent="0.3">
      <c r="A105" s="3" t="s">
        <v>25</v>
      </c>
      <c r="B105" s="46" t="s">
        <v>114</v>
      </c>
      <c r="C105" s="35"/>
      <c r="D105" s="21">
        <f t="shared" ref="D105" si="1">C105*$C$30</f>
        <v>0</v>
      </c>
    </row>
    <row r="106" spans="1:10" ht="16.5" thickBot="1" x14ac:dyDescent="0.3">
      <c r="A106" s="179" t="s">
        <v>43</v>
      </c>
      <c r="B106" s="180"/>
      <c r="C106" s="10"/>
      <c r="D106" s="22">
        <f>SUM(D100:D105)</f>
        <v>232.92927920869462</v>
      </c>
    </row>
    <row r="108" spans="1:10" x14ac:dyDescent="0.25">
      <c r="A108" s="181" t="s">
        <v>60</v>
      </c>
      <c r="B108" s="181"/>
      <c r="C108" s="181"/>
    </row>
    <row r="109" spans="1:10" ht="16.5" thickBot="1" x14ac:dyDescent="0.3">
      <c r="A109" s="189" t="s">
        <v>165</v>
      </c>
      <c r="B109" s="189"/>
      <c r="C109" s="90">
        <f>C30+C79+D91</f>
        <v>2684.2970408429633</v>
      </c>
      <c r="I109" s="199" t="s">
        <v>155</v>
      </c>
      <c r="J109" s="199"/>
    </row>
    <row r="110" spans="1:10" ht="16.5" thickBot="1" x14ac:dyDescent="0.3">
      <c r="A110" s="2" t="s">
        <v>61</v>
      </c>
      <c r="B110" s="125" t="s">
        <v>62</v>
      </c>
      <c r="C110" s="125" t="s">
        <v>15</v>
      </c>
      <c r="I110" s="199"/>
      <c r="J110" s="199"/>
    </row>
    <row r="111" spans="1:10" ht="16.5" customHeight="1" thickBot="1" x14ac:dyDescent="0.3">
      <c r="A111" s="3" t="s">
        <v>16</v>
      </c>
      <c r="B111" s="46" t="s">
        <v>115</v>
      </c>
      <c r="C111" s="21">
        <f>IF(F111="NÃO",0,J117)</f>
        <v>0</v>
      </c>
      <c r="E111" s="24" t="s">
        <v>154</v>
      </c>
      <c r="F111" s="29" t="s">
        <v>167</v>
      </c>
      <c r="I111" s="198" t="s">
        <v>156</v>
      </c>
      <c r="J111" s="95"/>
    </row>
    <row r="112" spans="1:10" ht="16.5" thickBot="1" x14ac:dyDescent="0.3">
      <c r="A112" s="179" t="s">
        <v>2</v>
      </c>
      <c r="B112" s="180"/>
      <c r="C112" s="20">
        <f>C111</f>
        <v>0</v>
      </c>
      <c r="I112" s="198"/>
      <c r="J112" s="95"/>
    </row>
    <row r="113" spans="1:10" x14ac:dyDescent="0.25">
      <c r="I113" s="198"/>
      <c r="J113" s="95"/>
    </row>
    <row r="114" spans="1:10" x14ac:dyDescent="0.25">
      <c r="I114" s="111" t="s">
        <v>157</v>
      </c>
      <c r="J114" s="95"/>
    </row>
    <row r="115" spans="1:10" x14ac:dyDescent="0.25">
      <c r="A115" s="181" t="s">
        <v>63</v>
      </c>
      <c r="B115" s="181"/>
      <c r="C115" s="181"/>
      <c r="I115" s="112" t="s">
        <v>0</v>
      </c>
      <c r="J115" s="87">
        <f>C109</f>
        <v>2684.2970408429633</v>
      </c>
    </row>
    <row r="116" spans="1:10" ht="16.5" thickBot="1" x14ac:dyDescent="0.3">
      <c r="A116" s="34"/>
      <c r="I116" s="112" t="s">
        <v>158</v>
      </c>
      <c r="J116" s="87">
        <f>J115/220</f>
        <v>12.201350185649833</v>
      </c>
    </row>
    <row r="117" spans="1:10" ht="16.5" thickBot="1" x14ac:dyDescent="0.3">
      <c r="A117" s="2">
        <v>4</v>
      </c>
      <c r="B117" s="125" t="s">
        <v>64</v>
      </c>
      <c r="C117" s="125" t="s">
        <v>15</v>
      </c>
      <c r="I117" s="113" t="s">
        <v>159</v>
      </c>
      <c r="J117" s="88">
        <f>J116*15</f>
        <v>183.0202527847475</v>
      </c>
    </row>
    <row r="118" spans="1:10" ht="16.5" thickBot="1" x14ac:dyDescent="0.3">
      <c r="A118" s="3" t="s">
        <v>58</v>
      </c>
      <c r="B118" s="46" t="s">
        <v>116</v>
      </c>
      <c r="C118" s="26">
        <f>D106</f>
        <v>232.92927920869462</v>
      </c>
      <c r="I118" s="111"/>
      <c r="J118" s="95"/>
    </row>
    <row r="119" spans="1:10" ht="16.5" thickBot="1" x14ac:dyDescent="0.3">
      <c r="A119" s="3" t="s">
        <v>61</v>
      </c>
      <c r="B119" s="89" t="s">
        <v>117</v>
      </c>
      <c r="C119" s="26">
        <f>C112</f>
        <v>0</v>
      </c>
      <c r="I119" s="111"/>
      <c r="J119" s="95"/>
    </row>
    <row r="120" spans="1:10" ht="16.5" thickBot="1" x14ac:dyDescent="0.3">
      <c r="A120" s="179" t="s">
        <v>2</v>
      </c>
      <c r="B120" s="180"/>
      <c r="C120" s="22">
        <f>SUM(C118:C119)</f>
        <v>232.92927920869462</v>
      </c>
      <c r="I120" s="111"/>
      <c r="J120" s="95"/>
    </row>
    <row r="121" spans="1:10" x14ac:dyDescent="0.25">
      <c r="I121" s="111"/>
      <c r="J121" s="95"/>
    </row>
    <row r="122" spans="1:10" x14ac:dyDescent="0.25">
      <c r="I122" s="111"/>
      <c r="J122" s="95"/>
    </row>
    <row r="123" spans="1:10" x14ac:dyDescent="0.25">
      <c r="A123" s="185" t="s">
        <v>65</v>
      </c>
      <c r="B123" s="185"/>
      <c r="C123" s="185"/>
      <c r="I123" s="114"/>
      <c r="J123" s="96"/>
    </row>
    <row r="124" spans="1:10" ht="16.5" thickBot="1" x14ac:dyDescent="0.3"/>
    <row r="125" spans="1:10" ht="16.5" thickBot="1" x14ac:dyDescent="0.3">
      <c r="A125" s="2">
        <v>5</v>
      </c>
      <c r="B125" s="6" t="s">
        <v>7</v>
      </c>
      <c r="C125" s="125" t="s">
        <v>15</v>
      </c>
    </row>
    <row r="126" spans="1:10" ht="16.5" thickBot="1" x14ac:dyDescent="0.3">
      <c r="A126" s="3" t="s">
        <v>16</v>
      </c>
      <c r="B126" s="46" t="s">
        <v>66</v>
      </c>
      <c r="C126" s="134">
        <v>66.08</v>
      </c>
      <c r="E126" s="106"/>
    </row>
    <row r="127" spans="1:10" ht="16.5" thickBot="1" x14ac:dyDescent="0.3">
      <c r="A127" s="3" t="s">
        <v>18</v>
      </c>
      <c r="B127" s="46" t="s">
        <v>67</v>
      </c>
      <c r="C127" s="26"/>
      <c r="E127" s="106"/>
    </row>
    <row r="128" spans="1:10" ht="16.5" thickBot="1" x14ac:dyDescent="0.3">
      <c r="A128" s="3" t="s">
        <v>20</v>
      </c>
      <c r="B128" s="46" t="s">
        <v>68</v>
      </c>
      <c r="C128" s="105"/>
      <c r="E128" s="106"/>
    </row>
    <row r="129" spans="1:8" ht="16.5" thickBot="1" x14ac:dyDescent="0.3">
      <c r="A129" s="3" t="s">
        <v>22</v>
      </c>
      <c r="B129" s="46" t="s">
        <v>82</v>
      </c>
      <c r="C129" s="26"/>
    </row>
    <row r="130" spans="1:8" ht="16.5" thickBot="1" x14ac:dyDescent="0.3">
      <c r="A130" s="179" t="s">
        <v>43</v>
      </c>
      <c r="B130" s="180"/>
      <c r="C130" s="22">
        <f>SUM(C126:C129)</f>
        <v>66.08</v>
      </c>
    </row>
    <row r="131" spans="1:8" x14ac:dyDescent="0.25">
      <c r="A131" s="49" t="s">
        <v>118</v>
      </c>
    </row>
    <row r="133" spans="1:8" x14ac:dyDescent="0.25">
      <c r="A133" s="185" t="s">
        <v>69</v>
      </c>
      <c r="B133" s="185"/>
      <c r="C133" s="185"/>
    </row>
    <row r="134" spans="1:8" x14ac:dyDescent="0.25">
      <c r="A134" s="186" t="s">
        <v>122</v>
      </c>
      <c r="B134" s="186"/>
      <c r="C134" s="14">
        <f>C30+C79+D91+C120+C130</f>
        <v>2983.3063200516576</v>
      </c>
    </row>
    <row r="135" spans="1:8" x14ac:dyDescent="0.25">
      <c r="A135" s="186" t="s">
        <v>123</v>
      </c>
      <c r="B135" s="186"/>
      <c r="C135" s="14">
        <f>C134+D138</f>
        <v>3132.4716360542407</v>
      </c>
    </row>
    <row r="136" spans="1:8" ht="16.5" thickBot="1" x14ac:dyDescent="0.3">
      <c r="A136" s="189" t="s">
        <v>153</v>
      </c>
      <c r="B136" s="189"/>
      <c r="C136" s="15">
        <f>(C135+D139)/((1-(C141+C142+C144)))</f>
        <v>3669.1238648911194</v>
      </c>
    </row>
    <row r="137" spans="1:8" ht="16.5" customHeight="1" thickBot="1" x14ac:dyDescent="0.3">
      <c r="A137" s="2">
        <v>6</v>
      </c>
      <c r="B137" s="6" t="s">
        <v>8</v>
      </c>
      <c r="C137" s="125" t="s">
        <v>37</v>
      </c>
      <c r="D137" s="125" t="s">
        <v>15</v>
      </c>
      <c r="E137" s="196"/>
      <c r="F137" s="197"/>
      <c r="G137" s="197"/>
      <c r="H137" s="197"/>
    </row>
    <row r="138" spans="1:8" ht="16.5" thickBot="1" x14ac:dyDescent="0.3">
      <c r="A138" s="3" t="s">
        <v>16</v>
      </c>
      <c r="B138" s="46" t="s">
        <v>9</v>
      </c>
      <c r="C138" s="135">
        <v>0.05</v>
      </c>
      <c r="D138" s="21">
        <f>C134*C138</f>
        <v>149.1653160025829</v>
      </c>
      <c r="E138" s="196"/>
      <c r="F138" s="197"/>
      <c r="G138" s="197"/>
      <c r="H138" s="197"/>
    </row>
    <row r="139" spans="1:8" ht="16.5" thickBot="1" x14ac:dyDescent="0.3">
      <c r="A139" s="3" t="s">
        <v>18</v>
      </c>
      <c r="B139" s="46" t="s">
        <v>11</v>
      </c>
      <c r="C139" s="135">
        <v>7.0000000000000007E-2</v>
      </c>
      <c r="D139" s="21">
        <f>C135*C139</f>
        <v>219.27301452379686</v>
      </c>
      <c r="E139" s="196"/>
      <c r="F139" s="197"/>
      <c r="G139" s="197"/>
      <c r="H139" s="197"/>
    </row>
    <row r="140" spans="1:8" ht="16.5" thickBot="1" x14ac:dyDescent="0.3">
      <c r="A140" s="3" t="s">
        <v>20</v>
      </c>
      <c r="B140" s="46" t="s">
        <v>10</v>
      </c>
      <c r="C140" s="135">
        <v>8.6499999999999994E-2</v>
      </c>
      <c r="D140" s="21"/>
      <c r="E140" s="196"/>
      <c r="F140" s="197"/>
      <c r="G140" s="197"/>
      <c r="H140" s="197"/>
    </row>
    <row r="141" spans="1:8" ht="16.5" thickBot="1" x14ac:dyDescent="0.3">
      <c r="A141" s="3"/>
      <c r="B141" s="46" t="s">
        <v>85</v>
      </c>
      <c r="C141" s="135">
        <v>0.03</v>
      </c>
      <c r="D141" s="33">
        <f>$C$136*C141</f>
        <v>110.07371594673357</v>
      </c>
      <c r="E141" s="196"/>
      <c r="F141" s="197"/>
      <c r="G141" s="197"/>
      <c r="H141" s="197"/>
    </row>
    <row r="142" spans="1:8" ht="16.5" thickBot="1" x14ac:dyDescent="0.3">
      <c r="A142" s="3"/>
      <c r="B142" s="46" t="s">
        <v>86</v>
      </c>
      <c r="C142" s="135">
        <v>6.4999999999999997E-3</v>
      </c>
      <c r="D142" s="33">
        <f t="shared" ref="D142:D144" si="2">$C$136*C142</f>
        <v>23.849305121792273</v>
      </c>
      <c r="E142" s="196"/>
      <c r="F142" s="197"/>
      <c r="G142" s="197"/>
      <c r="H142" s="197"/>
    </row>
    <row r="143" spans="1:8" ht="16.5" customHeight="1" thickBot="1" x14ac:dyDescent="0.3">
      <c r="A143" s="3"/>
      <c r="B143" s="46" t="s">
        <v>83</v>
      </c>
      <c r="C143" s="10"/>
      <c r="D143" s="33">
        <f t="shared" si="2"/>
        <v>0</v>
      </c>
    </row>
    <row r="144" spans="1:8" ht="16.5" thickBot="1" x14ac:dyDescent="0.3">
      <c r="A144" s="3"/>
      <c r="B144" s="46" t="s">
        <v>84</v>
      </c>
      <c r="C144" s="135">
        <v>0.05</v>
      </c>
      <c r="D144" s="33">
        <f t="shared" si="2"/>
        <v>183.45619324455598</v>
      </c>
    </row>
    <row r="145" spans="1:4" ht="16.5" thickBot="1" x14ac:dyDescent="0.3">
      <c r="A145" s="179" t="s">
        <v>43</v>
      </c>
      <c r="B145" s="180"/>
      <c r="C145" s="10"/>
      <c r="D145" s="30">
        <f>SUM(D138:D144)</f>
        <v>685.81754483946156</v>
      </c>
    </row>
    <row r="146" spans="1:4" x14ac:dyDescent="0.25">
      <c r="A146" s="49" t="s">
        <v>119</v>
      </c>
      <c r="B146" s="50"/>
      <c r="C146" s="25"/>
      <c r="D146" s="17"/>
    </row>
    <row r="147" spans="1:4" x14ac:dyDescent="0.25">
      <c r="A147" s="49" t="s">
        <v>120</v>
      </c>
    </row>
    <row r="149" spans="1:4" x14ac:dyDescent="0.25">
      <c r="A149" s="185" t="s">
        <v>70</v>
      </c>
      <c r="B149" s="185"/>
      <c r="C149" s="185"/>
    </row>
    <row r="150" spans="1:4" ht="16.5" thickBot="1" x14ac:dyDescent="0.3"/>
    <row r="151" spans="1:4" ht="16.5" thickBot="1" x14ac:dyDescent="0.3">
      <c r="A151" s="2"/>
      <c r="B151" s="125" t="s">
        <v>71</v>
      </c>
      <c r="C151" s="125" t="s">
        <v>15</v>
      </c>
    </row>
    <row r="152" spans="1:4" ht="16.5" thickBot="1" x14ac:dyDescent="0.3">
      <c r="A152" s="7" t="s">
        <v>16</v>
      </c>
      <c r="B152" s="46" t="s">
        <v>13</v>
      </c>
      <c r="C152" s="18">
        <f>C30</f>
        <v>1240</v>
      </c>
    </row>
    <row r="153" spans="1:4" ht="16.5" thickBot="1" x14ac:dyDescent="0.3">
      <c r="A153" s="7" t="s">
        <v>18</v>
      </c>
      <c r="B153" s="46" t="s">
        <v>28</v>
      </c>
      <c r="C153" s="18">
        <f>C79</f>
        <v>1372.0347200000001</v>
      </c>
    </row>
    <row r="154" spans="1:4" ht="16.5" thickBot="1" x14ac:dyDescent="0.3">
      <c r="A154" s="7" t="s">
        <v>20</v>
      </c>
      <c r="B154" s="46" t="s">
        <v>49</v>
      </c>
      <c r="C154" s="18">
        <f>D91</f>
        <v>72.262320842962978</v>
      </c>
    </row>
    <row r="155" spans="1:4" ht="16.5" thickBot="1" x14ac:dyDescent="0.3">
      <c r="A155" s="7" t="s">
        <v>22</v>
      </c>
      <c r="B155" s="46" t="s">
        <v>56</v>
      </c>
      <c r="C155" s="18">
        <f>C120</f>
        <v>232.92927920869462</v>
      </c>
    </row>
    <row r="156" spans="1:4" ht="16.5" thickBot="1" x14ac:dyDescent="0.3">
      <c r="A156" s="7" t="s">
        <v>23</v>
      </c>
      <c r="B156" s="46" t="s">
        <v>65</v>
      </c>
      <c r="C156" s="18">
        <f>C130</f>
        <v>66.08</v>
      </c>
    </row>
    <row r="157" spans="1:4" ht="15.95" customHeight="1" thickBot="1" x14ac:dyDescent="0.3">
      <c r="A157" s="179" t="s">
        <v>72</v>
      </c>
      <c r="B157" s="180"/>
      <c r="C157" s="23">
        <f>SUM(C152:C156)</f>
        <v>2983.3063200516576</v>
      </c>
    </row>
    <row r="158" spans="1:4" ht="16.5" thickBot="1" x14ac:dyDescent="0.3">
      <c r="A158" s="7" t="s">
        <v>25</v>
      </c>
      <c r="B158" s="46" t="s">
        <v>73</v>
      </c>
      <c r="C158" s="18">
        <f>D145</f>
        <v>685.81754483946156</v>
      </c>
    </row>
    <row r="159" spans="1:4" ht="18" customHeight="1" thickBot="1" x14ac:dyDescent="0.3">
      <c r="A159" s="187" t="s">
        <v>74</v>
      </c>
      <c r="B159" s="188"/>
      <c r="C159" s="23">
        <f>C157+C158</f>
        <v>3669.1238648911194</v>
      </c>
    </row>
    <row r="160" spans="1:4" ht="19.5" thickBot="1" x14ac:dyDescent="0.35">
      <c r="A160" s="182" t="s">
        <v>168</v>
      </c>
      <c r="B160" s="183"/>
      <c r="C160" s="144">
        <v>2</v>
      </c>
      <c r="D160" s="136"/>
    </row>
    <row r="161" spans="1:4" ht="19.5" thickBot="1" x14ac:dyDescent="0.35">
      <c r="A161" s="184" t="s">
        <v>169</v>
      </c>
      <c r="B161" s="184"/>
      <c r="C161" s="138">
        <f>C159*C160</f>
        <v>7338.2477297822388</v>
      </c>
      <c r="D161" s="136"/>
    </row>
    <row r="162" spans="1:4" ht="19.5" thickBot="1" x14ac:dyDescent="0.35">
      <c r="A162" s="182" t="s">
        <v>170</v>
      </c>
      <c r="B162" s="182"/>
      <c r="C162" s="138">
        <f>C161*12</f>
        <v>88058.972757386859</v>
      </c>
    </row>
    <row r="163" spans="1:4" x14ac:dyDescent="0.25">
      <c r="B163" s="137"/>
    </row>
  </sheetData>
  <mergeCells count="61">
    <mergeCell ref="I16:J16"/>
    <mergeCell ref="A4:D4"/>
    <mergeCell ref="A5:D5"/>
    <mergeCell ref="A6:D6"/>
    <mergeCell ref="A7:D7"/>
    <mergeCell ref="A9:C9"/>
    <mergeCell ref="A108:C108"/>
    <mergeCell ref="A109:B109"/>
    <mergeCell ref="A33:D33"/>
    <mergeCell ref="I18:J18"/>
    <mergeCell ref="I19:J19"/>
    <mergeCell ref="I20:J20"/>
    <mergeCell ref="A21:C21"/>
    <mergeCell ref="I21:J22"/>
    <mergeCell ref="I23:J23"/>
    <mergeCell ref="I24:J24"/>
    <mergeCell ref="I25:J25"/>
    <mergeCell ref="I26:J26"/>
    <mergeCell ref="A30:B30"/>
    <mergeCell ref="E137:H142"/>
    <mergeCell ref="I111:I113"/>
    <mergeCell ref="E48:H53"/>
    <mergeCell ref="A56:B56"/>
    <mergeCell ref="A61:D61"/>
    <mergeCell ref="A69:B69"/>
    <mergeCell ref="I109:J110"/>
    <mergeCell ref="A73:C73"/>
    <mergeCell ref="A79:B79"/>
    <mergeCell ref="A82:D82"/>
    <mergeCell ref="A83:B83"/>
    <mergeCell ref="A91:B91"/>
    <mergeCell ref="A94:D94"/>
    <mergeCell ref="A95:D95"/>
    <mergeCell ref="A97:D97"/>
    <mergeCell ref="A106:B106"/>
    <mergeCell ref="A1:C1"/>
    <mergeCell ref="A71:D71"/>
    <mergeCell ref="A34:D34"/>
    <mergeCell ref="A35:D35"/>
    <mergeCell ref="A36:D36"/>
    <mergeCell ref="A38:D38"/>
    <mergeCell ref="A43:B43"/>
    <mergeCell ref="A45:D45"/>
    <mergeCell ref="A46:B46"/>
    <mergeCell ref="A2:B2"/>
    <mergeCell ref="A162:B162"/>
    <mergeCell ref="A135:B135"/>
    <mergeCell ref="A134:B134"/>
    <mergeCell ref="A133:C133"/>
    <mergeCell ref="A130:B130"/>
    <mergeCell ref="A159:B159"/>
    <mergeCell ref="A157:B157"/>
    <mergeCell ref="A149:C149"/>
    <mergeCell ref="A145:B145"/>
    <mergeCell ref="A136:B136"/>
    <mergeCell ref="A120:B120"/>
    <mergeCell ref="A115:C115"/>
    <mergeCell ref="A112:B112"/>
    <mergeCell ref="A160:B160"/>
    <mergeCell ref="A161:B161"/>
    <mergeCell ref="A123:C123"/>
  </mergeCells>
  <pageMargins left="0.51181102362204722" right="0.51181102362204722" top="0.78740157480314965" bottom="0.78740157480314965" header="0.31496062992125984" footer="0.31496062992125984"/>
  <pageSetup paperSize="9" scale="81"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2</vt:i4>
      </vt:variant>
    </vt:vector>
  </HeadingPairs>
  <TitlesOfParts>
    <vt:vector size="5" baseType="lpstr">
      <vt:lpstr>PROPOSTA</vt:lpstr>
      <vt:lpstr>UNIFORMES</vt:lpstr>
      <vt:lpstr>COPEIRAGEM SRPF-RR</vt:lpstr>
      <vt:lpstr>'COPEIRAGEM SRPF-RR'!Area_de_impressao</vt:lpstr>
      <vt:lpstr>PROPOSTA!Area_de_impressao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Andreia Leticia Ribeiro Francois</cp:lastModifiedBy>
  <cp:lastPrinted>2021-09-16T19:00:13Z</cp:lastPrinted>
  <dcterms:created xsi:type="dcterms:W3CDTF">2018-01-23T19:35:16Z</dcterms:created>
  <dcterms:modified xsi:type="dcterms:W3CDTF">2023-03-21T17:44:53Z</dcterms:modified>
</cp:coreProperties>
</file>