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130"/>
  <workbookPr codeName="EstaPastaDeTrabalho" defaultThemeVersion="166925"/>
  <mc:AlternateContent xmlns:mc="http://schemas.openxmlformats.org/markup-compatibility/2006">
    <mc:Choice Requires="x15">
      <x15ac:absPath xmlns:x15ac="http://schemas.microsoft.com/office/spreadsheetml/2010/11/ac" url="\\srs0003\SELOG-CPL\WORDTRAB\PREGAO\2023\02 - Vigia e Vigilante\Edital e Anexos\"/>
    </mc:Choice>
  </mc:AlternateContent>
  <xr:revisionPtr revIDLastSave="0" documentId="13_ncr:1_{9A23D37A-0F70-45CB-9C5A-AF0549E5904E}" xr6:coauthVersionLast="47" xr6:coauthVersionMax="47" xr10:uidLastSave="{00000000-0000-0000-0000-000000000000}"/>
  <bookViews>
    <workbookView xWindow="-90" yWindow="-90" windowWidth="28980" windowHeight="15780" firstSheet="2" activeTab="2" xr2:uid="{EC2248A0-D90A-4A88-A89A-C83111C42BD6}"/>
  </bookViews>
  <sheets>
    <sheet name="Encargos Sociais" sheetId="32" r:id="rId1"/>
    <sheet name="Valores em comum" sheetId="2" r:id="rId2"/>
    <sheet name="Resumos - proposta" sheetId="29" r:id="rId3"/>
    <sheet name="(1.1)" sheetId="1" r:id="rId4"/>
    <sheet name="(1.2)" sheetId="3" r:id="rId5"/>
    <sheet name="(1.3)" sheetId="4" r:id="rId6"/>
    <sheet name="(1.4)" sheetId="5" r:id="rId7"/>
    <sheet name="(1.5)" sheetId="6" r:id="rId8"/>
    <sheet name="(1.6)" sheetId="7" r:id="rId9"/>
    <sheet name="(1.7)" sheetId="8" r:id="rId10"/>
    <sheet name="(1.8)" sheetId="9" r:id="rId11"/>
    <sheet name="(1.9)" sheetId="10" r:id="rId12"/>
    <sheet name="(2.1)" sheetId="11" r:id="rId13"/>
    <sheet name="(2.2)" sheetId="12" r:id="rId14"/>
    <sheet name="(2.3)" sheetId="13" r:id="rId15"/>
    <sheet name="(2.4)" sheetId="14" r:id="rId16"/>
    <sheet name="(3.1)" sheetId="15" r:id="rId17"/>
    <sheet name="(3.2)" sheetId="16" r:id="rId18"/>
    <sheet name="(3.3)" sheetId="17" r:id="rId19"/>
    <sheet name="(3.4)" sheetId="18" r:id="rId20"/>
    <sheet name="(3.5)" sheetId="19" r:id="rId21"/>
    <sheet name="(3.6)" sheetId="20" r:id="rId22"/>
    <sheet name="(3.7)" sheetId="21" r:id="rId23"/>
    <sheet name="(3.8)" sheetId="22" r:id="rId24"/>
    <sheet name="(3.9)" sheetId="23" r:id="rId25"/>
    <sheet name="(3.10)" sheetId="24" r:id="rId26"/>
    <sheet name="(3.11)" sheetId="25" r:id="rId27"/>
    <sheet name="(3.12)" sheetId="26" r:id="rId28"/>
    <sheet name="(3.13)" sheetId="27" r:id="rId29"/>
    <sheet name="(3.14)" sheetId="28" r:id="rId30"/>
    <sheet name="(4.1)" sheetId="30" r:id="rId31"/>
    <sheet name="(4.2)" sheetId="31" r:id="rId32"/>
    <sheet name="(5.1)" sheetId="33" r:id="rId33"/>
  </sheets>
  <definedNames>
    <definedName name="_xlnm.Print_Area" localSheetId="3">'(1.1)'!$A$1:$E$128</definedName>
    <definedName name="_xlnm.Print_Area" localSheetId="4">'(1.2)'!$A$1:$E$128</definedName>
    <definedName name="_xlnm.Print_Area" localSheetId="5">'(1.3)'!$A$1:$E$128</definedName>
    <definedName name="_xlnm.Print_Area" localSheetId="6">'(1.4)'!$A$1:$E$128</definedName>
    <definedName name="_xlnm.Print_Area" localSheetId="7">'(1.5)'!$A$1:$E$128</definedName>
    <definedName name="_xlnm.Print_Area" localSheetId="8">'(1.6)'!$A$1:$E$128</definedName>
    <definedName name="_xlnm.Print_Area" localSheetId="9">'(1.7)'!$A$1:$E$128</definedName>
    <definedName name="_xlnm.Print_Area" localSheetId="10">'(1.8)'!$A$1:$E$128</definedName>
    <definedName name="_xlnm.Print_Area" localSheetId="11">'(1.9)'!$A$1:$E$128</definedName>
    <definedName name="_xlnm.Print_Area" localSheetId="12">'(2.1)'!$A$1:$E$128</definedName>
    <definedName name="_xlnm.Print_Area" localSheetId="13">'(2.2)'!$A$1:$E$128</definedName>
    <definedName name="_xlnm.Print_Area" localSheetId="14">'(2.3)'!$A$1:$E$128</definedName>
    <definedName name="_xlnm.Print_Area" localSheetId="15">'(2.4)'!$A$1:$E$128</definedName>
    <definedName name="_xlnm.Print_Area" localSheetId="16">'(3.1)'!$A$1:$E$128</definedName>
    <definedName name="_xlnm.Print_Area" localSheetId="25">'(3.10)'!$A$1:$E$128</definedName>
    <definedName name="_xlnm.Print_Area" localSheetId="26">'(3.11)'!$A$1:$E$128</definedName>
    <definedName name="_xlnm.Print_Area" localSheetId="27">'(3.12)'!$A$1:$E$128</definedName>
    <definedName name="_xlnm.Print_Area" localSheetId="28">'(3.13)'!$A$1:$E$128</definedName>
    <definedName name="_xlnm.Print_Area" localSheetId="29">'(3.14)'!$A$1:$E$128</definedName>
    <definedName name="_xlnm.Print_Area" localSheetId="17">'(3.2)'!$A$1:$E$128</definedName>
    <definedName name="_xlnm.Print_Area" localSheetId="18">'(3.3)'!$A$1:$E$128</definedName>
    <definedName name="_xlnm.Print_Area" localSheetId="19">'(3.4)'!$A$1:$E$128</definedName>
    <definedName name="_xlnm.Print_Area" localSheetId="20">'(3.5)'!$A$1:$E$128</definedName>
    <definedName name="_xlnm.Print_Area" localSheetId="21">'(3.6)'!$A$1:$E$128</definedName>
    <definedName name="_xlnm.Print_Area" localSheetId="22">'(3.7)'!$A$1:$E$128</definedName>
    <definedName name="_xlnm.Print_Area" localSheetId="23">'(3.8)'!$A$1:$E$128</definedName>
    <definedName name="_xlnm.Print_Area" localSheetId="24">'(3.9)'!$A$1:$E$128</definedName>
    <definedName name="_xlnm.Print_Area" localSheetId="30">'(4.1)'!$A$1:$E$128</definedName>
    <definedName name="_xlnm.Print_Area" localSheetId="31">'(4.2)'!$A$1:$E$128</definedName>
    <definedName name="_xlnm.Print_Area" localSheetId="32">'(5.1)'!$A$1:$E$128</definedName>
    <definedName name="_xlnm.Print_Area" localSheetId="0">'Encargos Sociais'!$A$1:$F$125</definedName>
    <definedName name="CPMF" localSheetId="4">#REF!</definedName>
    <definedName name="CPMF" localSheetId="5">#REF!</definedName>
    <definedName name="CPMF" localSheetId="6">#REF!</definedName>
    <definedName name="CPMF" localSheetId="7">#REF!</definedName>
    <definedName name="CPMF" localSheetId="8">#REF!</definedName>
    <definedName name="CPMF" localSheetId="9">#REF!</definedName>
    <definedName name="CPMF" localSheetId="10">#REF!</definedName>
    <definedName name="CPMF" localSheetId="11">#REF!</definedName>
    <definedName name="CPMF" localSheetId="12">#REF!</definedName>
    <definedName name="CPMF" localSheetId="13">#REF!</definedName>
    <definedName name="CPMF" localSheetId="14">#REF!</definedName>
    <definedName name="CPMF" localSheetId="15">#REF!</definedName>
    <definedName name="CPMF" localSheetId="16">#REF!</definedName>
    <definedName name="CPMF" localSheetId="25">#REF!</definedName>
    <definedName name="CPMF" localSheetId="26">#REF!</definedName>
    <definedName name="CPMF" localSheetId="27">#REF!</definedName>
    <definedName name="CPMF" localSheetId="28">#REF!</definedName>
    <definedName name="CPMF" localSheetId="29">#REF!</definedName>
    <definedName name="CPMF" localSheetId="17">#REF!</definedName>
    <definedName name="CPMF" localSheetId="18">#REF!</definedName>
    <definedName name="CPMF" localSheetId="19">#REF!</definedName>
    <definedName name="CPMF" localSheetId="20">#REF!</definedName>
    <definedName name="CPMF" localSheetId="21">#REF!</definedName>
    <definedName name="CPMF" localSheetId="22">#REF!</definedName>
    <definedName name="CPMF" localSheetId="23">#REF!</definedName>
    <definedName name="CPMF" localSheetId="24">#REF!</definedName>
    <definedName name="CPMF" localSheetId="30">#REF!</definedName>
    <definedName name="CPMF" localSheetId="31">#REF!</definedName>
    <definedName name="CPMF" localSheetId="32">#REF!</definedName>
    <definedName name="CPMF" localSheetId="0">#REF!</definedName>
    <definedName name="CPMF" localSheetId="1">#REF!</definedName>
    <definedName name="CPMF">#REF!</definedName>
    <definedName name="Excel_BuiltIn_Print_Area_1_1">"$#REF!.$A$2:$C$99"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8" i="29" l="1"/>
  <c r="H48" i="29"/>
  <c r="H47" i="29"/>
  <c r="G47" i="29"/>
  <c r="H45" i="29"/>
  <c r="G45" i="29"/>
  <c r="F45" i="29"/>
  <c r="F47" i="29" s="1"/>
  <c r="F42" i="29"/>
  <c r="F27" i="29"/>
  <c r="F22" i="29"/>
  <c r="H10" i="7"/>
  <c r="M42" i="2"/>
  <c r="M43" i="2"/>
  <c r="M44" i="2"/>
  <c r="M45" i="2"/>
  <c r="M46" i="2"/>
  <c r="O46" i="2" s="1"/>
  <c r="M47" i="2"/>
  <c r="O47" i="2" s="1"/>
  <c r="M41" i="2"/>
  <c r="M19" i="2"/>
  <c r="M28" i="2"/>
  <c r="M29" i="2"/>
  <c r="M30" i="2"/>
  <c r="M31" i="2"/>
  <c r="M32" i="2"/>
  <c r="M33" i="2"/>
  <c r="M34" i="2"/>
  <c r="M35" i="2"/>
  <c r="M27" i="2"/>
  <c r="M6" i="2"/>
  <c r="M7" i="2"/>
  <c r="M8" i="2"/>
  <c r="M9" i="2"/>
  <c r="M10" i="2"/>
  <c r="M11" i="2"/>
  <c r="M12" i="2"/>
  <c r="M13" i="2"/>
  <c r="M5" i="2"/>
  <c r="M36" i="2" l="1"/>
  <c r="M14" i="2"/>
  <c r="H29" i="33"/>
  <c r="H29" i="31"/>
  <c r="H29" i="30"/>
  <c r="E25" i="33"/>
  <c r="H10" i="33"/>
  <c r="E19" i="33"/>
  <c r="E89" i="33" s="1"/>
  <c r="E91" i="33" s="1"/>
  <c r="E97" i="33" s="1"/>
  <c r="D114" i="33"/>
  <c r="D113" i="33"/>
  <c r="D112" i="33"/>
  <c r="D110" i="33"/>
  <c r="D109" i="33"/>
  <c r="D115" i="33" s="1"/>
  <c r="E54" i="33"/>
  <c r="B54" i="33"/>
  <c r="E53" i="33"/>
  <c r="D47" i="33"/>
  <c r="D46" i="33"/>
  <c r="D45" i="33"/>
  <c r="D44" i="33"/>
  <c r="D43" i="33"/>
  <c r="D41" i="33"/>
  <c r="D40" i="33"/>
  <c r="H17" i="33"/>
  <c r="H18" i="33" s="1"/>
  <c r="H19" i="33" s="1"/>
  <c r="E52" i="33" s="1"/>
  <c r="E19" i="31"/>
  <c r="E19" i="30"/>
  <c r="E19" i="28"/>
  <c r="E19" i="27"/>
  <c r="E19" i="26"/>
  <c r="E19" i="25"/>
  <c r="E19" i="24"/>
  <c r="E19" i="23"/>
  <c r="E19" i="22"/>
  <c r="E19" i="21"/>
  <c r="E19" i="20"/>
  <c r="E19" i="19"/>
  <c r="E19" i="18"/>
  <c r="E19" i="17"/>
  <c r="E19" i="16"/>
  <c r="E19" i="15"/>
  <c r="E19" i="14"/>
  <c r="E19" i="13"/>
  <c r="E19" i="12"/>
  <c r="E19" i="11"/>
  <c r="E19" i="10"/>
  <c r="E19" i="9"/>
  <c r="E19" i="8"/>
  <c r="E19" i="7"/>
  <c r="E19" i="6"/>
  <c r="E19" i="5"/>
  <c r="E19" i="4"/>
  <c r="E19" i="3"/>
  <c r="E19" i="1"/>
  <c r="H13" i="33" l="1"/>
  <c r="E51" i="33" s="1"/>
  <c r="E55" i="33" s="1"/>
  <c r="E61" i="33" s="1"/>
  <c r="E26" i="33"/>
  <c r="E31" i="33" s="1"/>
  <c r="D47" i="31"/>
  <c r="D46" i="31"/>
  <c r="D45" i="31"/>
  <c r="D44" i="31"/>
  <c r="D43" i="31"/>
  <c r="D41" i="31"/>
  <c r="D40" i="31"/>
  <c r="D47" i="30"/>
  <c r="D46" i="30"/>
  <c r="D45" i="30"/>
  <c r="D44" i="30"/>
  <c r="D43" i="30"/>
  <c r="D41" i="30"/>
  <c r="D40" i="30"/>
  <c r="D47" i="28"/>
  <c r="D46" i="28"/>
  <c r="D45" i="28"/>
  <c r="D44" i="28"/>
  <c r="D43" i="28"/>
  <c r="D41" i="28"/>
  <c r="D40" i="28"/>
  <c r="D47" i="27"/>
  <c r="D46" i="27"/>
  <c r="D45" i="27"/>
  <c r="D44" i="27"/>
  <c r="D43" i="27"/>
  <c r="D41" i="27"/>
  <c r="D40" i="27"/>
  <c r="D47" i="26"/>
  <c r="D46" i="26"/>
  <c r="D45" i="26"/>
  <c r="D44" i="26"/>
  <c r="D43" i="26"/>
  <c r="D41" i="26"/>
  <c r="D40" i="26"/>
  <c r="D47" i="25"/>
  <c r="D46" i="25"/>
  <c r="D45" i="25"/>
  <c r="D44" i="25"/>
  <c r="D43" i="25"/>
  <c r="D41" i="25"/>
  <c r="D40" i="25"/>
  <c r="D47" i="24"/>
  <c r="D46" i="24"/>
  <c r="D45" i="24"/>
  <c r="D44" i="24"/>
  <c r="D43" i="24"/>
  <c r="D41" i="24"/>
  <c r="D40" i="24"/>
  <c r="D47" i="23"/>
  <c r="D46" i="23"/>
  <c r="D45" i="23"/>
  <c r="D44" i="23"/>
  <c r="D43" i="23"/>
  <c r="D41" i="23"/>
  <c r="D40" i="23"/>
  <c r="D47" i="22"/>
  <c r="D46" i="22"/>
  <c r="D45" i="22"/>
  <c r="D44" i="22"/>
  <c r="D43" i="22"/>
  <c r="D41" i="22"/>
  <c r="D40" i="22"/>
  <c r="D47" i="21"/>
  <c r="D46" i="21"/>
  <c r="D45" i="21"/>
  <c r="D44" i="21"/>
  <c r="D43" i="21"/>
  <c r="D41" i="21"/>
  <c r="D40" i="21"/>
  <c r="D47" i="20"/>
  <c r="D46" i="20"/>
  <c r="D45" i="20"/>
  <c r="D44" i="20"/>
  <c r="D43" i="20"/>
  <c r="D41" i="20"/>
  <c r="D40" i="20"/>
  <c r="D47" i="19"/>
  <c r="D46" i="19"/>
  <c r="D45" i="19"/>
  <c r="D44" i="19"/>
  <c r="D43" i="19"/>
  <c r="D41" i="19"/>
  <c r="D40" i="19"/>
  <c r="D47" i="18"/>
  <c r="D46" i="18"/>
  <c r="D45" i="18"/>
  <c r="D44" i="18"/>
  <c r="D43" i="18"/>
  <c r="D41" i="18"/>
  <c r="D40" i="18"/>
  <c r="D47" i="17"/>
  <c r="D46" i="17"/>
  <c r="D45" i="17"/>
  <c r="D44" i="17"/>
  <c r="D43" i="17"/>
  <c r="D41" i="17"/>
  <c r="D40" i="17"/>
  <c r="D47" i="16"/>
  <c r="D46" i="16"/>
  <c r="D45" i="16"/>
  <c r="D44" i="16"/>
  <c r="D43" i="16"/>
  <c r="D41" i="16"/>
  <c r="D40" i="16"/>
  <c r="D47" i="15"/>
  <c r="D46" i="15"/>
  <c r="D45" i="15"/>
  <c r="D44" i="15"/>
  <c r="D43" i="15"/>
  <c r="D41" i="15"/>
  <c r="D40" i="15"/>
  <c r="D47" i="14"/>
  <c r="D46" i="14"/>
  <c r="D45" i="14"/>
  <c r="D44" i="14"/>
  <c r="D43" i="14"/>
  <c r="D41" i="14"/>
  <c r="D40" i="14"/>
  <c r="D47" i="13"/>
  <c r="D46" i="13"/>
  <c r="D45" i="13"/>
  <c r="D44" i="13"/>
  <c r="D43" i="13"/>
  <c r="D41" i="13"/>
  <c r="D40" i="13"/>
  <c r="D47" i="12"/>
  <c r="D46" i="12"/>
  <c r="D45" i="12"/>
  <c r="D44" i="12"/>
  <c r="D43" i="12"/>
  <c r="D41" i="12"/>
  <c r="D40" i="12"/>
  <c r="D47" i="11"/>
  <c r="D46" i="11"/>
  <c r="D45" i="11"/>
  <c r="D44" i="11"/>
  <c r="D43" i="11"/>
  <c r="D41" i="11"/>
  <c r="D40" i="11"/>
  <c r="D47" i="10"/>
  <c r="D46" i="10"/>
  <c r="D45" i="10"/>
  <c r="D44" i="10"/>
  <c r="D43" i="10"/>
  <c r="D41" i="10"/>
  <c r="D40" i="10"/>
  <c r="D47" i="9"/>
  <c r="D46" i="9"/>
  <c r="D45" i="9"/>
  <c r="D44" i="9"/>
  <c r="D43" i="9"/>
  <c r="D41" i="9"/>
  <c r="D40" i="9"/>
  <c r="D47" i="8"/>
  <c r="D46" i="8"/>
  <c r="D45" i="8"/>
  <c r="D44" i="8"/>
  <c r="D43" i="8"/>
  <c r="D41" i="8"/>
  <c r="D40" i="8"/>
  <c r="D47" i="7"/>
  <c r="D46" i="7"/>
  <c r="D45" i="7"/>
  <c r="D44" i="7"/>
  <c r="D43" i="7"/>
  <c r="D41" i="7"/>
  <c r="D40" i="7"/>
  <c r="D47" i="6"/>
  <c r="D46" i="6"/>
  <c r="D45" i="6"/>
  <c r="D44" i="6"/>
  <c r="D43" i="6"/>
  <c r="D41" i="6"/>
  <c r="D40" i="6"/>
  <c r="D47" i="5"/>
  <c r="D46" i="5"/>
  <c r="D45" i="5"/>
  <c r="D44" i="5"/>
  <c r="D43" i="5"/>
  <c r="D41" i="5"/>
  <c r="D40" i="5"/>
  <c r="D77" i="4"/>
  <c r="D47" i="4"/>
  <c r="D46" i="4"/>
  <c r="D45" i="4"/>
  <c r="D44" i="4"/>
  <c r="D43" i="4"/>
  <c r="D41" i="4"/>
  <c r="D40" i="4"/>
  <c r="D77" i="3"/>
  <c r="D47" i="3"/>
  <c r="D46" i="3"/>
  <c r="D45" i="3"/>
  <c r="D44" i="3"/>
  <c r="D43" i="3"/>
  <c r="D41" i="3"/>
  <c r="D40" i="3"/>
  <c r="D35" i="3"/>
  <c r="H69" i="32"/>
  <c r="D41" i="1"/>
  <c r="D43" i="1"/>
  <c r="D44" i="1"/>
  <c r="D45" i="1"/>
  <c r="D46" i="1"/>
  <c r="D47" i="1"/>
  <c r="D40" i="1"/>
  <c r="H11" i="32"/>
  <c r="H5" i="32"/>
  <c r="C5" i="32" s="1"/>
  <c r="D35" i="33" s="1"/>
  <c r="H21" i="32"/>
  <c r="C21" i="32" s="1"/>
  <c r="D42" i="31" s="1"/>
  <c r="H115" i="32"/>
  <c r="C115" i="32" s="1"/>
  <c r="H105" i="32"/>
  <c r="C105" i="32" s="1"/>
  <c r="H92" i="32"/>
  <c r="C92" i="32" s="1"/>
  <c r="H84" i="32"/>
  <c r="C84" i="32" s="1"/>
  <c r="D78" i="1" s="1"/>
  <c r="H75" i="32"/>
  <c r="C75" i="32" s="1"/>
  <c r="D77" i="1" s="1"/>
  <c r="H49" i="32"/>
  <c r="C49" i="32" s="1"/>
  <c r="H31" i="32"/>
  <c r="C31" i="32" s="1"/>
  <c r="C11" i="32"/>
  <c r="D36" i="33" s="1"/>
  <c r="D37" i="33" s="1"/>
  <c r="D79" i="27" l="1"/>
  <c r="D79" i="23"/>
  <c r="D79" i="19"/>
  <c r="D79" i="15"/>
  <c r="D79" i="11"/>
  <c r="D79" i="7"/>
  <c r="D79" i="21"/>
  <c r="D79" i="9"/>
  <c r="D79" i="30"/>
  <c r="D79" i="17"/>
  <c r="D79" i="13"/>
  <c r="D79" i="5"/>
  <c r="D79" i="28"/>
  <c r="D79" i="24"/>
  <c r="D79" i="20"/>
  <c r="D79" i="16"/>
  <c r="D79" i="12"/>
  <c r="D79" i="8"/>
  <c r="D79" i="25"/>
  <c r="D79" i="31"/>
  <c r="D79" i="26"/>
  <c r="D79" i="22"/>
  <c r="D79" i="18"/>
  <c r="D79" i="14"/>
  <c r="D79" i="10"/>
  <c r="D79" i="6"/>
  <c r="D79" i="33"/>
  <c r="D79" i="4"/>
  <c r="D79" i="1"/>
  <c r="D79" i="3"/>
  <c r="D66" i="33"/>
  <c r="D66" i="31"/>
  <c r="D66" i="26"/>
  <c r="D66" i="22"/>
  <c r="D66" i="18"/>
  <c r="D66" i="14"/>
  <c r="D66" i="10"/>
  <c r="D66" i="6"/>
  <c r="D66" i="27"/>
  <c r="D66" i="23"/>
  <c r="D66" i="19"/>
  <c r="D66" i="15"/>
  <c r="D66" i="11"/>
  <c r="D66" i="7"/>
  <c r="D66" i="3"/>
  <c r="C44" i="32"/>
  <c r="D66" i="28"/>
  <c r="D66" i="24"/>
  <c r="D66" i="20"/>
  <c r="D66" i="16"/>
  <c r="D66" i="12"/>
  <c r="D66" i="8"/>
  <c r="D66" i="1"/>
  <c r="D66" i="30"/>
  <c r="D66" i="25"/>
  <c r="D66" i="21"/>
  <c r="D66" i="17"/>
  <c r="D66" i="13"/>
  <c r="D66" i="9"/>
  <c r="D66" i="5"/>
  <c r="D66" i="4"/>
  <c r="D80" i="14"/>
  <c r="D80" i="6"/>
  <c r="D80" i="28"/>
  <c r="D80" i="24"/>
  <c r="D80" i="20"/>
  <c r="D80" i="16"/>
  <c r="D80" i="12"/>
  <c r="D80" i="8"/>
  <c r="D80" i="22"/>
  <c r="D80" i="7"/>
  <c r="D80" i="31"/>
  <c r="D80" i="10"/>
  <c r="D80" i="19"/>
  <c r="D80" i="30"/>
  <c r="D80" i="25"/>
  <c r="D80" i="21"/>
  <c r="D80" i="17"/>
  <c r="D80" i="13"/>
  <c r="D80" i="9"/>
  <c r="D80" i="5"/>
  <c r="D80" i="26"/>
  <c r="D80" i="18"/>
  <c r="D80" i="27"/>
  <c r="D80" i="33"/>
  <c r="E80" i="33" s="1"/>
  <c r="D80" i="23"/>
  <c r="D80" i="15"/>
  <c r="D80" i="11"/>
  <c r="D80" i="1"/>
  <c r="D80" i="3"/>
  <c r="D80" i="4"/>
  <c r="D69" i="33"/>
  <c r="C61" i="32"/>
  <c r="D69" i="10"/>
  <c r="D69" i="28"/>
  <c r="D69" i="24"/>
  <c r="D69" i="20"/>
  <c r="D69" i="16"/>
  <c r="D69" i="12"/>
  <c r="D69" i="8"/>
  <c r="D69" i="1"/>
  <c r="D69" i="31"/>
  <c r="D69" i="3"/>
  <c r="D69" i="22"/>
  <c r="D69" i="18"/>
  <c r="D69" i="14"/>
  <c r="D69" i="6"/>
  <c r="D69" i="30"/>
  <c r="D69" i="25"/>
  <c r="D69" i="21"/>
  <c r="D69" i="17"/>
  <c r="D69" i="13"/>
  <c r="D69" i="9"/>
  <c r="D69" i="5"/>
  <c r="D69" i="4"/>
  <c r="D69" i="26"/>
  <c r="D69" i="27"/>
  <c r="D69" i="23"/>
  <c r="D69" i="19"/>
  <c r="D69" i="15"/>
  <c r="D69" i="11"/>
  <c r="D69" i="7"/>
  <c r="D36" i="14"/>
  <c r="D36" i="3"/>
  <c r="D78" i="4"/>
  <c r="D35" i="7"/>
  <c r="D35" i="11"/>
  <c r="D35" i="15"/>
  <c r="D35" i="19"/>
  <c r="D35" i="23"/>
  <c r="D35" i="27"/>
  <c r="D36" i="6"/>
  <c r="D36" i="7"/>
  <c r="D36" i="15"/>
  <c r="D81" i="28"/>
  <c r="D81" i="24"/>
  <c r="D81" i="20"/>
  <c r="D81" i="16"/>
  <c r="D81" i="12"/>
  <c r="D81" i="8"/>
  <c r="D81" i="26"/>
  <c r="D81" i="18"/>
  <c r="D81" i="22"/>
  <c r="D81" i="10"/>
  <c r="D81" i="30"/>
  <c r="D81" i="25"/>
  <c r="D81" i="21"/>
  <c r="D81" i="17"/>
  <c r="D81" i="13"/>
  <c r="D81" i="9"/>
  <c r="D81" i="5"/>
  <c r="D81" i="31"/>
  <c r="D81" i="33"/>
  <c r="D81" i="14"/>
  <c r="D81" i="6"/>
  <c r="D81" i="27"/>
  <c r="D81" i="23"/>
  <c r="D81" i="19"/>
  <c r="D81" i="15"/>
  <c r="D81" i="11"/>
  <c r="D81" i="7"/>
  <c r="D78" i="3"/>
  <c r="D42" i="4"/>
  <c r="D35" i="8"/>
  <c r="D35" i="12"/>
  <c r="D35" i="16"/>
  <c r="D37" i="16" s="1"/>
  <c r="D35" i="20"/>
  <c r="D35" i="24"/>
  <c r="D37" i="24" s="1"/>
  <c r="D35" i="28"/>
  <c r="D42" i="5"/>
  <c r="D42" i="6"/>
  <c r="D42" i="7"/>
  <c r="D42" i="8"/>
  <c r="D42" i="9"/>
  <c r="D42" i="10"/>
  <c r="D42" i="11"/>
  <c r="D42" i="12"/>
  <c r="D42" i="13"/>
  <c r="D42" i="14"/>
  <c r="D42" i="15"/>
  <c r="D42" i="16"/>
  <c r="D42" i="17"/>
  <c r="D42" i="18"/>
  <c r="D42" i="19"/>
  <c r="D42" i="20"/>
  <c r="D42" i="21"/>
  <c r="D42" i="22"/>
  <c r="D42" i="23"/>
  <c r="D42" i="24"/>
  <c r="D42" i="25"/>
  <c r="D42" i="26"/>
  <c r="D42" i="27"/>
  <c r="D42" i="28"/>
  <c r="D42" i="30"/>
  <c r="D36" i="1"/>
  <c r="D36" i="4"/>
  <c r="D36" i="26"/>
  <c r="C17" i="32"/>
  <c r="C59" i="32" s="1"/>
  <c r="D42" i="33"/>
  <c r="D48" i="33" s="1"/>
  <c r="D42" i="3"/>
  <c r="D48" i="3" s="1"/>
  <c r="D81" i="4"/>
  <c r="D36" i="8"/>
  <c r="D36" i="12"/>
  <c r="D36" i="16"/>
  <c r="D36" i="20"/>
  <c r="D36" i="24"/>
  <c r="D36" i="28"/>
  <c r="D36" i="10"/>
  <c r="D36" i="31"/>
  <c r="D36" i="11"/>
  <c r="D36" i="27"/>
  <c r="D77" i="31"/>
  <c r="D77" i="26"/>
  <c r="D77" i="22"/>
  <c r="D77" i="18"/>
  <c r="D77" i="14"/>
  <c r="D77" i="10"/>
  <c r="D77" i="6"/>
  <c r="D77" i="33"/>
  <c r="E77" i="33" s="1"/>
  <c r="D77" i="8"/>
  <c r="D77" i="27"/>
  <c r="D77" i="23"/>
  <c r="D77" i="19"/>
  <c r="D77" i="15"/>
  <c r="D77" i="11"/>
  <c r="D77" i="7"/>
  <c r="D77" i="20"/>
  <c r="D77" i="12"/>
  <c r="D77" i="28"/>
  <c r="D77" i="24"/>
  <c r="D77" i="16"/>
  <c r="D77" i="30"/>
  <c r="D77" i="25"/>
  <c r="D77" i="21"/>
  <c r="D77" i="17"/>
  <c r="D77" i="13"/>
  <c r="D77" i="9"/>
  <c r="D77" i="5"/>
  <c r="D35" i="5"/>
  <c r="D35" i="9"/>
  <c r="D37" i="9" s="1"/>
  <c r="D35" i="13"/>
  <c r="D35" i="17"/>
  <c r="D35" i="21"/>
  <c r="D35" i="25"/>
  <c r="D35" i="30"/>
  <c r="D36" i="22"/>
  <c r="D36" i="19"/>
  <c r="D78" i="33"/>
  <c r="E78" i="33" s="1"/>
  <c r="D78" i="22"/>
  <c r="D78" i="10"/>
  <c r="D78" i="27"/>
  <c r="D78" i="23"/>
  <c r="D78" i="19"/>
  <c r="D78" i="15"/>
  <c r="D78" i="11"/>
  <c r="D78" i="7"/>
  <c r="D78" i="30"/>
  <c r="D78" i="17"/>
  <c r="D78" i="13"/>
  <c r="D78" i="5"/>
  <c r="D78" i="25"/>
  <c r="D78" i="26"/>
  <c r="D78" i="14"/>
  <c r="D78" i="28"/>
  <c r="D78" i="24"/>
  <c r="D78" i="20"/>
  <c r="D78" i="16"/>
  <c r="D78" i="12"/>
  <c r="D78" i="8"/>
  <c r="D78" i="21"/>
  <c r="D78" i="9"/>
  <c r="D78" i="18"/>
  <c r="D78" i="31"/>
  <c r="D78" i="6"/>
  <c r="D81" i="3"/>
  <c r="D36" i="5"/>
  <c r="D36" i="9"/>
  <c r="D36" i="13"/>
  <c r="D36" i="17"/>
  <c r="D36" i="21"/>
  <c r="D37" i="21" s="1"/>
  <c r="D36" i="25"/>
  <c r="D36" i="30"/>
  <c r="D36" i="18"/>
  <c r="D36" i="23"/>
  <c r="D35" i="1"/>
  <c r="D42" i="1"/>
  <c r="D81" i="1"/>
  <c r="D35" i="4"/>
  <c r="D35" i="6"/>
  <c r="D35" i="10"/>
  <c r="D35" i="14"/>
  <c r="D35" i="18"/>
  <c r="D35" i="22"/>
  <c r="D35" i="26"/>
  <c r="D35" i="31"/>
  <c r="E79" i="33"/>
  <c r="E41" i="33"/>
  <c r="E119" i="33"/>
  <c r="E45" i="33"/>
  <c r="E35" i="33"/>
  <c r="E47" i="33"/>
  <c r="E36" i="33"/>
  <c r="E69" i="33"/>
  <c r="E66" i="33"/>
  <c r="E40" i="33"/>
  <c r="E46" i="33"/>
  <c r="E43" i="33"/>
  <c r="E81" i="33"/>
  <c r="E44" i="33"/>
  <c r="C69" i="32"/>
  <c r="C3" i="32"/>
  <c r="C66" i="32"/>
  <c r="C39" i="32"/>
  <c r="H15" i="31"/>
  <c r="H17" i="31" s="1"/>
  <c r="H15" i="30"/>
  <c r="H17" i="30" s="1"/>
  <c r="H18" i="30" s="1"/>
  <c r="H19" i="30" s="1"/>
  <c r="E52" i="30" s="1"/>
  <c r="H10" i="31"/>
  <c r="E127" i="31"/>
  <c r="D114" i="31"/>
  <c r="D113" i="31"/>
  <c r="D112" i="31"/>
  <c r="D110" i="31"/>
  <c r="D109" i="31"/>
  <c r="D115" i="31" s="1"/>
  <c r="E89" i="31"/>
  <c r="E91" i="31" s="1"/>
  <c r="E97" i="31" s="1"/>
  <c r="E54" i="31"/>
  <c r="B54" i="31"/>
  <c r="D48" i="31"/>
  <c r="E25" i="31"/>
  <c r="H10" i="30"/>
  <c r="E127" i="30"/>
  <c r="D114" i="30"/>
  <c r="D113" i="30"/>
  <c r="D112" i="30"/>
  <c r="D110" i="30"/>
  <c r="D109" i="30"/>
  <c r="E89" i="30"/>
  <c r="E91" i="30" s="1"/>
  <c r="E97" i="30" s="1"/>
  <c r="B54" i="30"/>
  <c r="D48" i="30"/>
  <c r="D37" i="30"/>
  <c r="E54" i="30"/>
  <c r="E25" i="30"/>
  <c r="O45" i="2"/>
  <c r="O44" i="2"/>
  <c r="O43" i="2"/>
  <c r="O42" i="2"/>
  <c r="O41" i="2"/>
  <c r="M37" i="2"/>
  <c r="H10" i="28"/>
  <c r="E127" i="28"/>
  <c r="D114" i="28"/>
  <c r="D113" i="28"/>
  <c r="D112" i="28"/>
  <c r="D110" i="28"/>
  <c r="D109" i="28"/>
  <c r="D115" i="28" s="1"/>
  <c r="E89" i="28"/>
  <c r="E91" i="28" s="1"/>
  <c r="E97" i="28" s="1"/>
  <c r="B54" i="28"/>
  <c r="D37" i="28"/>
  <c r="H29" i="28"/>
  <c r="E54" i="28" s="1"/>
  <c r="E25" i="28"/>
  <c r="E29" i="28" s="1"/>
  <c r="E20" i="28"/>
  <c r="H15" i="28"/>
  <c r="H17" i="28" s="1"/>
  <c r="H10" i="27"/>
  <c r="E127" i="27"/>
  <c r="D114" i="27"/>
  <c r="D113" i="27"/>
  <c r="D112" i="27"/>
  <c r="D110" i="27"/>
  <c r="D109" i="27"/>
  <c r="E89" i="27"/>
  <c r="E91" i="27" s="1"/>
  <c r="E97" i="27" s="1"/>
  <c r="B54" i="27"/>
  <c r="H29" i="27"/>
  <c r="E54" i="27" s="1"/>
  <c r="E25" i="27"/>
  <c r="E29" i="27" s="1"/>
  <c r="E20" i="27"/>
  <c r="H15" i="27"/>
  <c r="H17" i="27" s="1"/>
  <c r="H10" i="26"/>
  <c r="E127" i="26"/>
  <c r="D114" i="26"/>
  <c r="D113" i="26"/>
  <c r="D112" i="26"/>
  <c r="D110" i="26"/>
  <c r="D109" i="26"/>
  <c r="E89" i="26"/>
  <c r="E91" i="26" s="1"/>
  <c r="E97" i="26" s="1"/>
  <c r="B54" i="26"/>
  <c r="H29" i="26"/>
  <c r="E54" i="26" s="1"/>
  <c r="E25" i="26"/>
  <c r="E29" i="26" s="1"/>
  <c r="E20" i="26"/>
  <c r="H15" i="26"/>
  <c r="H17" i="26" s="1"/>
  <c r="H10" i="25"/>
  <c r="E127" i="25"/>
  <c r="D114" i="25"/>
  <c r="D113" i="25"/>
  <c r="D112" i="25"/>
  <c r="D110" i="25"/>
  <c r="D109" i="25"/>
  <c r="D115" i="25" s="1"/>
  <c r="E89" i="25"/>
  <c r="E91" i="25" s="1"/>
  <c r="E97" i="25" s="1"/>
  <c r="B54" i="25"/>
  <c r="H29" i="25"/>
  <c r="E54" i="25" s="1"/>
  <c r="E25" i="25"/>
  <c r="E28" i="25" s="1"/>
  <c r="E20" i="25"/>
  <c r="H15" i="25"/>
  <c r="H17" i="25" s="1"/>
  <c r="H10" i="24"/>
  <c r="H13" i="24" s="1"/>
  <c r="E51" i="24" s="1"/>
  <c r="E127" i="24"/>
  <c r="D114" i="24"/>
  <c r="D113" i="24"/>
  <c r="D112" i="24"/>
  <c r="D110" i="24"/>
  <c r="D109" i="24"/>
  <c r="E89" i="24"/>
  <c r="E91" i="24" s="1"/>
  <c r="E97" i="24" s="1"/>
  <c r="B54" i="24"/>
  <c r="H29" i="24"/>
  <c r="E54" i="24" s="1"/>
  <c r="E25" i="24"/>
  <c r="E20" i="24"/>
  <c r="H15" i="24"/>
  <c r="H17" i="24" s="1"/>
  <c r="H10" i="23"/>
  <c r="E127" i="23"/>
  <c r="D114" i="23"/>
  <c r="D113" i="23"/>
  <c r="D112" i="23"/>
  <c r="D110" i="23"/>
  <c r="D109" i="23"/>
  <c r="E89" i="23"/>
  <c r="E91" i="23" s="1"/>
  <c r="E97" i="23" s="1"/>
  <c r="B54" i="23"/>
  <c r="D37" i="23"/>
  <c r="H29" i="23"/>
  <c r="E54" i="23" s="1"/>
  <c r="E25" i="23"/>
  <c r="E28" i="23" s="1"/>
  <c r="E20" i="23"/>
  <c r="H15" i="23"/>
  <c r="H17" i="23" s="1"/>
  <c r="H10" i="22"/>
  <c r="E127" i="22"/>
  <c r="D114" i="22"/>
  <c r="D113" i="22"/>
  <c r="D112" i="22"/>
  <c r="D110" i="22"/>
  <c r="D109" i="22"/>
  <c r="E89" i="22"/>
  <c r="E91" i="22" s="1"/>
  <c r="E97" i="22" s="1"/>
  <c r="B54" i="22"/>
  <c r="H29" i="22"/>
  <c r="E54" i="22" s="1"/>
  <c r="E25" i="22"/>
  <c r="E29" i="22" s="1"/>
  <c r="E20" i="22"/>
  <c r="H15" i="22"/>
  <c r="H17" i="22" s="1"/>
  <c r="H18" i="22" s="1"/>
  <c r="H19" i="22" s="1"/>
  <c r="E52" i="22" s="1"/>
  <c r="H10" i="21"/>
  <c r="E127" i="21"/>
  <c r="D114" i="21"/>
  <c r="D113" i="21"/>
  <c r="D112" i="21"/>
  <c r="D110" i="21"/>
  <c r="D109" i="21"/>
  <c r="E89" i="21"/>
  <c r="E91" i="21" s="1"/>
  <c r="E97" i="21" s="1"/>
  <c r="B54" i="21"/>
  <c r="H29" i="21"/>
  <c r="E54" i="21" s="1"/>
  <c r="E25" i="21"/>
  <c r="E29" i="21" s="1"/>
  <c r="E20" i="21"/>
  <c r="H15" i="21"/>
  <c r="H17" i="21" s="1"/>
  <c r="H10" i="20"/>
  <c r="E127" i="20"/>
  <c r="D114" i="20"/>
  <c r="D113" i="20"/>
  <c r="D112" i="20"/>
  <c r="D110" i="20"/>
  <c r="D109" i="20"/>
  <c r="E89" i="20"/>
  <c r="E91" i="20" s="1"/>
  <c r="E97" i="20" s="1"/>
  <c r="B54" i="20"/>
  <c r="H29" i="20"/>
  <c r="E54" i="20" s="1"/>
  <c r="E25" i="20"/>
  <c r="E29" i="20" s="1"/>
  <c r="E20" i="20"/>
  <c r="H15" i="20"/>
  <c r="H17" i="20" s="1"/>
  <c r="H18" i="20" s="1"/>
  <c r="H10" i="19"/>
  <c r="E127" i="19"/>
  <c r="D114" i="19"/>
  <c r="D113" i="19"/>
  <c r="D112" i="19"/>
  <c r="D110" i="19"/>
  <c r="D109" i="19"/>
  <c r="D115" i="19" s="1"/>
  <c r="E89" i="19"/>
  <c r="E91" i="19" s="1"/>
  <c r="E97" i="19" s="1"/>
  <c r="B54" i="19"/>
  <c r="H29" i="19"/>
  <c r="E54" i="19" s="1"/>
  <c r="E25" i="19"/>
  <c r="E29" i="19" s="1"/>
  <c r="E20" i="19"/>
  <c r="H15" i="19"/>
  <c r="H17" i="19" s="1"/>
  <c r="H10" i="18"/>
  <c r="E127" i="18"/>
  <c r="D114" i="18"/>
  <c r="D113" i="18"/>
  <c r="D112" i="18"/>
  <c r="D110" i="18"/>
  <c r="D109" i="18"/>
  <c r="E89" i="18"/>
  <c r="E91" i="18" s="1"/>
  <c r="E97" i="18" s="1"/>
  <c r="B54" i="18"/>
  <c r="H29" i="18"/>
  <c r="E54" i="18" s="1"/>
  <c r="E25" i="18"/>
  <c r="E29" i="18" s="1"/>
  <c r="E20" i="18"/>
  <c r="H15" i="18"/>
  <c r="H17" i="18" s="1"/>
  <c r="H13" i="18"/>
  <c r="E51" i="18" s="1"/>
  <c r="H10" i="17"/>
  <c r="E127" i="17"/>
  <c r="D114" i="17"/>
  <c r="D113" i="17"/>
  <c r="D112" i="17"/>
  <c r="D110" i="17"/>
  <c r="D109" i="17"/>
  <c r="E89" i="17"/>
  <c r="E91" i="17" s="1"/>
  <c r="E97" i="17" s="1"/>
  <c r="B54" i="17"/>
  <c r="B53" i="17"/>
  <c r="D37" i="17"/>
  <c r="H29" i="17"/>
  <c r="E54" i="17" s="1"/>
  <c r="E25" i="17"/>
  <c r="E28" i="17" s="1"/>
  <c r="E20" i="17"/>
  <c r="H15" i="17"/>
  <c r="H17" i="17" s="1"/>
  <c r="H10" i="16"/>
  <c r="D114" i="16"/>
  <c r="D113" i="16"/>
  <c r="D112" i="16"/>
  <c r="D110" i="16"/>
  <c r="D109" i="16"/>
  <c r="E89" i="16"/>
  <c r="E91" i="16" s="1"/>
  <c r="E97" i="16" s="1"/>
  <c r="B54" i="16"/>
  <c r="B53" i="16"/>
  <c r="H29" i="16"/>
  <c r="E54" i="16" s="1"/>
  <c r="E25" i="16"/>
  <c r="E20" i="16"/>
  <c r="H15" i="16"/>
  <c r="H17" i="16" s="1"/>
  <c r="H29" i="15"/>
  <c r="E54" i="15" s="1"/>
  <c r="H15" i="15"/>
  <c r="H17" i="15" s="1"/>
  <c r="H10" i="15"/>
  <c r="E127" i="15"/>
  <c r="D114" i="15"/>
  <c r="D113" i="15"/>
  <c r="D112" i="15"/>
  <c r="D110" i="15"/>
  <c r="D109" i="15"/>
  <c r="E89" i="15"/>
  <c r="E91" i="15" s="1"/>
  <c r="E97" i="15" s="1"/>
  <c r="B54" i="15"/>
  <c r="B53" i="15"/>
  <c r="E25" i="15"/>
  <c r="E29" i="15" s="1"/>
  <c r="E20" i="15"/>
  <c r="H10" i="10"/>
  <c r="H10" i="14"/>
  <c r="E127" i="14"/>
  <c r="D114" i="14"/>
  <c r="D113" i="14"/>
  <c r="D112" i="14"/>
  <c r="D110" i="14"/>
  <c r="D109" i="14"/>
  <c r="E89" i="14"/>
  <c r="E91" i="14" s="1"/>
  <c r="E97" i="14" s="1"/>
  <c r="B54" i="14"/>
  <c r="E53" i="14"/>
  <c r="B53" i="14"/>
  <c r="H29" i="14"/>
  <c r="E54" i="14" s="1"/>
  <c r="E25" i="14"/>
  <c r="E26" i="14" s="1"/>
  <c r="H18" i="14"/>
  <c r="H19" i="14" s="1"/>
  <c r="E52" i="14" s="1"/>
  <c r="H17" i="14"/>
  <c r="H10" i="13"/>
  <c r="E127" i="13"/>
  <c r="D114" i="13"/>
  <c r="D113" i="13"/>
  <c r="D112" i="13"/>
  <c r="D110" i="13"/>
  <c r="D109" i="13"/>
  <c r="E89" i="13"/>
  <c r="E91" i="13" s="1"/>
  <c r="E97" i="13" s="1"/>
  <c r="B54" i="13"/>
  <c r="E53" i="13"/>
  <c r="B53" i="13"/>
  <c r="H29" i="13"/>
  <c r="E54" i="13" s="1"/>
  <c r="E25" i="13"/>
  <c r="E26" i="13" s="1"/>
  <c r="H17" i="13"/>
  <c r="H29" i="12"/>
  <c r="E54" i="12" s="1"/>
  <c r="H29" i="11"/>
  <c r="E54" i="11" s="1"/>
  <c r="H10" i="12"/>
  <c r="E127" i="12"/>
  <c r="D114" i="12"/>
  <c r="D113" i="12"/>
  <c r="D112" i="12"/>
  <c r="D110" i="12"/>
  <c r="D109" i="12"/>
  <c r="D115" i="12" s="1"/>
  <c r="E89" i="12"/>
  <c r="E91" i="12" s="1"/>
  <c r="E97" i="12" s="1"/>
  <c r="B54" i="12"/>
  <c r="E53" i="12"/>
  <c r="B53" i="12"/>
  <c r="E25" i="12"/>
  <c r="H17" i="12"/>
  <c r="H10" i="11"/>
  <c r="E127" i="11"/>
  <c r="D114" i="11"/>
  <c r="D113" i="11"/>
  <c r="D112" i="11"/>
  <c r="D110" i="11"/>
  <c r="D109" i="11"/>
  <c r="E89" i="11"/>
  <c r="E91" i="11" s="1"/>
  <c r="E97" i="11" s="1"/>
  <c r="B54" i="11"/>
  <c r="E53" i="11"/>
  <c r="B53" i="11"/>
  <c r="E25" i="11"/>
  <c r="H13" i="11" s="1"/>
  <c r="E51" i="11" s="1"/>
  <c r="H17" i="11"/>
  <c r="H18" i="11" s="1"/>
  <c r="H19" i="11" s="1"/>
  <c r="E52" i="11" s="1"/>
  <c r="E127" i="10"/>
  <c r="D114" i="10"/>
  <c r="D113" i="10"/>
  <c r="D112" i="10"/>
  <c r="D110" i="10"/>
  <c r="D109" i="10"/>
  <c r="E89" i="10"/>
  <c r="E91" i="10" s="1"/>
  <c r="E97" i="10" s="1"/>
  <c r="B53" i="10"/>
  <c r="D48" i="10"/>
  <c r="D37" i="10"/>
  <c r="H29" i="10"/>
  <c r="E53" i="10" s="1"/>
  <c r="E25" i="10"/>
  <c r="E20" i="10"/>
  <c r="E17" i="10"/>
  <c r="H15" i="10"/>
  <c r="H17" i="10" s="1"/>
  <c r="H18" i="10" s="1"/>
  <c r="H19" i="10" s="1"/>
  <c r="E52" i="10" s="1"/>
  <c r="H10" i="9"/>
  <c r="E127" i="9"/>
  <c r="D114" i="9"/>
  <c r="D113" i="9"/>
  <c r="D112" i="9"/>
  <c r="D110" i="9"/>
  <c r="D109" i="9"/>
  <c r="E89" i="9"/>
  <c r="E91" i="9" s="1"/>
  <c r="E97" i="9" s="1"/>
  <c r="B53" i="9"/>
  <c r="D48" i="9"/>
  <c r="H29" i="9"/>
  <c r="E53" i="9" s="1"/>
  <c r="E25" i="9"/>
  <c r="E26" i="9" s="1"/>
  <c r="E31" i="9" s="1"/>
  <c r="E20" i="9"/>
  <c r="E17" i="9"/>
  <c r="H15" i="9"/>
  <c r="H17" i="9" s="1"/>
  <c r="H10" i="8"/>
  <c r="E127" i="8"/>
  <c r="D114" i="8"/>
  <c r="D113" i="8"/>
  <c r="D112" i="8"/>
  <c r="D110" i="8"/>
  <c r="D109" i="8"/>
  <c r="E89" i="8"/>
  <c r="E91" i="8" s="1"/>
  <c r="E97" i="8" s="1"/>
  <c r="B53" i="8"/>
  <c r="H29" i="8"/>
  <c r="E53" i="8" s="1"/>
  <c r="E25" i="8"/>
  <c r="E26" i="8" s="1"/>
  <c r="E20" i="8"/>
  <c r="E17" i="8"/>
  <c r="H15" i="8"/>
  <c r="H17" i="8" s="1"/>
  <c r="E127" i="7"/>
  <c r="D114" i="7"/>
  <c r="D113" i="7"/>
  <c r="D112" i="7"/>
  <c r="D110" i="7"/>
  <c r="D109" i="7"/>
  <c r="E89" i="7"/>
  <c r="E91" i="7" s="1"/>
  <c r="E97" i="7" s="1"/>
  <c r="B53" i="7"/>
  <c r="H29" i="7"/>
  <c r="E53" i="7" s="1"/>
  <c r="E25" i="7"/>
  <c r="E26" i="7" s="1"/>
  <c r="E20" i="7"/>
  <c r="E17" i="7"/>
  <c r="H15" i="7"/>
  <c r="H17" i="7" s="1"/>
  <c r="H10" i="6"/>
  <c r="E127" i="6"/>
  <c r="D114" i="6"/>
  <c r="D113" i="6"/>
  <c r="D112" i="6"/>
  <c r="D110" i="6"/>
  <c r="D109" i="6"/>
  <c r="D115" i="6" s="1"/>
  <c r="E89" i="6"/>
  <c r="E91" i="6" s="1"/>
  <c r="E97" i="6" s="1"/>
  <c r="B53" i="6"/>
  <c r="D37" i="6"/>
  <c r="H29" i="6"/>
  <c r="E53" i="6" s="1"/>
  <c r="E25" i="6"/>
  <c r="E26" i="6" s="1"/>
  <c r="E31" i="6" s="1"/>
  <c r="E20" i="6"/>
  <c r="E17" i="6"/>
  <c r="H15" i="6"/>
  <c r="H17" i="6" s="1"/>
  <c r="H18" i="6" s="1"/>
  <c r="H19" i="6" s="1"/>
  <c r="E52" i="6" s="1"/>
  <c r="H10" i="5"/>
  <c r="E127" i="5"/>
  <c r="D114" i="5"/>
  <c r="D113" i="5"/>
  <c r="D112" i="5"/>
  <c r="D110" i="5"/>
  <c r="D109" i="5"/>
  <c r="D115" i="5" s="1"/>
  <c r="E89" i="5"/>
  <c r="E91" i="5" s="1"/>
  <c r="E97" i="5" s="1"/>
  <c r="B53" i="5"/>
  <c r="H29" i="5"/>
  <c r="E53" i="5" s="1"/>
  <c r="E25" i="5"/>
  <c r="E20" i="5"/>
  <c r="E17" i="5"/>
  <c r="H15" i="5"/>
  <c r="H17" i="5" s="1"/>
  <c r="H18" i="5" s="1"/>
  <c r="H19" i="5" s="1"/>
  <c r="E52" i="5" s="1"/>
  <c r="H10" i="4"/>
  <c r="E127" i="4"/>
  <c r="D114" i="4"/>
  <c r="D113" i="4"/>
  <c r="D112" i="4"/>
  <c r="D110" i="4"/>
  <c r="D115" i="4" s="1"/>
  <c r="D109" i="4"/>
  <c r="E89" i="4"/>
  <c r="E91" i="4" s="1"/>
  <c r="E97" i="4" s="1"/>
  <c r="B53" i="4"/>
  <c r="H29" i="4"/>
  <c r="E53" i="4" s="1"/>
  <c r="E25" i="4"/>
  <c r="E26" i="4" s="1"/>
  <c r="E20" i="4"/>
  <c r="E17" i="4"/>
  <c r="H15" i="4"/>
  <c r="H17" i="4" s="1"/>
  <c r="E25" i="1"/>
  <c r="E25" i="3"/>
  <c r="E26" i="3" s="1"/>
  <c r="E31" i="3" s="1"/>
  <c r="H29" i="3"/>
  <c r="E53" i="3" s="1"/>
  <c r="H10" i="3"/>
  <c r="H29" i="1"/>
  <c r="H10" i="1"/>
  <c r="H15" i="1"/>
  <c r="H15" i="3"/>
  <c r="H17" i="3" s="1"/>
  <c r="E127" i="3"/>
  <c r="D114" i="3"/>
  <c r="D113" i="3"/>
  <c r="D112" i="3"/>
  <c r="D110" i="3"/>
  <c r="D109" i="3"/>
  <c r="D115" i="3" s="1"/>
  <c r="E89" i="3"/>
  <c r="E91" i="3" s="1"/>
  <c r="E97" i="3" s="1"/>
  <c r="B53" i="3"/>
  <c r="D37" i="3"/>
  <c r="E20" i="3"/>
  <c r="E17" i="3"/>
  <c r="O19" i="2"/>
  <c r="M15" i="2"/>
  <c r="H23" i="14" s="1"/>
  <c r="E17" i="1"/>
  <c r="E20" i="1"/>
  <c r="D70" i="33" l="1"/>
  <c r="E70" i="33" s="1"/>
  <c r="D70" i="28"/>
  <c r="D70" i="24"/>
  <c r="D70" i="20"/>
  <c r="D70" i="16"/>
  <c r="D70" i="12"/>
  <c r="D72" i="12" s="1"/>
  <c r="D70" i="8"/>
  <c r="D70" i="3"/>
  <c r="E70" i="3" s="1"/>
  <c r="D70" i="30"/>
  <c r="D70" i="25"/>
  <c r="D70" i="21"/>
  <c r="D70" i="17"/>
  <c r="D70" i="13"/>
  <c r="D70" i="9"/>
  <c r="D72" i="9" s="1"/>
  <c r="D70" i="5"/>
  <c r="D70" i="4"/>
  <c r="D70" i="1"/>
  <c r="D70" i="31"/>
  <c r="D70" i="26"/>
  <c r="D70" i="22"/>
  <c r="D70" i="18"/>
  <c r="D70" i="14"/>
  <c r="D72" i="14" s="1"/>
  <c r="D70" i="10"/>
  <c r="D70" i="6"/>
  <c r="D72" i="6" s="1"/>
  <c r="D70" i="27"/>
  <c r="D70" i="23"/>
  <c r="D70" i="19"/>
  <c r="D70" i="15"/>
  <c r="D70" i="11"/>
  <c r="D70" i="7"/>
  <c r="D115" i="26"/>
  <c r="E28" i="30"/>
  <c r="E26" i="30"/>
  <c r="D115" i="10"/>
  <c r="D115" i="14"/>
  <c r="D115" i="22"/>
  <c r="D115" i="18"/>
  <c r="D67" i="33"/>
  <c r="E67" i="33" s="1"/>
  <c r="D67" i="27"/>
  <c r="D67" i="23"/>
  <c r="D67" i="19"/>
  <c r="D67" i="15"/>
  <c r="D67" i="11"/>
  <c r="D67" i="7"/>
  <c r="D67" i="9"/>
  <c r="D67" i="25"/>
  <c r="D72" i="25" s="1"/>
  <c r="D67" i="21"/>
  <c r="D67" i="17"/>
  <c r="D67" i="13"/>
  <c r="D67" i="5"/>
  <c r="D67" i="28"/>
  <c r="D67" i="24"/>
  <c r="D72" i="24" s="1"/>
  <c r="D67" i="20"/>
  <c r="D67" i="16"/>
  <c r="D72" i="16" s="1"/>
  <c r="D67" i="12"/>
  <c r="D67" i="8"/>
  <c r="D67" i="3"/>
  <c r="D67" i="1"/>
  <c r="D67" i="30"/>
  <c r="D67" i="4"/>
  <c r="E67" i="4" s="1"/>
  <c r="D67" i="31"/>
  <c r="D67" i="26"/>
  <c r="D72" i="26" s="1"/>
  <c r="D67" i="22"/>
  <c r="D67" i="18"/>
  <c r="D67" i="14"/>
  <c r="D67" i="10"/>
  <c r="D67" i="6"/>
  <c r="D71" i="33"/>
  <c r="E71" i="33" s="1"/>
  <c r="D71" i="3"/>
  <c r="D71" i="27"/>
  <c r="D71" i="30"/>
  <c r="D71" i="25"/>
  <c r="D71" i="21"/>
  <c r="D71" i="17"/>
  <c r="D71" i="13"/>
  <c r="D71" i="9"/>
  <c r="D71" i="5"/>
  <c r="D71" i="4"/>
  <c r="D71" i="23"/>
  <c r="D71" i="19"/>
  <c r="D71" i="15"/>
  <c r="D71" i="11"/>
  <c r="D71" i="31"/>
  <c r="D71" i="26"/>
  <c r="D71" i="22"/>
  <c r="D71" i="18"/>
  <c r="D72" i="18" s="1"/>
  <c r="D71" i="14"/>
  <c r="D71" i="10"/>
  <c r="D71" i="6"/>
  <c r="D71" i="7"/>
  <c r="D71" i="1"/>
  <c r="D71" i="28"/>
  <c r="D71" i="24"/>
  <c r="D71" i="20"/>
  <c r="D71" i="16"/>
  <c r="D71" i="12"/>
  <c r="D71" i="8"/>
  <c r="H23" i="30"/>
  <c r="E102" i="30" s="1"/>
  <c r="D68" i="33"/>
  <c r="E68" i="33" s="1"/>
  <c r="D68" i="27"/>
  <c r="D72" i="27" s="1"/>
  <c r="D68" i="23"/>
  <c r="D68" i="19"/>
  <c r="D68" i="15"/>
  <c r="D68" i="11"/>
  <c r="D68" i="7"/>
  <c r="D68" i="28"/>
  <c r="D72" i="28" s="1"/>
  <c r="D68" i="24"/>
  <c r="D68" i="20"/>
  <c r="D72" i="20" s="1"/>
  <c r="D68" i="16"/>
  <c r="D68" i="12"/>
  <c r="D68" i="8"/>
  <c r="D68" i="1"/>
  <c r="D68" i="3"/>
  <c r="D68" i="30"/>
  <c r="D68" i="25"/>
  <c r="D68" i="21"/>
  <c r="D72" i="21" s="1"/>
  <c r="D68" i="17"/>
  <c r="D68" i="13"/>
  <c r="D68" i="9"/>
  <c r="D68" i="5"/>
  <c r="D68" i="4"/>
  <c r="D68" i="31"/>
  <c r="D72" i="31" s="1"/>
  <c r="D68" i="26"/>
  <c r="D68" i="22"/>
  <c r="D72" i="22" s="1"/>
  <c r="D68" i="18"/>
  <c r="D68" i="14"/>
  <c r="D68" i="10"/>
  <c r="D68" i="6"/>
  <c r="D115" i="15"/>
  <c r="D115" i="17"/>
  <c r="D115" i="20"/>
  <c r="D115" i="30"/>
  <c r="E42" i="33"/>
  <c r="D115" i="9"/>
  <c r="D115" i="16"/>
  <c r="D115" i="23"/>
  <c r="D76" i="24"/>
  <c r="D76" i="30"/>
  <c r="D82" i="30" s="1"/>
  <c r="D85" i="30" s="1"/>
  <c r="D86" i="30" s="1"/>
  <c r="D76" i="31"/>
  <c r="D76" i="26"/>
  <c r="D82" i="26" s="1"/>
  <c r="D76" i="22"/>
  <c r="D76" i="18"/>
  <c r="D76" i="14"/>
  <c r="D76" i="10"/>
  <c r="D82" i="10" s="1"/>
  <c r="D76" i="6"/>
  <c r="D82" i="6" s="1"/>
  <c r="D76" i="25"/>
  <c r="D82" i="25" s="1"/>
  <c r="D76" i="17"/>
  <c r="D76" i="33"/>
  <c r="D76" i="20"/>
  <c r="D76" i="9"/>
  <c r="D82" i="9" s="1"/>
  <c r="D76" i="5"/>
  <c r="D82" i="5" s="1"/>
  <c r="D76" i="27"/>
  <c r="D76" i="23"/>
  <c r="D76" i="19"/>
  <c r="D82" i="19" s="1"/>
  <c r="D76" i="15"/>
  <c r="D76" i="11"/>
  <c r="D82" i="11" s="1"/>
  <c r="D76" i="7"/>
  <c r="D82" i="7" s="1"/>
  <c r="D76" i="8"/>
  <c r="D82" i="8" s="1"/>
  <c r="D76" i="13"/>
  <c r="D76" i="28"/>
  <c r="D76" i="16"/>
  <c r="D76" i="12"/>
  <c r="D82" i="12" s="1"/>
  <c r="D76" i="21"/>
  <c r="D76" i="4"/>
  <c r="D82" i="4" s="1"/>
  <c r="D76" i="3"/>
  <c r="D82" i="3" s="1"/>
  <c r="D76" i="1"/>
  <c r="D115" i="27"/>
  <c r="D115" i="24"/>
  <c r="D115" i="21"/>
  <c r="D115" i="13"/>
  <c r="D115" i="8"/>
  <c r="D115" i="7"/>
  <c r="H13" i="3"/>
  <c r="E51" i="3" s="1"/>
  <c r="H13" i="26"/>
  <c r="E51" i="26" s="1"/>
  <c r="H13" i="12"/>
  <c r="E51" i="12" s="1"/>
  <c r="H13" i="9"/>
  <c r="E51" i="9" s="1"/>
  <c r="H18" i="16"/>
  <c r="H19" i="16" s="1"/>
  <c r="E52" i="16" s="1"/>
  <c r="H18" i="15"/>
  <c r="H19" i="15" s="1"/>
  <c r="E52" i="15" s="1"/>
  <c r="H13" i="6"/>
  <c r="E51" i="6" s="1"/>
  <c r="E55" i="6" s="1"/>
  <c r="E61" i="6" s="1"/>
  <c r="H18" i="24"/>
  <c r="H19" i="24" s="1"/>
  <c r="E52" i="24" s="1"/>
  <c r="E55" i="24" s="1"/>
  <c r="E61" i="24" s="1"/>
  <c r="H13" i="13"/>
  <c r="E51" i="13" s="1"/>
  <c r="E28" i="15"/>
  <c r="E26" i="19"/>
  <c r="H13" i="27"/>
  <c r="E51" i="27" s="1"/>
  <c r="E29" i="31"/>
  <c r="E26" i="31"/>
  <c r="E29" i="16"/>
  <c r="E26" i="16"/>
  <c r="E29" i="17"/>
  <c r="E30" i="17" s="1"/>
  <c r="E28" i="19"/>
  <c r="H13" i="23"/>
  <c r="E51" i="23" s="1"/>
  <c r="E29" i="25"/>
  <c r="E30" i="25" s="1"/>
  <c r="O48" i="2"/>
  <c r="O49" i="2" s="1"/>
  <c r="H19" i="20"/>
  <c r="E52" i="20" s="1"/>
  <c r="H13" i="7"/>
  <c r="E51" i="7" s="1"/>
  <c r="H13" i="4"/>
  <c r="E51" i="4" s="1"/>
  <c r="E26" i="10"/>
  <c r="E31" i="10" s="1"/>
  <c r="H13" i="15"/>
  <c r="E51" i="15" s="1"/>
  <c r="H13" i="20"/>
  <c r="E51" i="20" s="1"/>
  <c r="H23" i="31"/>
  <c r="E102" i="31" s="1"/>
  <c r="H23" i="3"/>
  <c r="E102" i="3" s="1"/>
  <c r="H23" i="20"/>
  <c r="E102" i="20" s="1"/>
  <c r="H23" i="5"/>
  <c r="E102" i="5" s="1"/>
  <c r="H23" i="11"/>
  <c r="H23" i="16"/>
  <c r="E102" i="16" s="1"/>
  <c r="H23" i="26"/>
  <c r="E102" i="26" s="1"/>
  <c r="H23" i="1"/>
  <c r="E102" i="1" s="1"/>
  <c r="H23" i="10"/>
  <c r="E102" i="10" s="1"/>
  <c r="H23" i="15"/>
  <c r="E102" i="15" s="1"/>
  <c r="H23" i="17"/>
  <c r="H23" i="27"/>
  <c r="E102" i="27" s="1"/>
  <c r="H23" i="28"/>
  <c r="E102" i="28" s="1"/>
  <c r="H23" i="33"/>
  <c r="E102" i="33"/>
  <c r="H23" i="4"/>
  <c r="E102" i="4" s="1"/>
  <c r="H23" i="7"/>
  <c r="E102" i="7" s="1"/>
  <c r="H23" i="9"/>
  <c r="E102" i="9" s="1"/>
  <c r="H23" i="12"/>
  <c r="H23" i="21"/>
  <c r="E102" i="21" s="1"/>
  <c r="E102" i="11"/>
  <c r="H23" i="24"/>
  <c r="E102" i="24" s="1"/>
  <c r="E102" i="14"/>
  <c r="H23" i="22"/>
  <c r="E102" i="22" s="1"/>
  <c r="H23" i="18"/>
  <c r="E102" i="18" s="1"/>
  <c r="H23" i="6"/>
  <c r="E102" i="6" s="1"/>
  <c r="H23" i="8"/>
  <c r="E102" i="8" s="1"/>
  <c r="E102" i="12"/>
  <c r="H23" i="13"/>
  <c r="H23" i="19"/>
  <c r="E102" i="19" s="1"/>
  <c r="H23" i="23"/>
  <c r="E102" i="23" s="1"/>
  <c r="H23" i="25"/>
  <c r="E102" i="25" s="1"/>
  <c r="E102" i="13"/>
  <c r="E48" i="33"/>
  <c r="E60" i="33" s="1"/>
  <c r="E37" i="33"/>
  <c r="E59" i="33" s="1"/>
  <c r="E72" i="33"/>
  <c r="E121" i="33" s="1"/>
  <c r="H13" i="31"/>
  <c r="E51" i="31" s="1"/>
  <c r="E26" i="28"/>
  <c r="H13" i="28"/>
  <c r="E51" i="28" s="1"/>
  <c r="E26" i="25"/>
  <c r="H13" i="25"/>
  <c r="E51" i="25" s="1"/>
  <c r="E26" i="24"/>
  <c r="E28" i="24"/>
  <c r="E29" i="24"/>
  <c r="H13" i="22"/>
  <c r="E51" i="22" s="1"/>
  <c r="E55" i="22" s="1"/>
  <c r="E61" i="22" s="1"/>
  <c r="H13" i="21"/>
  <c r="E51" i="21" s="1"/>
  <c r="H13" i="19"/>
  <c r="E51" i="19" s="1"/>
  <c r="H13" i="17"/>
  <c r="E51" i="17" s="1"/>
  <c r="E26" i="17"/>
  <c r="H13" i="16"/>
  <c r="E51" i="16" s="1"/>
  <c r="E28" i="16"/>
  <c r="H13" i="14"/>
  <c r="E51" i="14" s="1"/>
  <c r="E55" i="14" s="1"/>
  <c r="E61" i="14" s="1"/>
  <c r="E31" i="14"/>
  <c r="E79" i="14" s="1"/>
  <c r="H13" i="10"/>
  <c r="E51" i="10" s="1"/>
  <c r="E55" i="10" s="1"/>
  <c r="E61" i="10" s="1"/>
  <c r="E119" i="9"/>
  <c r="E77" i="9"/>
  <c r="H13" i="8"/>
  <c r="E51" i="8" s="1"/>
  <c r="E77" i="6"/>
  <c r="E68" i="6"/>
  <c r="E45" i="6"/>
  <c r="E81" i="6"/>
  <c r="E36" i="6"/>
  <c r="E26" i="5"/>
  <c r="E31" i="5" s="1"/>
  <c r="H13" i="5"/>
  <c r="E51" i="5" s="1"/>
  <c r="E55" i="5" s="1"/>
  <c r="E61" i="5" s="1"/>
  <c r="E31" i="4"/>
  <c r="E79" i="4" s="1"/>
  <c r="D85" i="3"/>
  <c r="D86" i="3" s="1"/>
  <c r="C125" i="32"/>
  <c r="C28" i="32"/>
  <c r="D82" i="16"/>
  <c r="D82" i="20"/>
  <c r="D72" i="11"/>
  <c r="D37" i="13"/>
  <c r="D37" i="26"/>
  <c r="D48" i="27"/>
  <c r="D82" i="31"/>
  <c r="D37" i="4"/>
  <c r="D37" i="11"/>
  <c r="D37" i="12"/>
  <c r="D72" i="15"/>
  <c r="D72" i="17"/>
  <c r="D37" i="22"/>
  <c r="D82" i="22"/>
  <c r="D82" i="23"/>
  <c r="D82" i="24"/>
  <c r="D37" i="25"/>
  <c r="D85" i="9"/>
  <c r="D86" i="9" s="1"/>
  <c r="D72" i="5"/>
  <c r="D48" i="23"/>
  <c r="D48" i="24"/>
  <c r="D48" i="26"/>
  <c r="D48" i="22"/>
  <c r="D72" i="23"/>
  <c r="D48" i="25"/>
  <c r="D72" i="30"/>
  <c r="D82" i="21"/>
  <c r="D48" i="12"/>
  <c r="D48" i="13"/>
  <c r="D82" i="28"/>
  <c r="D72" i="13"/>
  <c r="D37" i="18"/>
  <c r="D82" i="18"/>
  <c r="D37" i="19"/>
  <c r="D48" i="21"/>
  <c r="D37" i="27"/>
  <c r="D82" i="27"/>
  <c r="D48" i="28"/>
  <c r="D48" i="19"/>
  <c r="D37" i="31"/>
  <c r="D85" i="31" s="1"/>
  <c r="D82" i="15"/>
  <c r="D48" i="15"/>
  <c r="D48" i="17"/>
  <c r="D48" i="18"/>
  <c r="D72" i="19"/>
  <c r="D48" i="20"/>
  <c r="H18" i="31"/>
  <c r="H19" i="31" s="1"/>
  <c r="E52" i="31" s="1"/>
  <c r="E28" i="31"/>
  <c r="H13" i="30"/>
  <c r="E51" i="30" s="1"/>
  <c r="E55" i="30" s="1"/>
  <c r="E61" i="30" s="1"/>
  <c r="E29" i="30"/>
  <c r="H18" i="28"/>
  <c r="H19" i="28" s="1"/>
  <c r="E52" i="28" s="1"/>
  <c r="E28" i="28"/>
  <c r="E26" i="27"/>
  <c r="E28" i="27"/>
  <c r="E30" i="27" s="1"/>
  <c r="H18" i="27"/>
  <c r="H19" i="27" s="1"/>
  <c r="E52" i="27" s="1"/>
  <c r="H18" i="26"/>
  <c r="H19" i="26" s="1"/>
  <c r="E52" i="26" s="1"/>
  <c r="E55" i="26" s="1"/>
  <c r="E61" i="26" s="1"/>
  <c r="E26" i="26"/>
  <c r="E28" i="26"/>
  <c r="E30" i="26" s="1"/>
  <c r="H18" i="25"/>
  <c r="H19" i="25" s="1"/>
  <c r="E52" i="25" s="1"/>
  <c r="E26" i="23"/>
  <c r="H18" i="23"/>
  <c r="H19" i="23" s="1"/>
  <c r="E52" i="23" s="1"/>
  <c r="E55" i="23" s="1"/>
  <c r="E61" i="23" s="1"/>
  <c r="E29" i="23"/>
  <c r="E30" i="23" s="1"/>
  <c r="E26" i="22"/>
  <c r="E28" i="22"/>
  <c r="E30" i="22" s="1"/>
  <c r="H18" i="21"/>
  <c r="H19" i="21" s="1"/>
  <c r="E52" i="21" s="1"/>
  <c r="E26" i="21"/>
  <c r="E28" i="21"/>
  <c r="E30" i="21" s="1"/>
  <c r="E26" i="20"/>
  <c r="E28" i="20"/>
  <c r="E30" i="20" s="1"/>
  <c r="D37" i="20"/>
  <c r="E30" i="19"/>
  <c r="E31" i="19" s="1"/>
  <c r="H18" i="19"/>
  <c r="H19" i="19" s="1"/>
  <c r="E52" i="19" s="1"/>
  <c r="H18" i="18"/>
  <c r="H19" i="18" s="1"/>
  <c r="E52" i="18" s="1"/>
  <c r="E55" i="18" s="1"/>
  <c r="E61" i="18" s="1"/>
  <c r="E26" i="18"/>
  <c r="E28" i="18"/>
  <c r="E30" i="18" s="1"/>
  <c r="H18" i="17"/>
  <c r="H19" i="17" s="1"/>
  <c r="E52" i="17" s="1"/>
  <c r="D82" i="17"/>
  <c r="D48" i="16"/>
  <c r="D85" i="16" s="1"/>
  <c r="D37" i="15"/>
  <c r="E30" i="15"/>
  <c r="E31" i="15" s="1"/>
  <c r="D37" i="14"/>
  <c r="D82" i="14"/>
  <c r="D48" i="14"/>
  <c r="E31" i="13"/>
  <c r="E45" i="13" s="1"/>
  <c r="H18" i="13"/>
  <c r="H19" i="13" s="1"/>
  <c r="E52" i="13" s="1"/>
  <c r="E55" i="13" s="1"/>
  <c r="E61" i="13" s="1"/>
  <c r="D82" i="13"/>
  <c r="H18" i="12"/>
  <c r="H19" i="12" s="1"/>
  <c r="E52" i="12" s="1"/>
  <c r="E55" i="12" s="1"/>
  <c r="E61" i="12" s="1"/>
  <c r="E26" i="12"/>
  <c r="E31" i="12" s="1"/>
  <c r="D115" i="11"/>
  <c r="E55" i="11"/>
  <c r="E61" i="11" s="1"/>
  <c r="D48" i="11"/>
  <c r="E26" i="11"/>
  <c r="E31" i="11" s="1"/>
  <c r="E46" i="9"/>
  <c r="E70" i="9"/>
  <c r="E66" i="9"/>
  <c r="E45" i="9"/>
  <c r="E31" i="8"/>
  <c r="E35" i="8" s="1"/>
  <c r="E31" i="7"/>
  <c r="E40" i="7" s="1"/>
  <c r="E40" i="6"/>
  <c r="E69" i="6"/>
  <c r="E119" i="6"/>
  <c r="E41" i="6"/>
  <c r="E46" i="6"/>
  <c r="E70" i="6"/>
  <c r="E42" i="6"/>
  <c r="E47" i="6"/>
  <c r="E71" i="6"/>
  <c r="E43" i="6"/>
  <c r="E76" i="6"/>
  <c r="E78" i="6"/>
  <c r="E44" i="6"/>
  <c r="E79" i="6"/>
  <c r="E67" i="6"/>
  <c r="E80" i="6"/>
  <c r="E40" i="4"/>
  <c r="E68" i="4"/>
  <c r="E46" i="3"/>
  <c r="E80" i="3"/>
  <c r="E67" i="3"/>
  <c r="E45" i="3"/>
  <c r="E78" i="3"/>
  <c r="E77" i="3"/>
  <c r="E66" i="3"/>
  <c r="E71" i="3"/>
  <c r="D85" i="10"/>
  <c r="H18" i="9"/>
  <c r="H19" i="9" s="1"/>
  <c r="E52" i="9" s="1"/>
  <c r="E78" i="9"/>
  <c r="E35" i="9"/>
  <c r="E41" i="9"/>
  <c r="E79" i="9"/>
  <c r="E42" i="9"/>
  <c r="E80" i="9"/>
  <c r="E36" i="9"/>
  <c r="E67" i="9"/>
  <c r="E71" i="9"/>
  <c r="E81" i="9"/>
  <c r="E43" i="9"/>
  <c r="E47" i="9"/>
  <c r="E68" i="9"/>
  <c r="E40" i="9"/>
  <c r="E69" i="9"/>
  <c r="E44" i="9"/>
  <c r="E76" i="9"/>
  <c r="H18" i="8"/>
  <c r="H19" i="8" s="1"/>
  <c r="E52" i="8" s="1"/>
  <c r="D37" i="8"/>
  <c r="D72" i="8"/>
  <c r="D48" i="8"/>
  <c r="E35" i="7"/>
  <c r="H18" i="7"/>
  <c r="H19" i="7" s="1"/>
  <c r="E52" i="7" s="1"/>
  <c r="D37" i="7"/>
  <c r="D72" i="7"/>
  <c r="D48" i="7"/>
  <c r="E35" i="6"/>
  <c r="E37" i="6" s="1"/>
  <c r="E59" i="6" s="1"/>
  <c r="E66" i="6"/>
  <c r="D48" i="6"/>
  <c r="D85" i="6" s="1"/>
  <c r="D37" i="5"/>
  <c r="D48" i="5"/>
  <c r="E77" i="4"/>
  <c r="E47" i="4"/>
  <c r="E78" i="4"/>
  <c r="E45" i="4"/>
  <c r="E44" i="4"/>
  <c r="E43" i="4"/>
  <c r="E81" i="4"/>
  <c r="E42" i="4"/>
  <c r="E69" i="4"/>
  <c r="H18" i="4"/>
  <c r="H19" i="4" s="1"/>
  <c r="E52" i="4" s="1"/>
  <c r="E36" i="4"/>
  <c r="D48" i="4"/>
  <c r="E66" i="4"/>
  <c r="E68" i="3"/>
  <c r="E79" i="3"/>
  <c r="E41" i="3"/>
  <c r="E47" i="3"/>
  <c r="E81" i="3"/>
  <c r="E42" i="3"/>
  <c r="E35" i="3"/>
  <c r="E43" i="3"/>
  <c r="E36" i="3"/>
  <c r="H18" i="3"/>
  <c r="H19" i="3" s="1"/>
  <c r="E52" i="3" s="1"/>
  <c r="E55" i="3" s="1"/>
  <c r="E61" i="3" s="1"/>
  <c r="E44" i="3"/>
  <c r="E76" i="3"/>
  <c r="E119" i="3"/>
  <c r="E40" i="3"/>
  <c r="E69" i="3"/>
  <c r="O21" i="2"/>
  <c r="O22" i="2" s="1"/>
  <c r="E127" i="1"/>
  <c r="D114" i="1"/>
  <c r="D113" i="1"/>
  <c r="D112" i="1"/>
  <c r="D110" i="1"/>
  <c r="D109" i="1"/>
  <c r="E89" i="1"/>
  <c r="E91" i="1" s="1"/>
  <c r="E97" i="1" s="1"/>
  <c r="D82" i="1"/>
  <c r="E53" i="1"/>
  <c r="B53" i="1"/>
  <c r="D37" i="1"/>
  <c r="E31" i="1"/>
  <c r="E119" i="1" s="1"/>
  <c r="H17" i="1"/>
  <c r="H18" i="1" s="1"/>
  <c r="H13" i="1"/>
  <c r="E51" i="1" s="1"/>
  <c r="D82" i="33" l="1"/>
  <c r="D85" i="33" s="1"/>
  <c r="E76" i="33"/>
  <c r="E82" i="33" s="1"/>
  <c r="E31" i="22"/>
  <c r="E80" i="22" s="1"/>
  <c r="D72" i="4"/>
  <c r="D85" i="25"/>
  <c r="D72" i="3"/>
  <c r="D72" i="10"/>
  <c r="D72" i="33"/>
  <c r="E55" i="20"/>
  <c r="E61" i="20" s="1"/>
  <c r="D85" i="4"/>
  <c r="E55" i="15"/>
  <c r="E61" i="15" s="1"/>
  <c r="E30" i="30"/>
  <c r="E31" i="30" s="1"/>
  <c r="E44" i="30" s="1"/>
  <c r="E119" i="7"/>
  <c r="E31" i="25"/>
  <c r="E47" i="25" s="1"/>
  <c r="E55" i="4"/>
  <c r="E61" i="4" s="1"/>
  <c r="E45" i="10"/>
  <c r="E46" i="10"/>
  <c r="E36" i="10"/>
  <c r="E47" i="10"/>
  <c r="E44" i="10"/>
  <c r="E80" i="10"/>
  <c r="E70" i="10"/>
  <c r="E71" i="10"/>
  <c r="E77" i="10"/>
  <c r="E35" i="10"/>
  <c r="E67" i="10"/>
  <c r="E41" i="10"/>
  <c r="E78" i="10"/>
  <c r="E42" i="10"/>
  <c r="E79" i="10"/>
  <c r="E68" i="10"/>
  <c r="E81" i="10"/>
  <c r="E66" i="10"/>
  <c r="E43" i="10"/>
  <c r="E76" i="10"/>
  <c r="E119" i="10"/>
  <c r="E40" i="10"/>
  <c r="E69" i="10"/>
  <c r="E36" i="7"/>
  <c r="E70" i="4"/>
  <c r="E72" i="4" s="1"/>
  <c r="E121" i="4" s="1"/>
  <c r="E76" i="4"/>
  <c r="E55" i="7"/>
  <c r="E61" i="7" s="1"/>
  <c r="E41" i="4"/>
  <c r="E55" i="27"/>
  <c r="E61" i="27" s="1"/>
  <c r="E46" i="4"/>
  <c r="E119" i="4"/>
  <c r="E47" i="7"/>
  <c r="E71" i="4"/>
  <c r="E30" i="16"/>
  <c r="E31" i="16" s="1"/>
  <c r="E81" i="16" s="1"/>
  <c r="E45" i="7"/>
  <c r="E35" i="4"/>
  <c r="E80" i="4"/>
  <c r="E82" i="4" s="1"/>
  <c r="E44" i="7"/>
  <c r="E55" i="9"/>
  <c r="E61" i="9" s="1"/>
  <c r="E55" i="28"/>
  <c r="E61" i="28" s="1"/>
  <c r="E55" i="16"/>
  <c r="E61" i="16" s="1"/>
  <c r="E77" i="7"/>
  <c r="E31" i="17"/>
  <c r="E70" i="17" s="1"/>
  <c r="E46" i="22"/>
  <c r="E31" i="26"/>
  <c r="E79" i="26" s="1"/>
  <c r="H24" i="30"/>
  <c r="E104" i="30" s="1"/>
  <c r="E105" i="30" s="1"/>
  <c r="E123" i="30" s="1"/>
  <c r="H24" i="31"/>
  <c r="E104" i="31" s="1"/>
  <c r="E105" i="31" s="1"/>
  <c r="E123" i="31" s="1"/>
  <c r="E55" i="8"/>
  <c r="E61" i="8" s="1"/>
  <c r="E55" i="19"/>
  <c r="E61" i="19" s="1"/>
  <c r="E66" i="7"/>
  <c r="E76" i="22"/>
  <c r="E55" i="25"/>
  <c r="E61" i="25" s="1"/>
  <c r="H24" i="1"/>
  <c r="E104" i="1" s="1"/>
  <c r="E105" i="1" s="1"/>
  <c r="E123" i="1" s="1"/>
  <c r="E104" i="33"/>
  <c r="E105" i="33" s="1"/>
  <c r="E123" i="33" s="1"/>
  <c r="H24" i="33"/>
  <c r="H24" i="23"/>
  <c r="E104" i="23" s="1"/>
  <c r="E105" i="23" s="1"/>
  <c r="E123" i="23" s="1"/>
  <c r="H24" i="22"/>
  <c r="E104" i="22" s="1"/>
  <c r="E105" i="22" s="1"/>
  <c r="E123" i="22" s="1"/>
  <c r="H24" i="21"/>
  <c r="E104" i="21" s="1"/>
  <c r="E105" i="21" s="1"/>
  <c r="E123" i="21" s="1"/>
  <c r="H24" i="26"/>
  <c r="E104" i="26" s="1"/>
  <c r="E105" i="26" s="1"/>
  <c r="E123" i="26" s="1"/>
  <c r="E104" i="13"/>
  <c r="E105" i="13" s="1"/>
  <c r="E123" i="13" s="1"/>
  <c r="H24" i="13"/>
  <c r="H24" i="7"/>
  <c r="E104" i="7" s="1"/>
  <c r="E105" i="7" s="1"/>
  <c r="E123" i="7" s="1"/>
  <c r="H24" i="6"/>
  <c r="E104" i="6" s="1"/>
  <c r="E105" i="6" s="1"/>
  <c r="E123" i="6" s="1"/>
  <c r="H24" i="27"/>
  <c r="E104" i="27" s="1"/>
  <c r="E105" i="27" s="1"/>
  <c r="E123" i="27" s="1"/>
  <c r="H24" i="25"/>
  <c r="E104" i="25" s="1"/>
  <c r="E105" i="25" s="1"/>
  <c r="E123" i="25" s="1"/>
  <c r="H24" i="24"/>
  <c r="E104" i="24" s="1"/>
  <c r="E105" i="24" s="1"/>
  <c r="E123" i="24" s="1"/>
  <c r="H24" i="18"/>
  <c r="E104" i="18" s="1"/>
  <c r="E105" i="18" s="1"/>
  <c r="E123" i="18" s="1"/>
  <c r="H24" i="5"/>
  <c r="E104" i="5" s="1"/>
  <c r="E105" i="5" s="1"/>
  <c r="E123" i="5" s="1"/>
  <c r="H24" i="11"/>
  <c r="H24" i="14"/>
  <c r="H24" i="8"/>
  <c r="E104" i="8" s="1"/>
  <c r="E105" i="8" s="1"/>
  <c r="E123" i="8" s="1"/>
  <c r="H24" i="28"/>
  <c r="E104" i="28" s="1"/>
  <c r="E105" i="28" s="1"/>
  <c r="E123" i="28" s="1"/>
  <c r="H24" i="19"/>
  <c r="E104" i="19" s="1"/>
  <c r="E105" i="19" s="1"/>
  <c r="E123" i="19" s="1"/>
  <c r="H24" i="15"/>
  <c r="E104" i="15" s="1"/>
  <c r="E105" i="15" s="1"/>
  <c r="E123" i="15" s="1"/>
  <c r="H24" i="12"/>
  <c r="H24" i="9"/>
  <c r="E104" i="9" s="1"/>
  <c r="E105" i="9" s="1"/>
  <c r="E123" i="9" s="1"/>
  <c r="H24" i="17"/>
  <c r="E104" i="17" s="1"/>
  <c r="H24" i="16"/>
  <c r="E104" i="16" s="1"/>
  <c r="E105" i="16" s="1"/>
  <c r="E123" i="16" s="1"/>
  <c r="H24" i="20"/>
  <c r="E104" i="20" s="1"/>
  <c r="E105" i="20" s="1"/>
  <c r="E123" i="20" s="1"/>
  <c r="E104" i="14"/>
  <c r="E105" i="14" s="1"/>
  <c r="E123" i="14" s="1"/>
  <c r="E104" i="12"/>
  <c r="E105" i="12" s="1"/>
  <c r="E123" i="12" s="1"/>
  <c r="E104" i="11"/>
  <c r="E105" i="11" s="1"/>
  <c r="E123" i="11" s="1"/>
  <c r="H24" i="4"/>
  <c r="E104" i="4" s="1"/>
  <c r="E105" i="4" s="1"/>
  <c r="E123" i="4" s="1"/>
  <c r="H24" i="10"/>
  <c r="E104" i="10" s="1"/>
  <c r="E105" i="10" s="1"/>
  <c r="E123" i="10" s="1"/>
  <c r="H24" i="3"/>
  <c r="E104" i="3" s="1"/>
  <c r="E105" i="3" s="1"/>
  <c r="E123" i="3" s="1"/>
  <c r="E102" i="17"/>
  <c r="E103" i="17"/>
  <c r="E62" i="33"/>
  <c r="E120" i="33" s="1"/>
  <c r="E55" i="31"/>
  <c r="E61" i="31" s="1"/>
  <c r="E30" i="24"/>
  <c r="E31" i="24" s="1"/>
  <c r="E31" i="23"/>
  <c r="E119" i="23" s="1"/>
  <c r="E40" i="22"/>
  <c r="E43" i="22"/>
  <c r="E55" i="21"/>
  <c r="E61" i="21" s="1"/>
  <c r="E31" i="20"/>
  <c r="E47" i="20" s="1"/>
  <c r="E55" i="17"/>
  <c r="E61" i="17" s="1"/>
  <c r="E77" i="16"/>
  <c r="E46" i="14"/>
  <c r="E78" i="14"/>
  <c r="E66" i="14"/>
  <c r="E47" i="14"/>
  <c r="E35" i="14"/>
  <c r="E43" i="14"/>
  <c r="E81" i="14"/>
  <c r="E77" i="14"/>
  <c r="E69" i="14"/>
  <c r="E68" i="14"/>
  <c r="E44" i="14"/>
  <c r="E70" i="14"/>
  <c r="E71" i="14"/>
  <c r="E40" i="14"/>
  <c r="E80" i="14"/>
  <c r="E45" i="14"/>
  <c r="E67" i="14"/>
  <c r="E76" i="14"/>
  <c r="E42" i="14"/>
  <c r="E41" i="14"/>
  <c r="E36" i="14"/>
  <c r="E37" i="14" s="1"/>
  <c r="E59" i="14" s="1"/>
  <c r="E119" i="14"/>
  <c r="E68" i="13"/>
  <c r="E46" i="13"/>
  <c r="E79" i="13"/>
  <c r="E67" i="13"/>
  <c r="E71" i="7"/>
  <c r="E76" i="7"/>
  <c r="E41" i="7"/>
  <c r="E78" i="7"/>
  <c r="E68" i="7"/>
  <c r="E70" i="7"/>
  <c r="E46" i="7"/>
  <c r="E42" i="7"/>
  <c r="E79" i="7"/>
  <c r="E69" i="7"/>
  <c r="E80" i="7"/>
  <c r="E67" i="7"/>
  <c r="E81" i="7"/>
  <c r="E43" i="7"/>
  <c r="E77" i="5"/>
  <c r="E47" i="5"/>
  <c r="E42" i="5"/>
  <c r="E67" i="5"/>
  <c r="E81" i="5"/>
  <c r="E40" i="5"/>
  <c r="E79" i="5"/>
  <c r="E71" i="5"/>
  <c r="E45" i="5"/>
  <c r="E44" i="5"/>
  <c r="E36" i="5"/>
  <c r="E119" i="5"/>
  <c r="E41" i="5"/>
  <c r="E66" i="5"/>
  <c r="E68" i="5"/>
  <c r="E69" i="5"/>
  <c r="E76" i="5"/>
  <c r="E78" i="5"/>
  <c r="E35" i="5"/>
  <c r="E37" i="5" s="1"/>
  <c r="E59" i="5" s="1"/>
  <c r="E46" i="5"/>
  <c r="E43" i="5"/>
  <c r="E70" i="5"/>
  <c r="E80" i="5"/>
  <c r="D85" i="28"/>
  <c r="D86" i="28" s="1"/>
  <c r="D85" i="21"/>
  <c r="D85" i="26"/>
  <c r="D85" i="19"/>
  <c r="E85" i="19" s="1"/>
  <c r="E86" i="19" s="1"/>
  <c r="E85" i="9"/>
  <c r="E86" i="9" s="1"/>
  <c r="D85" i="27"/>
  <c r="D86" i="27" s="1"/>
  <c r="D85" i="22"/>
  <c r="E85" i="22" s="1"/>
  <c r="E86" i="22" s="1"/>
  <c r="D85" i="18"/>
  <c r="D86" i="18" s="1"/>
  <c r="D85" i="14"/>
  <c r="E85" i="14" s="1"/>
  <c r="E86" i="14" s="1"/>
  <c r="D85" i="5"/>
  <c r="E85" i="5" s="1"/>
  <c r="E86" i="5" s="1"/>
  <c r="E85" i="3"/>
  <c r="E86" i="3" s="1"/>
  <c r="D85" i="15"/>
  <c r="D86" i="15" s="1"/>
  <c r="D85" i="24"/>
  <c r="D86" i="24" s="1"/>
  <c r="D85" i="20"/>
  <c r="D86" i="20" s="1"/>
  <c r="D85" i="11"/>
  <c r="D86" i="11" s="1"/>
  <c r="D85" i="17"/>
  <c r="E72" i="9"/>
  <c r="E121" i="9" s="1"/>
  <c r="D48" i="1"/>
  <c r="D85" i="8"/>
  <c r="D86" i="8" s="1"/>
  <c r="E48" i="6"/>
  <c r="E60" i="6" s="1"/>
  <c r="E62" i="6" s="1"/>
  <c r="E120" i="6" s="1"/>
  <c r="D85" i="23"/>
  <c r="D86" i="23" s="1"/>
  <c r="D85" i="13"/>
  <c r="D86" i="13" s="1"/>
  <c r="D85" i="12"/>
  <c r="D86" i="12" s="1"/>
  <c r="D86" i="31"/>
  <c r="E30" i="31"/>
  <c r="E31" i="31" s="1"/>
  <c r="E35" i="30"/>
  <c r="E41" i="30"/>
  <c r="E66" i="30"/>
  <c r="E70" i="30"/>
  <c r="E81" i="30"/>
  <c r="E45" i="30"/>
  <c r="E40" i="30"/>
  <c r="E76" i="30"/>
  <c r="E80" i="30"/>
  <c r="E46" i="30"/>
  <c r="E78" i="30"/>
  <c r="E71" i="30"/>
  <c r="E67" i="30"/>
  <c r="E36" i="30"/>
  <c r="E42" i="30"/>
  <c r="E119" i="30"/>
  <c r="E47" i="30"/>
  <c r="E43" i="30"/>
  <c r="E69" i="30"/>
  <c r="E77" i="30"/>
  <c r="E68" i="30"/>
  <c r="E79" i="30"/>
  <c r="E85" i="30"/>
  <c r="E86" i="30" s="1"/>
  <c r="E30" i="28"/>
  <c r="E31" i="28" s="1"/>
  <c r="E31" i="27"/>
  <c r="E42" i="26"/>
  <c r="E76" i="26"/>
  <c r="E67" i="26"/>
  <c r="E71" i="26"/>
  <c r="E78" i="26"/>
  <c r="E119" i="25"/>
  <c r="E44" i="25"/>
  <c r="E41" i="25"/>
  <c r="E36" i="25"/>
  <c r="E67" i="25"/>
  <c r="E71" i="25"/>
  <c r="D86" i="25"/>
  <c r="E66" i="22"/>
  <c r="E70" i="22"/>
  <c r="E35" i="22"/>
  <c r="E79" i="22"/>
  <c r="E68" i="22"/>
  <c r="E119" i="22"/>
  <c r="E78" i="22"/>
  <c r="E71" i="22"/>
  <c r="E67" i="22"/>
  <c r="E36" i="22"/>
  <c r="E42" i="22"/>
  <c r="E45" i="22"/>
  <c r="E44" i="22"/>
  <c r="E69" i="22"/>
  <c r="E77" i="22"/>
  <c r="E41" i="22"/>
  <c r="E81" i="22"/>
  <c r="E47" i="22"/>
  <c r="E31" i="21"/>
  <c r="E85" i="21" s="1"/>
  <c r="E86" i="21" s="1"/>
  <c r="D86" i="21"/>
  <c r="E43" i="20"/>
  <c r="E71" i="20"/>
  <c r="E44" i="20"/>
  <c r="E79" i="20"/>
  <c r="E119" i="19"/>
  <c r="E46" i="19"/>
  <c r="E42" i="19"/>
  <c r="E44" i="19"/>
  <c r="E47" i="19"/>
  <c r="E81" i="19"/>
  <c r="E66" i="19"/>
  <c r="E70" i="19"/>
  <c r="E67" i="19"/>
  <c r="E36" i="19"/>
  <c r="E78" i="19"/>
  <c r="E77" i="19"/>
  <c r="E40" i="19"/>
  <c r="E68" i="19"/>
  <c r="E41" i="19"/>
  <c r="E71" i="19"/>
  <c r="E80" i="19"/>
  <c r="E43" i="19"/>
  <c r="E79" i="19"/>
  <c r="E45" i="19"/>
  <c r="E76" i="19"/>
  <c r="E69" i="19"/>
  <c r="E35" i="19"/>
  <c r="E31" i="18"/>
  <c r="E79" i="17"/>
  <c r="E80" i="17"/>
  <c r="E68" i="17"/>
  <c r="E40" i="17"/>
  <c r="E45" i="17"/>
  <c r="D86" i="16"/>
  <c r="E44" i="16"/>
  <c r="E47" i="16"/>
  <c r="E35" i="16"/>
  <c r="E42" i="16"/>
  <c r="E69" i="16"/>
  <c r="E45" i="16"/>
  <c r="E79" i="15"/>
  <c r="E68" i="15"/>
  <c r="E44" i="15"/>
  <c r="E119" i="15"/>
  <c r="E40" i="15"/>
  <c r="E36" i="15"/>
  <c r="E42" i="15"/>
  <c r="E69" i="15"/>
  <c r="E78" i="15"/>
  <c r="E66" i="15"/>
  <c r="E41" i="15"/>
  <c r="E46" i="15"/>
  <c r="E76" i="15"/>
  <c r="E35" i="15"/>
  <c r="E37" i="15" s="1"/>
  <c r="E59" i="15" s="1"/>
  <c r="E71" i="15"/>
  <c r="E67" i="15"/>
  <c r="E43" i="15"/>
  <c r="E81" i="15"/>
  <c r="E80" i="15"/>
  <c r="E70" i="15"/>
  <c r="E45" i="15"/>
  <c r="E77" i="15"/>
  <c r="E47" i="15"/>
  <c r="E81" i="13"/>
  <c r="E77" i="13"/>
  <c r="E70" i="13"/>
  <c r="E66" i="13"/>
  <c r="E36" i="13"/>
  <c r="E80" i="13"/>
  <c r="E69" i="13"/>
  <c r="E41" i="13"/>
  <c r="E47" i="13"/>
  <c r="E42" i="13"/>
  <c r="E76" i="13"/>
  <c r="E35" i="13"/>
  <c r="E43" i="13"/>
  <c r="E119" i="13"/>
  <c r="E44" i="13"/>
  <c r="E71" i="13"/>
  <c r="E40" i="13"/>
  <c r="E78" i="13"/>
  <c r="E119" i="12"/>
  <c r="E45" i="12"/>
  <c r="E42" i="12"/>
  <c r="E71" i="12"/>
  <c r="E78" i="12"/>
  <c r="E40" i="12"/>
  <c r="E76" i="12"/>
  <c r="E46" i="12"/>
  <c r="E77" i="12"/>
  <c r="E68" i="12"/>
  <c r="E47" i="12"/>
  <c r="E81" i="12"/>
  <c r="E66" i="12"/>
  <c r="E43" i="12"/>
  <c r="E36" i="12"/>
  <c r="E67" i="12"/>
  <c r="E79" i="12"/>
  <c r="E69" i="12"/>
  <c r="E35" i="12"/>
  <c r="E41" i="12"/>
  <c r="E44" i="12"/>
  <c r="E80" i="12"/>
  <c r="E70" i="12"/>
  <c r="E45" i="11"/>
  <c r="E69" i="11"/>
  <c r="E119" i="11"/>
  <c r="E76" i="11"/>
  <c r="E44" i="11"/>
  <c r="E80" i="11"/>
  <c r="E41" i="11"/>
  <c r="E42" i="11"/>
  <c r="E35" i="11"/>
  <c r="E43" i="11"/>
  <c r="E81" i="11"/>
  <c r="E77" i="11"/>
  <c r="E36" i="11"/>
  <c r="E78" i="11"/>
  <c r="E70" i="11"/>
  <c r="E46" i="11"/>
  <c r="E40" i="11"/>
  <c r="E68" i="11"/>
  <c r="E71" i="11"/>
  <c r="E66" i="11"/>
  <c r="E79" i="11"/>
  <c r="E67" i="11"/>
  <c r="E47" i="11"/>
  <c r="E82" i="9"/>
  <c r="E46" i="8"/>
  <c r="E44" i="8"/>
  <c r="E66" i="8"/>
  <c r="E69" i="8"/>
  <c r="E76" i="8"/>
  <c r="E41" i="8"/>
  <c r="E68" i="8"/>
  <c r="E36" i="8"/>
  <c r="E37" i="8" s="1"/>
  <c r="E59" i="8" s="1"/>
  <c r="E42" i="8"/>
  <c r="E119" i="8"/>
  <c r="E67" i="8"/>
  <c r="E81" i="8"/>
  <c r="E77" i="8"/>
  <c r="E40" i="8"/>
  <c r="E79" i="8"/>
  <c r="E43" i="8"/>
  <c r="E45" i="8"/>
  <c r="E71" i="8"/>
  <c r="E78" i="8"/>
  <c r="E47" i="8"/>
  <c r="E70" i="8"/>
  <c r="E80" i="8"/>
  <c r="E72" i="6"/>
  <c r="E121" i="6" s="1"/>
  <c r="E82" i="6"/>
  <c r="E48" i="4"/>
  <c r="E60" i="4" s="1"/>
  <c r="E37" i="4"/>
  <c r="E59" i="4" s="1"/>
  <c r="E82" i="3"/>
  <c r="E37" i="3"/>
  <c r="E59" i="3" s="1"/>
  <c r="E82" i="10"/>
  <c r="E85" i="10"/>
  <c r="E86" i="10" s="1"/>
  <c r="D86" i="10"/>
  <c r="E48" i="9"/>
  <c r="E60" i="9" s="1"/>
  <c r="E37" i="9"/>
  <c r="E59" i="9" s="1"/>
  <c r="D85" i="7"/>
  <c r="E37" i="7"/>
  <c r="E59" i="7" s="1"/>
  <c r="E85" i="6"/>
  <c r="E86" i="6" s="1"/>
  <c r="D86" i="6"/>
  <c r="E85" i="4"/>
  <c r="E86" i="4" s="1"/>
  <c r="D86" i="4"/>
  <c r="E36" i="1"/>
  <c r="E41" i="1"/>
  <c r="E71" i="1"/>
  <c r="E72" i="3"/>
  <c r="E121" i="3" s="1"/>
  <c r="E48" i="3"/>
  <c r="E60" i="3" s="1"/>
  <c r="E69" i="1"/>
  <c r="E70" i="1"/>
  <c r="D72" i="1"/>
  <c r="E45" i="1"/>
  <c r="E67" i="1"/>
  <c r="D115" i="1"/>
  <c r="H19" i="1"/>
  <c r="E52" i="1" s="1"/>
  <c r="E55" i="1" s="1"/>
  <c r="E61" i="1" s="1"/>
  <c r="D85" i="1"/>
  <c r="E40" i="1"/>
  <c r="E68" i="1"/>
  <c r="E76" i="1"/>
  <c r="E35" i="1"/>
  <c r="E77" i="1"/>
  <c r="E66" i="1"/>
  <c r="E79" i="1"/>
  <c r="E46" i="1"/>
  <c r="E43" i="1"/>
  <c r="E47" i="1"/>
  <c r="E80" i="1"/>
  <c r="E78" i="1"/>
  <c r="E81" i="1"/>
  <c r="E42" i="1"/>
  <c r="E44" i="1"/>
  <c r="E68" i="20" l="1"/>
  <c r="E78" i="20"/>
  <c r="E85" i="25"/>
  <c r="E86" i="25" s="1"/>
  <c r="E40" i="25"/>
  <c r="E69" i="25"/>
  <c r="E41" i="20"/>
  <c r="E40" i="20"/>
  <c r="E119" i="20"/>
  <c r="E77" i="25"/>
  <c r="E66" i="25"/>
  <c r="E42" i="25"/>
  <c r="E35" i="20"/>
  <c r="E69" i="20"/>
  <c r="E79" i="25"/>
  <c r="E80" i="25"/>
  <c r="E46" i="25"/>
  <c r="E48" i="25" s="1"/>
  <c r="E60" i="25" s="1"/>
  <c r="E70" i="20"/>
  <c r="E80" i="20"/>
  <c r="E35" i="25"/>
  <c r="E78" i="25"/>
  <c r="E45" i="25"/>
  <c r="E46" i="20"/>
  <c r="E42" i="20"/>
  <c r="E76" i="25"/>
  <c r="E82" i="25" s="1"/>
  <c r="E96" i="25" s="1"/>
  <c r="E98" i="25" s="1"/>
  <c r="E122" i="25" s="1"/>
  <c r="E81" i="25"/>
  <c r="E43" i="25"/>
  <c r="E48" i="10"/>
  <c r="E60" i="10" s="1"/>
  <c r="E96" i="33"/>
  <c r="E98" i="33" s="1"/>
  <c r="E122" i="33" s="1"/>
  <c r="E81" i="20"/>
  <c r="E36" i="20"/>
  <c r="E37" i="20" s="1"/>
  <c r="E59" i="20" s="1"/>
  <c r="E70" i="25"/>
  <c r="E68" i="25"/>
  <c r="E72" i="25" s="1"/>
  <c r="E121" i="25" s="1"/>
  <c r="E85" i="33"/>
  <c r="E86" i="33" s="1"/>
  <c r="D86" i="33"/>
  <c r="E36" i="17"/>
  <c r="E46" i="17"/>
  <c r="E66" i="17"/>
  <c r="E41" i="26"/>
  <c r="E66" i="26"/>
  <c r="E80" i="26"/>
  <c r="E82" i="26" s="1"/>
  <c r="E96" i="26" s="1"/>
  <c r="E98" i="26" s="1"/>
  <c r="E122" i="26" s="1"/>
  <c r="E85" i="26"/>
  <c r="E86" i="26" s="1"/>
  <c r="E77" i="26"/>
  <c r="E46" i="26"/>
  <c r="E43" i="26"/>
  <c r="E85" i="17"/>
  <c r="E86" i="17" s="1"/>
  <c r="E72" i="10"/>
  <c r="E121" i="10" s="1"/>
  <c r="E37" i="10"/>
  <c r="E59" i="10" s="1"/>
  <c r="E35" i="17"/>
  <c r="E37" i="17" s="1"/>
  <c r="E59" i="17" s="1"/>
  <c r="E81" i="17"/>
  <c r="E41" i="17"/>
  <c r="E77" i="17"/>
  <c r="E36" i="26"/>
  <c r="E70" i="26"/>
  <c r="E47" i="26"/>
  <c r="E66" i="16"/>
  <c r="E44" i="17"/>
  <c r="E76" i="17"/>
  <c r="E42" i="17"/>
  <c r="E69" i="17"/>
  <c r="E81" i="26"/>
  <c r="E45" i="26"/>
  <c r="E119" i="26"/>
  <c r="E47" i="17"/>
  <c r="E119" i="17"/>
  <c r="E35" i="26"/>
  <c r="E40" i="26"/>
  <c r="E68" i="26"/>
  <c r="E71" i="17"/>
  <c r="E43" i="17"/>
  <c r="E78" i="17"/>
  <c r="E67" i="17"/>
  <c r="E42" i="23"/>
  <c r="E44" i="26"/>
  <c r="E69" i="26"/>
  <c r="E79" i="16"/>
  <c r="E43" i="16"/>
  <c r="E85" i="16"/>
  <c r="E86" i="16" s="1"/>
  <c r="E77" i="20"/>
  <c r="E45" i="20"/>
  <c r="E67" i="20"/>
  <c r="E72" i="20" s="1"/>
  <c r="E121" i="20" s="1"/>
  <c r="E72" i="7"/>
  <c r="E121" i="7" s="1"/>
  <c r="E76" i="16"/>
  <c r="E119" i="16"/>
  <c r="E67" i="16"/>
  <c r="E72" i="14"/>
  <c r="E121" i="14" s="1"/>
  <c r="E68" i="16"/>
  <c r="E40" i="16"/>
  <c r="E80" i="16"/>
  <c r="E71" i="16"/>
  <c r="E41" i="16"/>
  <c r="E78" i="16"/>
  <c r="E66" i="20"/>
  <c r="E76" i="20"/>
  <c r="E46" i="16"/>
  <c r="E36" i="16"/>
  <c r="E37" i="16" s="1"/>
  <c r="E59" i="16" s="1"/>
  <c r="E70" i="16"/>
  <c r="E35" i="23"/>
  <c r="E48" i="14"/>
  <c r="E60" i="14" s="1"/>
  <c r="E62" i="14" s="1"/>
  <c r="E120" i="14" s="1"/>
  <c r="E82" i="7"/>
  <c r="E72" i="5"/>
  <c r="E121" i="5" s="1"/>
  <c r="E48" i="5"/>
  <c r="E60" i="5" s="1"/>
  <c r="E82" i="5"/>
  <c r="E96" i="5" s="1"/>
  <c r="E98" i="5" s="1"/>
  <c r="E122" i="5" s="1"/>
  <c r="E82" i="14"/>
  <c r="E96" i="14" s="1"/>
  <c r="E98" i="14" s="1"/>
  <c r="E122" i="14" s="1"/>
  <c r="E48" i="7"/>
  <c r="E60" i="7" s="1"/>
  <c r="E62" i="7" s="1"/>
  <c r="E120" i="7" s="1"/>
  <c r="E68" i="23"/>
  <c r="E124" i="33"/>
  <c r="E109" i="33" s="1"/>
  <c r="E105" i="17"/>
  <c r="E123" i="17" s="1"/>
  <c r="E79" i="24"/>
  <c r="E77" i="24"/>
  <c r="E76" i="24"/>
  <c r="E70" i="24"/>
  <c r="E81" i="24"/>
  <c r="E45" i="24"/>
  <c r="E41" i="24"/>
  <c r="E80" i="24"/>
  <c r="E69" i="24"/>
  <c r="E71" i="24"/>
  <c r="E36" i="24"/>
  <c r="E68" i="24"/>
  <c r="E44" i="24"/>
  <c r="E67" i="24"/>
  <c r="E35" i="24"/>
  <c r="E66" i="24"/>
  <c r="E78" i="24"/>
  <c r="E46" i="24"/>
  <c r="E40" i="24"/>
  <c r="E42" i="24"/>
  <c r="E43" i="24"/>
  <c r="E47" i="24"/>
  <c r="E119" i="24"/>
  <c r="E79" i="23"/>
  <c r="E66" i="23"/>
  <c r="E41" i="23"/>
  <c r="E69" i="23"/>
  <c r="E70" i="23"/>
  <c r="E71" i="23"/>
  <c r="E43" i="23"/>
  <c r="E77" i="23"/>
  <c r="E78" i="23"/>
  <c r="E46" i="23"/>
  <c r="E76" i="23"/>
  <c r="E45" i="23"/>
  <c r="E36" i="23"/>
  <c r="E81" i="23"/>
  <c r="E80" i="23"/>
  <c r="E47" i="23"/>
  <c r="E67" i="23"/>
  <c r="E40" i="23"/>
  <c r="E44" i="23"/>
  <c r="E62" i="10"/>
  <c r="E120" i="10" s="1"/>
  <c r="E62" i="3"/>
  <c r="E120" i="3" s="1"/>
  <c r="D86" i="26"/>
  <c r="E85" i="24"/>
  <c r="E86" i="24" s="1"/>
  <c r="E85" i="20"/>
  <c r="E86" i="20" s="1"/>
  <c r="D86" i="19"/>
  <c r="D86" i="14"/>
  <c r="E82" i="8"/>
  <c r="E85" i="23"/>
  <c r="E86" i="23" s="1"/>
  <c r="E85" i="15"/>
  <c r="E86" i="15" s="1"/>
  <c r="E62" i="9"/>
  <c r="E120" i="9" s="1"/>
  <c r="E96" i="9"/>
  <c r="E98" i="9" s="1"/>
  <c r="E122" i="9" s="1"/>
  <c r="D86" i="22"/>
  <c r="E37" i="22"/>
  <c r="E59" i="22" s="1"/>
  <c r="E85" i="18"/>
  <c r="E86" i="18" s="1"/>
  <c r="E85" i="13"/>
  <c r="E86" i="13" s="1"/>
  <c r="D86" i="5"/>
  <c r="E62" i="4"/>
  <c r="E120" i="4" s="1"/>
  <c r="E96" i="3"/>
  <c r="E98" i="3" s="1"/>
  <c r="E122" i="3" s="1"/>
  <c r="E85" i="11"/>
  <c r="E86" i="11" s="1"/>
  <c r="E37" i="19"/>
  <c r="E59" i="19" s="1"/>
  <c r="E85" i="12"/>
  <c r="E86" i="12" s="1"/>
  <c r="E72" i="13"/>
  <c r="E121" i="13" s="1"/>
  <c r="D86" i="17"/>
  <c r="E48" i="22"/>
  <c r="E60" i="22" s="1"/>
  <c r="E48" i="19"/>
  <c r="E60" i="19" s="1"/>
  <c r="E85" i="8"/>
  <c r="E86" i="8" s="1"/>
  <c r="E72" i="1"/>
  <c r="E121" i="1" s="1"/>
  <c r="E37" i="11"/>
  <c r="E59" i="11" s="1"/>
  <c r="E82" i="22"/>
  <c r="E96" i="22" s="1"/>
  <c r="E98" i="22" s="1"/>
  <c r="E122" i="22" s="1"/>
  <c r="E96" i="4"/>
  <c r="E98" i="4" s="1"/>
  <c r="E122" i="4" s="1"/>
  <c r="E82" i="12"/>
  <c r="E37" i="30"/>
  <c r="E59" i="30" s="1"/>
  <c r="E82" i="30"/>
  <c r="E96" i="30" s="1"/>
  <c r="E98" i="30" s="1"/>
  <c r="E122" i="30" s="1"/>
  <c r="E62" i="5"/>
  <c r="E120" i="5" s="1"/>
  <c r="E119" i="31"/>
  <c r="E42" i="31"/>
  <c r="E44" i="31"/>
  <c r="E43" i="31"/>
  <c r="E36" i="31"/>
  <c r="E35" i="31"/>
  <c r="E69" i="31"/>
  <c r="E78" i="31"/>
  <c r="E81" i="31"/>
  <c r="E68" i="31"/>
  <c r="E80" i="31"/>
  <c r="E47" i="31"/>
  <c r="E67" i="31"/>
  <c r="E77" i="31"/>
  <c r="E70" i="31"/>
  <c r="E71" i="31"/>
  <c r="E41" i="31"/>
  <c r="E79" i="31"/>
  <c r="E45" i="31"/>
  <c r="E66" i="31"/>
  <c r="E46" i="31"/>
  <c r="E40" i="31"/>
  <c r="E76" i="31"/>
  <c r="E85" i="31"/>
  <c r="E86" i="31" s="1"/>
  <c r="E48" i="30"/>
  <c r="E60" i="30" s="1"/>
  <c r="E72" i="30"/>
  <c r="E121" i="30" s="1"/>
  <c r="E44" i="28"/>
  <c r="E119" i="28"/>
  <c r="E47" i="28"/>
  <c r="E43" i="28"/>
  <c r="E42" i="28"/>
  <c r="E45" i="28"/>
  <c r="E77" i="28"/>
  <c r="E69" i="28"/>
  <c r="E70" i="28"/>
  <c r="E81" i="28"/>
  <c r="E66" i="28"/>
  <c r="E46" i="28"/>
  <c r="E78" i="28"/>
  <c r="E40" i="28"/>
  <c r="E71" i="28"/>
  <c r="E41" i="28"/>
  <c r="E76" i="28"/>
  <c r="E79" i="28"/>
  <c r="E67" i="28"/>
  <c r="E35" i="28"/>
  <c r="E68" i="28"/>
  <c r="E36" i="28"/>
  <c r="E80" i="28"/>
  <c r="E85" i="28"/>
  <c r="E86" i="28" s="1"/>
  <c r="E79" i="27"/>
  <c r="E68" i="27"/>
  <c r="E36" i="27"/>
  <c r="E119" i="27"/>
  <c r="E78" i="27"/>
  <c r="E71" i="27"/>
  <c r="E67" i="27"/>
  <c r="E44" i="27"/>
  <c r="E42" i="27"/>
  <c r="E46" i="27"/>
  <c r="E43" i="27"/>
  <c r="E76" i="27"/>
  <c r="E70" i="27"/>
  <c r="E77" i="27"/>
  <c r="E80" i="27"/>
  <c r="E35" i="27"/>
  <c r="E40" i="27"/>
  <c r="E41" i="27"/>
  <c r="E66" i="27"/>
  <c r="E69" i="27"/>
  <c r="E45" i="27"/>
  <c r="E81" i="27"/>
  <c r="E47" i="27"/>
  <c r="E85" i="27"/>
  <c r="E86" i="27" s="1"/>
  <c r="E37" i="26"/>
  <c r="E59" i="26" s="1"/>
  <c r="E48" i="26"/>
  <c r="E60" i="26" s="1"/>
  <c r="E37" i="25"/>
  <c r="E59" i="25" s="1"/>
  <c r="E72" i="22"/>
  <c r="E121" i="22" s="1"/>
  <c r="E119" i="21"/>
  <c r="E47" i="21"/>
  <c r="E43" i="21"/>
  <c r="E45" i="21"/>
  <c r="E42" i="21"/>
  <c r="E44" i="21"/>
  <c r="E69" i="21"/>
  <c r="E68" i="21"/>
  <c r="E67" i="21"/>
  <c r="E66" i="21"/>
  <c r="E81" i="21"/>
  <c r="E80" i="21"/>
  <c r="E35" i="21"/>
  <c r="E36" i="21"/>
  <c r="E71" i="21"/>
  <c r="E40" i="21"/>
  <c r="E41" i="21"/>
  <c r="E79" i="21"/>
  <c r="E77" i="21"/>
  <c r="E70" i="21"/>
  <c r="E78" i="21"/>
  <c r="E76" i="21"/>
  <c r="E46" i="21"/>
  <c r="E72" i="19"/>
  <c r="E121" i="19" s="1"/>
  <c r="E82" i="19"/>
  <c r="E96" i="19" s="1"/>
  <c r="E98" i="19" s="1"/>
  <c r="E122" i="19" s="1"/>
  <c r="E119" i="18"/>
  <c r="E41" i="18"/>
  <c r="E35" i="18"/>
  <c r="E42" i="18"/>
  <c r="E40" i="18"/>
  <c r="E45" i="18"/>
  <c r="E80" i="18"/>
  <c r="E81" i="18"/>
  <c r="E66" i="18"/>
  <c r="E68" i="18"/>
  <c r="E77" i="18"/>
  <c r="E46" i="18"/>
  <c r="E78" i="18"/>
  <c r="E71" i="18"/>
  <c r="E47" i="18"/>
  <c r="E43" i="18"/>
  <c r="E69" i="18"/>
  <c r="E70" i="18"/>
  <c r="E36" i="18"/>
  <c r="E76" i="18"/>
  <c r="E44" i="18"/>
  <c r="E67" i="18"/>
  <c r="E79" i="18"/>
  <c r="E72" i="17"/>
  <c r="E121" i="17" s="1"/>
  <c r="E82" i="17"/>
  <c r="E96" i="17" s="1"/>
  <c r="E98" i="17" s="1"/>
  <c r="E122" i="17" s="1"/>
  <c r="E82" i="15"/>
  <c r="E48" i="15"/>
  <c r="E60" i="15" s="1"/>
  <c r="E62" i="15" s="1"/>
  <c r="E120" i="15" s="1"/>
  <c r="E72" i="15"/>
  <c r="E121" i="15" s="1"/>
  <c r="E82" i="13"/>
  <c r="E37" i="13"/>
  <c r="E59" i="13" s="1"/>
  <c r="E48" i="13"/>
  <c r="E60" i="13" s="1"/>
  <c r="E37" i="12"/>
  <c r="E59" i="12" s="1"/>
  <c r="E72" i="12"/>
  <c r="E121" i="12" s="1"/>
  <c r="E48" i="12"/>
  <c r="E60" i="12" s="1"/>
  <c r="E72" i="11"/>
  <c r="E121" i="11" s="1"/>
  <c r="E82" i="11"/>
  <c r="E48" i="11"/>
  <c r="E60" i="11" s="1"/>
  <c r="E72" i="8"/>
  <c r="E121" i="8" s="1"/>
  <c r="E48" i="8"/>
  <c r="E60" i="8" s="1"/>
  <c r="E62" i="8" s="1"/>
  <c r="E120" i="8" s="1"/>
  <c r="E96" i="6"/>
  <c r="E98" i="6" s="1"/>
  <c r="E122" i="6" s="1"/>
  <c r="E124" i="6" s="1"/>
  <c r="E96" i="10"/>
  <c r="E98" i="10" s="1"/>
  <c r="E122" i="10" s="1"/>
  <c r="E85" i="7"/>
  <c r="E86" i="7" s="1"/>
  <c r="D86" i="7"/>
  <c r="E37" i="1"/>
  <c r="E59" i="1" s="1"/>
  <c r="E82" i="1"/>
  <c r="E48" i="1"/>
  <c r="E60" i="1" s="1"/>
  <c r="D86" i="1"/>
  <c r="E85" i="1"/>
  <c r="E86" i="1" s="1"/>
  <c r="E48" i="20" l="1"/>
  <c r="E60" i="20" s="1"/>
  <c r="E48" i="23"/>
  <c r="E60" i="23" s="1"/>
  <c r="E82" i="20"/>
  <c r="E72" i="26"/>
  <c r="E121" i="26" s="1"/>
  <c r="E124" i="3"/>
  <c r="E109" i="3" s="1"/>
  <c r="E110" i="3" s="1"/>
  <c r="E112" i="3" s="1"/>
  <c r="E48" i="17"/>
  <c r="E60" i="17" s="1"/>
  <c r="E62" i="17" s="1"/>
  <c r="E120" i="17" s="1"/>
  <c r="E124" i="17" s="1"/>
  <c r="E96" i="15"/>
  <c r="E98" i="15" s="1"/>
  <c r="E122" i="15" s="1"/>
  <c r="E72" i="16"/>
  <c r="E121" i="16" s="1"/>
  <c r="E37" i="23"/>
  <c r="E59" i="23" s="1"/>
  <c r="E124" i="14"/>
  <c r="E48" i="16"/>
  <c r="E60" i="16" s="1"/>
  <c r="E96" i="7"/>
  <c r="E98" i="7" s="1"/>
  <c r="E122" i="7" s="1"/>
  <c r="E124" i="7" s="1"/>
  <c r="E109" i="7" s="1"/>
  <c r="E37" i="31"/>
  <c r="E59" i="31" s="1"/>
  <c r="E82" i="16"/>
  <c r="E96" i="16" s="1"/>
  <c r="E98" i="16" s="1"/>
  <c r="E122" i="16" s="1"/>
  <c r="E72" i="23"/>
  <c r="E121" i="23" s="1"/>
  <c r="E62" i="23"/>
  <c r="E120" i="23" s="1"/>
  <c r="E96" i="8"/>
  <c r="E98" i="8" s="1"/>
  <c r="E122" i="8" s="1"/>
  <c r="E48" i="24"/>
  <c r="E60" i="24" s="1"/>
  <c r="E82" i="24"/>
  <c r="E96" i="24" s="1"/>
  <c r="E98" i="24" s="1"/>
  <c r="E122" i="24" s="1"/>
  <c r="E62" i="22"/>
  <c r="E120" i="22" s="1"/>
  <c r="E124" i="22" s="1"/>
  <c r="E109" i="22" s="1"/>
  <c r="E110" i="22" s="1"/>
  <c r="E82" i="23"/>
  <c r="E96" i="23" s="1"/>
  <c r="E98" i="23" s="1"/>
  <c r="E122" i="23" s="1"/>
  <c r="E62" i="11"/>
  <c r="E120" i="11" s="1"/>
  <c r="E110" i="33"/>
  <c r="E114" i="33" s="1"/>
  <c r="E72" i="24"/>
  <c r="E121" i="24" s="1"/>
  <c r="E37" i="24"/>
  <c r="E59" i="24" s="1"/>
  <c r="E96" i="20"/>
  <c r="E98" i="20" s="1"/>
  <c r="E122" i="20" s="1"/>
  <c r="E62" i="20"/>
  <c r="E120" i="20" s="1"/>
  <c r="E62" i="16"/>
  <c r="E120" i="16" s="1"/>
  <c r="E124" i="10"/>
  <c r="E109" i="10" s="1"/>
  <c r="E110" i="10" s="1"/>
  <c r="E124" i="5"/>
  <c r="E109" i="5" s="1"/>
  <c r="E124" i="9"/>
  <c r="E109" i="9" s="1"/>
  <c r="E62" i="25"/>
  <c r="E120" i="25" s="1"/>
  <c r="E124" i="25" s="1"/>
  <c r="E109" i="25" s="1"/>
  <c r="E62" i="19"/>
  <c r="E120" i="19" s="1"/>
  <c r="E124" i="19" s="1"/>
  <c r="E109" i="19" s="1"/>
  <c r="E110" i="19" s="1"/>
  <c r="E96" i="13"/>
  <c r="E98" i="13" s="1"/>
  <c r="E122" i="13" s="1"/>
  <c r="E96" i="11"/>
  <c r="E98" i="11" s="1"/>
  <c r="E122" i="11" s="1"/>
  <c r="E124" i="4"/>
  <c r="E109" i="4" s="1"/>
  <c r="E110" i="4" s="1"/>
  <c r="E114" i="4" s="1"/>
  <c r="E62" i="1"/>
  <c r="E120" i="1" s="1"/>
  <c r="E37" i="27"/>
  <c r="E59" i="27" s="1"/>
  <c r="E96" i="12"/>
  <c r="E98" i="12" s="1"/>
  <c r="E122" i="12" s="1"/>
  <c r="E62" i="30"/>
  <c r="E120" i="30" s="1"/>
  <c r="E124" i="30" s="1"/>
  <c r="E109" i="30" s="1"/>
  <c r="E48" i="28"/>
  <c r="E60" i="28" s="1"/>
  <c r="E124" i="15"/>
  <c r="E109" i="15" s="1"/>
  <c r="E110" i="15" s="1"/>
  <c r="E62" i="12"/>
  <c r="E120" i="12" s="1"/>
  <c r="E124" i="8"/>
  <c r="E109" i="8" s="1"/>
  <c r="E48" i="21"/>
  <c r="E60" i="21" s="1"/>
  <c r="E48" i="31"/>
  <c r="E60" i="31" s="1"/>
  <c r="E82" i="21"/>
  <c r="E96" i="21" s="1"/>
  <c r="E98" i="21" s="1"/>
  <c r="E122" i="21" s="1"/>
  <c r="E62" i="26"/>
  <c r="E120" i="26" s="1"/>
  <c r="E124" i="26" s="1"/>
  <c r="E109" i="26" s="1"/>
  <c r="E72" i="31"/>
  <c r="E121" i="31" s="1"/>
  <c r="E82" i="31"/>
  <c r="E96" i="31" s="1"/>
  <c r="E98" i="31" s="1"/>
  <c r="E122" i="31" s="1"/>
  <c r="E37" i="28"/>
  <c r="E59" i="28" s="1"/>
  <c r="E72" i="28"/>
  <c r="E121" i="28" s="1"/>
  <c r="E82" i="28"/>
  <c r="E96" i="28" s="1"/>
  <c r="E98" i="28" s="1"/>
  <c r="E122" i="28" s="1"/>
  <c r="E82" i="27"/>
  <c r="E96" i="27" s="1"/>
  <c r="E98" i="27" s="1"/>
  <c r="E122" i="27" s="1"/>
  <c r="E72" i="27"/>
  <c r="E121" i="27" s="1"/>
  <c r="E48" i="27"/>
  <c r="E60" i="27" s="1"/>
  <c r="E72" i="21"/>
  <c r="E121" i="21" s="1"/>
  <c r="E37" i="21"/>
  <c r="E59" i="21" s="1"/>
  <c r="E48" i="18"/>
  <c r="E60" i="18" s="1"/>
  <c r="E82" i="18"/>
  <c r="E96" i="18" s="1"/>
  <c r="E98" i="18" s="1"/>
  <c r="E122" i="18" s="1"/>
  <c r="E37" i="18"/>
  <c r="E59" i="18" s="1"/>
  <c r="E72" i="18"/>
  <c r="E121" i="18" s="1"/>
  <c r="E109" i="14"/>
  <c r="E62" i="13"/>
  <c r="E120" i="13" s="1"/>
  <c r="E109" i="6"/>
  <c r="E96" i="1"/>
  <c r="E98" i="1" s="1"/>
  <c r="E122" i="1" s="1"/>
  <c r="E114" i="3"/>
  <c r="E113" i="3"/>
  <c r="E62" i="31" l="1"/>
  <c r="E120" i="31" s="1"/>
  <c r="E124" i="16"/>
  <c r="E109" i="16" s="1"/>
  <c r="E62" i="24"/>
  <c r="E120" i="24" s="1"/>
  <c r="E124" i="23"/>
  <c r="E109" i="23" s="1"/>
  <c r="E124" i="11"/>
  <c r="E109" i="11" s="1"/>
  <c r="E124" i="20"/>
  <c r="E109" i="20" s="1"/>
  <c r="E110" i="20" s="1"/>
  <c r="E113" i="20" s="1"/>
  <c r="E62" i="27"/>
  <c r="E120" i="27" s="1"/>
  <c r="E124" i="27" s="1"/>
  <c r="E109" i="27" s="1"/>
  <c r="E113" i="33"/>
  <c r="E112" i="33"/>
  <c r="E124" i="31"/>
  <c r="E109" i="31" s="1"/>
  <c r="E110" i="31" s="1"/>
  <c r="E124" i="24"/>
  <c r="E109" i="24" s="1"/>
  <c r="E110" i="5"/>
  <c r="E114" i="5" s="1"/>
  <c r="E124" i="13"/>
  <c r="E109" i="13" s="1"/>
  <c r="E110" i="13" s="1"/>
  <c r="E110" i="9"/>
  <c r="E112" i="9" s="1"/>
  <c r="E62" i="18"/>
  <c r="E120" i="18" s="1"/>
  <c r="E124" i="18" s="1"/>
  <c r="E109" i="18" s="1"/>
  <c r="E110" i="8"/>
  <c r="E113" i="8" s="1"/>
  <c r="E124" i="12"/>
  <c r="E109" i="12" s="1"/>
  <c r="E110" i="12" s="1"/>
  <c r="E114" i="12" s="1"/>
  <c r="E113" i="4"/>
  <c r="E112" i="4"/>
  <c r="E124" i="1"/>
  <c r="E109" i="1" s="1"/>
  <c r="E110" i="1" s="1"/>
  <c r="E113" i="1" s="1"/>
  <c r="E62" i="28"/>
  <c r="E120" i="28" s="1"/>
  <c r="E124" i="28" s="1"/>
  <c r="E109" i="28" s="1"/>
  <c r="E62" i="21"/>
  <c r="E120" i="21" s="1"/>
  <c r="E124" i="21" s="1"/>
  <c r="E109" i="21" s="1"/>
  <c r="E110" i="30"/>
  <c r="E113" i="30" s="1"/>
  <c r="E110" i="26"/>
  <c r="E113" i="26" s="1"/>
  <c r="E110" i="25"/>
  <c r="E113" i="25" s="1"/>
  <c r="E113" i="22"/>
  <c r="E114" i="22"/>
  <c r="E112" i="22"/>
  <c r="E113" i="19"/>
  <c r="E114" i="19"/>
  <c r="E112" i="19"/>
  <c r="E109" i="17"/>
  <c r="E110" i="17" s="1"/>
  <c r="E110" i="16"/>
  <c r="E113" i="16" s="1"/>
  <c r="E114" i="15"/>
  <c r="E113" i="15"/>
  <c r="E112" i="15"/>
  <c r="E110" i="14"/>
  <c r="E113" i="14" s="1"/>
  <c r="E114" i="10"/>
  <c r="E113" i="10"/>
  <c r="E112" i="10"/>
  <c r="E110" i="7"/>
  <c r="E114" i="7" s="1"/>
  <c r="E110" i="6"/>
  <c r="E113" i="6" s="1"/>
  <c r="E115" i="3"/>
  <c r="E125" i="3" s="1"/>
  <c r="E126" i="3" s="1"/>
  <c r="E128" i="3" s="1"/>
  <c r="G14" i="29" s="1"/>
  <c r="H14" i="29" s="1"/>
  <c r="E112" i="20" l="1"/>
  <c r="E114" i="20"/>
  <c r="E110" i="23"/>
  <c r="E113" i="23" s="1"/>
  <c r="E110" i="11"/>
  <c r="E114" i="11" s="1"/>
  <c r="E115" i="33"/>
  <c r="E125" i="33" s="1"/>
  <c r="E126" i="33" s="1"/>
  <c r="E128" i="33" s="1"/>
  <c r="G46" i="29" s="1"/>
  <c r="E115" i="4"/>
  <c r="E125" i="4" s="1"/>
  <c r="E126" i="4" s="1"/>
  <c r="E128" i="4" s="1"/>
  <c r="G15" i="29" s="1"/>
  <c r="H15" i="29" s="1"/>
  <c r="E112" i="8"/>
  <c r="E114" i="8"/>
  <c r="E115" i="8" s="1"/>
  <c r="E125" i="8" s="1"/>
  <c r="E126" i="8" s="1"/>
  <c r="E128" i="8" s="1"/>
  <c r="G19" i="29" s="1"/>
  <c r="H19" i="29" s="1"/>
  <c r="E110" i="24"/>
  <c r="E112" i="24" s="1"/>
  <c r="E112" i="5"/>
  <c r="E113" i="5"/>
  <c r="E113" i="9"/>
  <c r="E114" i="9"/>
  <c r="E112" i="12"/>
  <c r="E113" i="12"/>
  <c r="E114" i="1"/>
  <c r="E112" i="1"/>
  <c r="E112" i="26"/>
  <c r="E112" i="6"/>
  <c r="E112" i="25"/>
  <c r="E114" i="25"/>
  <c r="E114" i="31"/>
  <c r="E113" i="31"/>
  <c r="E112" i="31"/>
  <c r="E112" i="30"/>
  <c r="E114" i="30"/>
  <c r="E110" i="28"/>
  <c r="E114" i="28" s="1"/>
  <c r="E110" i="27"/>
  <c r="E113" i="27" s="1"/>
  <c r="E114" i="26"/>
  <c r="E114" i="23"/>
  <c r="E115" i="22"/>
  <c r="E125" i="22" s="1"/>
  <c r="E126" i="22" s="1"/>
  <c r="E128" i="22" s="1"/>
  <c r="G35" i="29" s="1"/>
  <c r="H35" i="29" s="1"/>
  <c r="E110" i="21"/>
  <c r="E112" i="21" s="1"/>
  <c r="E115" i="19"/>
  <c r="E125" i="19" s="1"/>
  <c r="E126" i="19" s="1"/>
  <c r="E128" i="19" s="1"/>
  <c r="G32" i="29" s="1"/>
  <c r="H32" i="29" s="1"/>
  <c r="E110" i="18"/>
  <c r="E113" i="18" s="1"/>
  <c r="E113" i="17"/>
  <c r="E114" i="17"/>
  <c r="E112" i="17"/>
  <c r="E114" i="16"/>
  <c r="E112" i="16"/>
  <c r="E115" i="15"/>
  <c r="E125" i="15" s="1"/>
  <c r="E126" i="15" s="1"/>
  <c r="E128" i="15" s="1"/>
  <c r="G28" i="29" s="1"/>
  <c r="E112" i="14"/>
  <c r="E114" i="14"/>
  <c r="E113" i="13"/>
  <c r="E112" i="13"/>
  <c r="E114" i="13"/>
  <c r="E115" i="10"/>
  <c r="E125" i="10" s="1"/>
  <c r="E126" i="10" s="1"/>
  <c r="E128" i="10" s="1"/>
  <c r="G21" i="29" s="1"/>
  <c r="H21" i="29" s="1"/>
  <c r="E113" i="7"/>
  <c r="E112" i="7"/>
  <c r="E114" i="6"/>
  <c r="E115" i="20" l="1"/>
  <c r="E125" i="20" s="1"/>
  <c r="E126" i="20" s="1"/>
  <c r="E128" i="20" s="1"/>
  <c r="G33" i="29" s="1"/>
  <c r="H33" i="29" s="1"/>
  <c r="H46" i="29"/>
  <c r="H28" i="29"/>
  <c r="E112" i="11"/>
  <c r="E113" i="11"/>
  <c r="E112" i="23"/>
  <c r="E115" i="23" s="1"/>
  <c r="E125" i="23" s="1"/>
  <c r="E126" i="23" s="1"/>
  <c r="E128" i="23" s="1"/>
  <c r="G36" i="29" s="1"/>
  <c r="H36" i="29" s="1"/>
  <c r="E115" i="9"/>
  <c r="E125" i="9" s="1"/>
  <c r="E126" i="9" s="1"/>
  <c r="E128" i="9" s="1"/>
  <c r="G20" i="29" s="1"/>
  <c r="H20" i="29" s="1"/>
  <c r="E114" i="24"/>
  <c r="E113" i="24"/>
  <c r="E115" i="5"/>
  <c r="E125" i="5" s="1"/>
  <c r="E126" i="5" s="1"/>
  <c r="E128" i="5" s="1"/>
  <c r="G16" i="29" s="1"/>
  <c r="H16" i="29" s="1"/>
  <c r="E115" i="31"/>
  <c r="E125" i="31" s="1"/>
  <c r="E126" i="31" s="1"/>
  <c r="E128" i="31" s="1"/>
  <c r="G44" i="29" s="1"/>
  <c r="H44" i="29" s="1"/>
  <c r="E115" i="12"/>
  <c r="E125" i="12" s="1"/>
  <c r="E126" i="12" s="1"/>
  <c r="E128" i="12" s="1"/>
  <c r="G24" i="29" s="1"/>
  <c r="H24" i="29" s="1"/>
  <c r="E115" i="14"/>
  <c r="E125" i="14" s="1"/>
  <c r="E126" i="14" s="1"/>
  <c r="E128" i="14" s="1"/>
  <c r="G26" i="29" s="1"/>
  <c r="H26" i="29" s="1"/>
  <c r="E115" i="16"/>
  <c r="E125" i="16" s="1"/>
  <c r="E126" i="16" s="1"/>
  <c r="E128" i="16" s="1"/>
  <c r="G29" i="29" s="1"/>
  <c r="H29" i="29" s="1"/>
  <c r="E115" i="7"/>
  <c r="E125" i="7" s="1"/>
  <c r="E126" i="7" s="1"/>
  <c r="E128" i="7" s="1"/>
  <c r="G18" i="29" s="1"/>
  <c r="E115" i="6"/>
  <c r="E125" i="6" s="1"/>
  <c r="E126" i="6" s="1"/>
  <c r="E128" i="6" s="1"/>
  <c r="G17" i="29" s="1"/>
  <c r="H17" i="29" s="1"/>
  <c r="E113" i="28"/>
  <c r="E115" i="26"/>
  <c r="E125" i="26" s="1"/>
  <c r="E126" i="26" s="1"/>
  <c r="E128" i="26" s="1"/>
  <c r="G39" i="29" s="1"/>
  <c r="H39" i="29" s="1"/>
  <c r="E115" i="25"/>
  <c r="E125" i="25" s="1"/>
  <c r="E126" i="25" s="1"/>
  <c r="E128" i="25" s="1"/>
  <c r="G38" i="29" s="1"/>
  <c r="H38" i="29" s="1"/>
  <c r="E115" i="1"/>
  <c r="E125" i="1" s="1"/>
  <c r="E126" i="1" s="1"/>
  <c r="E128" i="1" s="1"/>
  <c r="G13" i="29" s="1"/>
  <c r="E115" i="13"/>
  <c r="E125" i="13" s="1"/>
  <c r="E126" i="13" s="1"/>
  <c r="E128" i="13" s="1"/>
  <c r="G25" i="29" s="1"/>
  <c r="H25" i="29" s="1"/>
  <c r="E115" i="30"/>
  <c r="E125" i="30" s="1"/>
  <c r="E126" i="30" s="1"/>
  <c r="E128" i="30" s="1"/>
  <c r="G43" i="29" s="1"/>
  <c r="H43" i="29" s="1"/>
  <c r="E112" i="28"/>
  <c r="E112" i="27"/>
  <c r="E114" i="27"/>
  <c r="E113" i="21"/>
  <c r="E114" i="21"/>
  <c r="E114" i="18"/>
  <c r="E112" i="18"/>
  <c r="E115" i="17"/>
  <c r="E125" i="17" s="1"/>
  <c r="E126" i="17" s="1"/>
  <c r="E128" i="17" s="1"/>
  <c r="G30" i="29" s="1"/>
  <c r="H30" i="29" s="1"/>
  <c r="E115" i="11" l="1"/>
  <c r="E125" i="11" s="1"/>
  <c r="E126" i="11" s="1"/>
  <c r="E128" i="11" s="1"/>
  <c r="G23" i="29" s="1"/>
  <c r="H23" i="29" s="1"/>
  <c r="H27" i="29" s="1"/>
  <c r="H13" i="29"/>
  <c r="G22" i="29"/>
  <c r="H18" i="29"/>
  <c r="E115" i="24"/>
  <c r="E125" i="24" s="1"/>
  <c r="E126" i="24" s="1"/>
  <c r="E128" i="24" s="1"/>
  <c r="G37" i="29" s="1"/>
  <c r="H37" i="29" s="1"/>
  <c r="E115" i="18"/>
  <c r="E125" i="18" s="1"/>
  <c r="E126" i="18" s="1"/>
  <c r="E128" i="18" s="1"/>
  <c r="G31" i="29" s="1"/>
  <c r="H31" i="29" s="1"/>
  <c r="E115" i="28"/>
  <c r="E125" i="28" s="1"/>
  <c r="E126" i="28" s="1"/>
  <c r="E128" i="28" s="1"/>
  <c r="G41" i="29" s="1"/>
  <c r="H41" i="29" s="1"/>
  <c r="E115" i="21"/>
  <c r="E125" i="21" s="1"/>
  <c r="E126" i="21" s="1"/>
  <c r="E128" i="21" s="1"/>
  <c r="G34" i="29" s="1"/>
  <c r="H34" i="29" s="1"/>
  <c r="E115" i="27"/>
  <c r="E125" i="27" s="1"/>
  <c r="E126" i="27" s="1"/>
  <c r="E128" i="27" s="1"/>
  <c r="G40" i="29" s="1"/>
  <c r="H40" i="29" s="1"/>
  <c r="H22" i="29" l="1"/>
  <c r="H42" i="29"/>
  <c r="G27" i="29"/>
  <c r="G42" i="29"/>
</calcChain>
</file>

<file path=xl/sharedStrings.xml><?xml version="1.0" encoding="utf-8"?>
<sst xmlns="http://schemas.openxmlformats.org/spreadsheetml/2006/main" count="7101" uniqueCount="356">
  <si>
    <t>PLANILHA DE FORMAÇÃO DE PREÇOS PARA APRESENTAÇÃO DA PROPOSTA</t>
  </si>
  <si>
    <t>Dados para elaboração da Proposta</t>
  </si>
  <si>
    <t>Lucro</t>
  </si>
  <si>
    <t>Processo:</t>
  </si>
  <si>
    <t>Administração</t>
  </si>
  <si>
    <t>Licitação:</t>
  </si>
  <si>
    <t>ISS</t>
  </si>
  <si>
    <t>Discriminação dos Serviços</t>
  </si>
  <si>
    <t>PIS</t>
  </si>
  <si>
    <t>A</t>
  </si>
  <si>
    <t>Data de apresentação da proposta</t>
  </si>
  <si>
    <t>COFINS</t>
  </si>
  <si>
    <t>B</t>
  </si>
  <si>
    <t>Município</t>
  </si>
  <si>
    <t>Porto Alegre/RS</t>
  </si>
  <si>
    <t>C</t>
  </si>
  <si>
    <t>Ano do Acordo, Convenção ou Dissídio Coletivo</t>
  </si>
  <si>
    <t>Nº Vale Transporte por dia</t>
  </si>
  <si>
    <t>D</t>
  </si>
  <si>
    <t>Nº de meses de execução contratual</t>
  </si>
  <si>
    <t>Valor Tarifa</t>
  </si>
  <si>
    <t>Desconto</t>
  </si>
  <si>
    <t>Identificação do Serviço</t>
  </si>
  <si>
    <t>Nº de Dias VT</t>
  </si>
  <si>
    <t>Tipo de Serviço</t>
  </si>
  <si>
    <t>Unidade de Medida</t>
  </si>
  <si>
    <t>Quantidade total a contratar
(em função da unidade de medida)</t>
  </si>
  <si>
    <t>Valor por empregado</t>
  </si>
  <si>
    <t>Vigia</t>
  </si>
  <si>
    <t>Valor Vale Alimentação</t>
  </si>
  <si>
    <t>Dados para composição dos custos referentes à mão de obra</t>
  </si>
  <si>
    <t>Quantidade de Dias VA</t>
  </si>
  <si>
    <t>Tipo de serviço (mesmo serviço com características distintas)</t>
  </si>
  <si>
    <t>Total Vale Alimentação</t>
  </si>
  <si>
    <t>Classificação Brasileira de Ocupações (CBO)</t>
  </si>
  <si>
    <t>Valor Participação Empregado</t>
  </si>
  <si>
    <t>Salário Nominativo da Categoria Profissional</t>
  </si>
  <si>
    <t>Categoria profissional (vinculada à execução contratual)</t>
  </si>
  <si>
    <t>Data base da categoria (dia/mês/ano)</t>
  </si>
  <si>
    <t>Cesta Básica</t>
  </si>
  <si>
    <t>MÓDULO 1 - COMPOSIÇÃO DA REMUNERAÇÃO</t>
  </si>
  <si>
    <t>Uniformes</t>
  </si>
  <si>
    <t>COMPOSIÇÃO DA REMUNERAÇÃO</t>
  </si>
  <si>
    <t>%</t>
  </si>
  <si>
    <t>VALOR (R$)</t>
  </si>
  <si>
    <t>Equipamentos</t>
  </si>
  <si>
    <t>Salário Base</t>
  </si>
  <si>
    <t>Adicional Periculosidade</t>
  </si>
  <si>
    <t>Adicional Insalubridade</t>
  </si>
  <si>
    <t>Adicional Noturno</t>
  </si>
  <si>
    <t>Seguro de Vida, Funeral e Invalidez</t>
  </si>
  <si>
    <t>E</t>
  </si>
  <si>
    <t>Adicional de Hora Noturna Reduzida</t>
  </si>
  <si>
    <t>Plano de Benefício Social Familiar</t>
  </si>
  <si>
    <t>F</t>
  </si>
  <si>
    <t>Reflexo sobre o D.S.R</t>
  </si>
  <si>
    <t>Total módulo 1</t>
  </si>
  <si>
    <t>MÓDULO 2 – ENCARGOS E BENEFÍCIOS ANUAIS, MENSAIS E DIÁRIOS</t>
  </si>
  <si>
    <t>Submódulo 2.1 - 13º Salário, Férias e Adicional de Férias</t>
  </si>
  <si>
    <t>13 (Décimo-terceiro) salário</t>
  </si>
  <si>
    <t>Férias e Adicional de Férias</t>
  </si>
  <si>
    <t>TOTAL SUBMÓDULO 2.1</t>
  </si>
  <si>
    <t>Submódulo 2.2 - GPS, FGTS e Outras Contribuições</t>
  </si>
  <si>
    <t>INSS</t>
  </si>
  <si>
    <t>Salário Educação</t>
  </si>
  <si>
    <t>SAT (Seguro Acidente de Trabalho)</t>
  </si>
  <si>
    <t>SESC ou SESI</t>
  </si>
  <si>
    <t>SENAI - SENAC</t>
  </si>
  <si>
    <t>SEBRAE</t>
  </si>
  <si>
    <t>G</t>
  </si>
  <si>
    <t>INCRA</t>
  </si>
  <si>
    <t>H</t>
  </si>
  <si>
    <t>FGTS</t>
  </si>
  <si>
    <t>TOTAL SUBMÓDULO 2.2</t>
  </si>
  <si>
    <t>Submódulo 2.3 - Benefícios Mensais e Diários</t>
  </si>
  <si>
    <t>Transporte</t>
  </si>
  <si>
    <t>-</t>
  </si>
  <si>
    <t>Auxílio-Refeição/Alimentação</t>
  </si>
  <si>
    <t>TOTAL SUBMÓDULO 2.3</t>
  </si>
  <si>
    <t>QUADRO-RESUMO DO MÓDULO 2 - ENCARGOS, BENEFÍCIOS ANUAIS, MENSAIS E DIÁRIOS</t>
  </si>
  <si>
    <t>Módulo 2 - Encargos, Benefícios Anuais, Mensais e Diários</t>
  </si>
  <si>
    <t>2.1</t>
  </si>
  <si>
    <t>13º Salário, Férias e Adicional de Férias</t>
  </si>
  <si>
    <t>2.2</t>
  </si>
  <si>
    <t>GPS, FGTS e Outras Contribuições</t>
  </si>
  <si>
    <t>2.3</t>
  </si>
  <si>
    <t>Benefícios Mensais e Diários</t>
  </si>
  <si>
    <t>TOTAL DO MÓDULO 2</t>
  </si>
  <si>
    <t>MÓDULO 3 – PROVISÃO PARA RESCISÃO</t>
  </si>
  <si>
    <t>PROVISÃO PARA RESCISÃO</t>
  </si>
  <si>
    <t>Aviso Prévio Indenizado</t>
  </si>
  <si>
    <t>Incidência do FGTS sobre Aviso Prévio Indenizado</t>
  </si>
  <si>
    <t>Multa do FGTS e Contribuição Social sobre o Aviso Prévio Indenizado</t>
  </si>
  <si>
    <t>Aviso Prévio Trabalhado</t>
  </si>
  <si>
    <t>Incidência dos encargos do submódulo 2.2 sobre Aviso Prévio Trabalhado</t>
  </si>
  <si>
    <t>Multa do FGTS e Contribuição Social sobre o Aviso Prévio Trabalhado.</t>
  </si>
  <si>
    <t>TOTAL DO MÓDULO 3</t>
  </si>
  <si>
    <t>MÓDULO 4 – CUSTO DE REPOSIÇÃO DO PROFISSIONAL AUSENTE</t>
  </si>
  <si>
    <t>Submódulo 4.1 - Ausências Legais</t>
  </si>
  <si>
    <t>Férias</t>
  </si>
  <si>
    <t>Ausências Legais</t>
  </si>
  <si>
    <t>Auxílio Doença</t>
  </si>
  <si>
    <t>Licença Paternidade</t>
  </si>
  <si>
    <t>Ausência por Acidente de Trabalho</t>
  </si>
  <si>
    <t>Afastamento Maternidade</t>
  </si>
  <si>
    <t>TOTAL SUBMÓDULO 4.1</t>
  </si>
  <si>
    <t>Incidência do Submódulo 2.2 sobre o Submódulo 2.1 e 4.1</t>
  </si>
  <si>
    <t xml:space="preserve">TOTAL </t>
  </si>
  <si>
    <t>Submódulo 4.2 - Intrajornada*</t>
  </si>
  <si>
    <t>Intervalo Intrajornada</t>
  </si>
  <si>
    <t>TOTAL SUBMÓDULO 4.2</t>
  </si>
  <si>
    <t>Nota: (*) Verba de natureza indenizatória isenta de encargos sociais e trabalhistas, conforme Art. 71, §4º da Lei nº 13.467/2017 e Art. 214, §9º, "m" do Decreto nº 3.048/99.</t>
  </si>
  <si>
    <t>QUADRO-RESUMO DO MÓDULO 4 - CUSTO DE REPOSIÇÃO DO PROFISSIONAL AUSENTE</t>
  </si>
  <si>
    <t>Módulo 4 - Custo de Reposição do Profissional Ausente</t>
  </si>
  <si>
    <t>4.1</t>
  </si>
  <si>
    <t>4.2</t>
  </si>
  <si>
    <t>Intrajornada</t>
  </si>
  <si>
    <t>TOTAL DO MÓDULO 4</t>
  </si>
  <si>
    <t>MÓDULO 5 – INSUMOS DIVERSOS</t>
  </si>
  <si>
    <t>INSUMOS DIVERSOS</t>
  </si>
  <si>
    <t>Uniformes / EPI'S / EPC'S</t>
  </si>
  <si>
    <t>Materiais</t>
  </si>
  <si>
    <t>TOTAL DO MÓDULO 5</t>
  </si>
  <si>
    <t>MÓDULO 6 – CUSTOS INDIRETOS, TRIBUTOS E LUCRO</t>
  </si>
  <si>
    <t>CUSTOS INDIRETOS, TRIBUTOS E LUCRO</t>
  </si>
  <si>
    <t>Custos Indiretos</t>
  </si>
  <si>
    <t>TRIBUTOS</t>
  </si>
  <si>
    <t>C.1</t>
  </si>
  <si>
    <t>C.2</t>
  </si>
  <si>
    <t>C.3</t>
  </si>
  <si>
    <t>TOTAL DO MÓDULO 6</t>
  </si>
  <si>
    <t>QUADRO RESUMO DO CUSTO POR EMPREGADO</t>
  </si>
  <si>
    <t>Mão de Obra vinculada à execução contratual (valor por empregado)</t>
  </si>
  <si>
    <t>Subtotal (A + B + C + D + E)</t>
  </si>
  <si>
    <t>PREÇO TOTAL POR EMPREGADO</t>
  </si>
  <si>
    <t>QUANTIDADE DE EMPREGADOS POR POSTO</t>
  </si>
  <si>
    <t>PREÇO TOTAL POR POSTO</t>
  </si>
  <si>
    <t>08430.000642/2023-55</t>
  </si>
  <si>
    <t>Pregão Eletrônico nº 02/2023</t>
  </si>
  <si>
    <t>xxx</t>
  </si>
  <si>
    <t xml:space="preserve">2023                                                        RS000044/2023 </t>
  </si>
  <si>
    <t>Vale Tranporte</t>
  </si>
  <si>
    <t>Chuí</t>
  </si>
  <si>
    <t xml:space="preserve">Passo Fundo </t>
  </si>
  <si>
    <t>São Borja</t>
  </si>
  <si>
    <t>Jaguarão</t>
  </si>
  <si>
    <t xml:space="preserve">Bagé </t>
  </si>
  <si>
    <t>Porto Alegre</t>
  </si>
  <si>
    <t>Caxias do Sul</t>
  </si>
  <si>
    <t>Santo Angelo</t>
  </si>
  <si>
    <t>Pelotas</t>
  </si>
  <si>
    <t>Rio Grande</t>
  </si>
  <si>
    <t>Santana do Livramento</t>
  </si>
  <si>
    <t>Santa Cruz do Sul</t>
  </si>
  <si>
    <t>Santa Maria</t>
  </si>
  <si>
    <t>Uruguaiana</t>
  </si>
  <si>
    <t>Valor em 2023</t>
  </si>
  <si>
    <t>Benefícios - Vigia</t>
  </si>
  <si>
    <t>Benefícios - Vigilante armado</t>
  </si>
  <si>
    <t>ITEM</t>
  </si>
  <si>
    <t>Descrição</t>
  </si>
  <si>
    <t>Unidade</t>
  </si>
  <si>
    <t>Preço unitário</t>
  </si>
  <si>
    <t>Quantidade anual por empregado</t>
  </si>
  <si>
    <t>Valor anual por empregado</t>
  </si>
  <si>
    <t xml:space="preserve">UNIFORMES / EPI´s </t>
  </si>
  <si>
    <t xml:space="preserve">Calça </t>
  </si>
  <si>
    <t>unid.</t>
  </si>
  <si>
    <t>Camisa manga longa e curta</t>
  </si>
  <si>
    <t>Sapato / Coturno</t>
  </si>
  <si>
    <t>par</t>
  </si>
  <si>
    <t>Meias</t>
  </si>
  <si>
    <t>Boné</t>
  </si>
  <si>
    <t>Jaqueta para Frio</t>
  </si>
  <si>
    <t>Capa de Chuva</t>
  </si>
  <si>
    <t>Crachá de identificação</t>
  </si>
  <si>
    <t>Cinto</t>
  </si>
  <si>
    <t>Total anual empregado</t>
  </si>
  <si>
    <t>Total mensal empregado</t>
  </si>
  <si>
    <t xml:space="preserve">Quantidade total </t>
  </si>
  <si>
    <t xml:space="preserve">Valor total  </t>
  </si>
  <si>
    <t>Prazo de vida útil (anos)</t>
  </si>
  <si>
    <t>Depreciação anual</t>
  </si>
  <si>
    <t xml:space="preserve">EQUIPAMENTOS </t>
  </si>
  <si>
    <t>Livro de Ocorrências</t>
  </si>
  <si>
    <t>Custo indireto</t>
  </si>
  <si>
    <t>Bagé/RS</t>
  </si>
  <si>
    <t>Chuí/RS</t>
  </si>
  <si>
    <t>Pelotas/RS</t>
  </si>
  <si>
    <t>Uruguaiana/RS</t>
  </si>
  <si>
    <t>Caxias do Sul/RS</t>
  </si>
  <si>
    <t>Santo Ângelo/RS</t>
  </si>
  <si>
    <t>Santa Cruz do Sul/RS</t>
  </si>
  <si>
    <t>Santana do Livramento/RS</t>
  </si>
  <si>
    <t>Passo Fundo/RS</t>
  </si>
  <si>
    <t>12x36 horas Diurnas, finais de semana e feriados e pontos facultativos municipais, estaduais e federais</t>
  </si>
  <si>
    <t>Santa Maria/RS</t>
  </si>
  <si>
    <t>ajustar</t>
  </si>
  <si>
    <t>São Borja/RS</t>
  </si>
  <si>
    <t>Rio Grande/RS</t>
  </si>
  <si>
    <t>12x36 horas diurnas, de segunda-feira a domingo, inclusive em feriados e pontos facultativos</t>
  </si>
  <si>
    <t>12x36 horas noturnas, de segunda-feira a domingo, inclusive em feriados e pontos facultativos</t>
  </si>
  <si>
    <t>Jaguarão/RS</t>
  </si>
  <si>
    <t>Santo Angelo/RS</t>
  </si>
  <si>
    <t>PROPOSTA COMERCIAL</t>
  </si>
  <si>
    <t>SERVIÇO PÚBLICO FEDERAL</t>
  </si>
  <si>
    <t>MESP - POLÍCIA FEDERAL</t>
  </si>
  <si>
    <t>SUPERINTENDÊNCIA REGIONAL NO ESTADO DO RIO GRANDE DO SUL</t>
  </si>
  <si>
    <t xml:space="preserve">OBJETO: </t>
  </si>
  <si>
    <t>O objeto da presente licitação é a escolha da proposta mais vantajosa para a contratação de empresa para prestação de serviços de vigia, a serem executados nas dependências da Superintendência Regional da Policia Federal no Rio Grande do Sul e suas Delegacias descentralizadas no interior do Estado do Rio Grande do Sul, conforme condições, especificações, quantidades e exigências estabelecidas neste instrumento, conforme condições, quantidades e exigências estabelecidas neste Edital e seus anexos.</t>
  </si>
  <si>
    <t>CONDIÇÕES GERAIS:</t>
  </si>
  <si>
    <t>As relações empregado/empregador, concernentes ao controle de frequência, disciplina, folha de pagamento e demais obrigações de Lei serão sempre de inteira e exclusiva responsabilidade desta empresa.</t>
  </si>
  <si>
    <t>PREÇO DO SERVIÇO:</t>
  </si>
  <si>
    <t>Grupo</t>
  </si>
  <si>
    <t>Item</t>
  </si>
  <si>
    <t>Subitem</t>
  </si>
  <si>
    <t>Local</t>
  </si>
  <si>
    <t>Quantidade de Postos</t>
  </si>
  <si>
    <t>1.1</t>
  </si>
  <si>
    <t>1.2</t>
  </si>
  <si>
    <t>1.3</t>
  </si>
  <si>
    <t>1.4</t>
  </si>
  <si>
    <t>1.5</t>
  </si>
  <si>
    <t>1.6</t>
  </si>
  <si>
    <t>1.7</t>
  </si>
  <si>
    <t>1.8</t>
  </si>
  <si>
    <t>1.9</t>
  </si>
  <si>
    <t>Bagé</t>
  </si>
  <si>
    <t>Santo Ângelo</t>
  </si>
  <si>
    <t>Valor mensal</t>
  </si>
  <si>
    <t>Anual</t>
  </si>
  <si>
    <t>SUBTOTAL DO ITEM 1:</t>
  </si>
  <si>
    <t>Passo Fundo</t>
  </si>
  <si>
    <t>Posto Vigia 12x36 horas Diurnas, finais de semana e feriados e pontos facultativos municipais, estaduais e federais</t>
  </si>
  <si>
    <t>SUBTOTAL DO ITEM 2:</t>
  </si>
  <si>
    <t>3.1</t>
  </si>
  <si>
    <t>3.2</t>
  </si>
  <si>
    <t>3.3</t>
  </si>
  <si>
    <t>3.4</t>
  </si>
  <si>
    <t>3.5</t>
  </si>
  <si>
    <t>3.6</t>
  </si>
  <si>
    <t>3.7</t>
  </si>
  <si>
    <t>3.8</t>
  </si>
  <si>
    <t>3.9</t>
  </si>
  <si>
    <t>3.10</t>
  </si>
  <si>
    <t>3.11</t>
  </si>
  <si>
    <t>3.12</t>
  </si>
  <si>
    <t>3.13</t>
  </si>
  <si>
    <t>3.14</t>
  </si>
  <si>
    <t xml:space="preserve"> Santana do Livramento</t>
  </si>
  <si>
    <t xml:space="preserve"> Santo Ângelo</t>
  </si>
  <si>
    <t>Posto Vigia 12x36 horas diurno, de segunda a domingo, inclusive nos feriados e pontos facultativos</t>
  </si>
  <si>
    <t>Posto Vigia 12x36 noturno, de segunda a domingo, inclusive nos feriados e pontos facultativos</t>
  </si>
  <si>
    <t>VIGIA</t>
  </si>
  <si>
    <t>VIGILANTE ARMADO</t>
  </si>
  <si>
    <t>Posto vigilância armada 12x36 noturno, de segunda a domingo, inclusive nos feriados e pontos facultativos</t>
  </si>
  <si>
    <t>Posto vigilância armada 12x36 diurno, de segunda a domingo, inclusive nos feriados e pontos facultativos</t>
  </si>
  <si>
    <t>Vigilante armado</t>
  </si>
  <si>
    <t>MEMÓRIA DE CÁLCULO / JUSTIFICATIVA VALORES APRESENTADOS</t>
  </si>
  <si>
    <t>13º Salário</t>
  </si>
  <si>
    <t>CÁLCULO:</t>
  </si>
  <si>
    <t>= [ ( 1 ÷ 11,019 ) x 100 ] =</t>
  </si>
  <si>
    <t>= [ 0,09008x 100 ]  =</t>
  </si>
  <si>
    <t>=9,075%</t>
  </si>
  <si>
    <t>= [ ( 1  ÷ 3  x  1  ÷ 11,019 ) + (1 ÷ 11,019 )x 100 ] =</t>
  </si>
  <si>
    <t>= [ (0,03,025) + (9,075) x 100 ]  =</t>
  </si>
  <si>
    <t>=12,10%</t>
  </si>
  <si>
    <t>Definidos por legislação (fixos)</t>
  </si>
  <si>
    <t>Seguro Acidente do Trabalho (RAT: 3,00% x FAP: 1,08)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</si>
  <si>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o FAP da empresa.</t>
    </r>
  </si>
  <si>
    <t>SENAI ou SENAC</t>
  </si>
  <si>
    <t>Estatística da Empresa 5,00% dos empregados são substituídos durante o ano (turnover da empresa)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</si>
  <si>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o percentual de substituídos durante o ano.</t>
    </r>
  </si>
  <si>
    <t>= { [ 0,05 x (1 ÷ 12) ] x 100 } =</t>
  </si>
  <si>
    <t>= { [ 0,05 x 0,083333 ] x 100 } =</t>
  </si>
  <si>
    <t>= { 0,0042 x 100 } =</t>
  </si>
  <si>
    <t>= 0,42%</t>
  </si>
  <si>
    <t>Incidência do FGTS sobre aviso prévio Indenizado</t>
  </si>
  <si>
    <t>Apenas Incidências</t>
  </si>
  <si>
    <t>= { [ 0,42% x 8,00% ] } =</t>
  </si>
  <si>
    <t>= 0,03%</t>
  </si>
  <si>
    <t>Multa do FGTS sobre o Aviso Prévio Indenizado</t>
  </si>
  <si>
    <t>= 0,02%</t>
  </si>
  <si>
    <t>DADOS:</t>
  </si>
  <si>
    <t>Redução de 7 dias ou de 2h por dia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</si>
  <si>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é alterada automaticamente quando altera a quantidade de anos do contrato.</t>
    </r>
  </si>
  <si>
    <t>Cerca de 8% do pessoal é demitido nessa situação.</t>
  </si>
  <si>
    <t>= { [ ( 7 ÷ 30 ) ÷ 12 ] x 0,08 x 100 } =</t>
  </si>
  <si>
    <t>= { [ 0,2333 ÷ 12] x 0,08 x 100 } =</t>
  </si>
  <si>
    <t>= { 0,0016 x 100 } =</t>
  </si>
  <si>
    <t>= 0,16%</t>
  </si>
  <si>
    <t>Multa do FGTS sobre o Aviso Prévio Trabalhado</t>
  </si>
  <si>
    <t>= 0,01%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</si>
  <si>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o número de ausências no ano</t>
    </r>
  </si>
  <si>
    <t>Parâmetro: em média 5,00 ausências no ano</t>
  </si>
  <si>
    <t>= { [ (5 ÷ 30) ÷ 12 ] x 100 } =</t>
  </si>
  <si>
    <t>= { [ 0,16 ÷ 12 ] x 100 } =</t>
  </si>
  <si>
    <t>= { 0,0139 x 100 } =</t>
  </si>
  <si>
    <t>= 1,39%</t>
  </si>
  <si>
    <t>Estatísticas: 4 faltas em 1 ano</t>
  </si>
  <si>
    <t>{ [ ( 4 ÷ 30 ) ÷ 12 ] X 100 } =</t>
  </si>
  <si>
    <t>= { [ 0,13 ÷ 12 ] X 100 } =</t>
  </si>
  <si>
    <t>= { 0,0111 X 100 } =</t>
  </si>
  <si>
    <t>= 1,11%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</si>
  <si>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o percentual de funcionários que tornam-se pais em um ano.</t>
    </r>
  </si>
  <si>
    <t>Estatísticas da empresa: porcentagem dos funcionários que tornam-se pais em um ano</t>
  </si>
  <si>
    <t>Fórmula:</t>
  </si>
  <si>
    <t xml:space="preserve">= {[ (5 ÷ 30) ÷ 12 ] x % dos empregados que tornam-se pais em um ano ÷ 100} x 100 </t>
  </si>
  <si>
    <t>12,00% dos funcionários tornam-se pais em um ano, o cálculo será:</t>
  </si>
  <si>
    <t>= {[ (5 ÷ 30) ÷ 12 ] x 0,12 } x 100 =</t>
  </si>
  <si>
    <t>= { [ 0,1666 ÷ 12 ] x 0,12 } x 100 =</t>
  </si>
  <si>
    <t>= { 0,013889 x 0,12 } x 100 =</t>
  </si>
  <si>
    <t>= 0,0017 x 100 =</t>
  </si>
  <si>
    <t>=0,17%</t>
  </si>
  <si>
    <t>Ausência por Acidente de trabalho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</si>
  <si>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a estatística de funcionários que sofrem acidentes durante o ano.</t>
    </r>
  </si>
  <si>
    <t>Estatística: 2,00% sofrem acidente durante o ano</t>
  </si>
  <si>
    <t>= { [ ( 15 ÷ 30 ) ÷ 12 ] x 0,02 } x 100 =</t>
  </si>
  <si>
    <t>= { [ 0,5 ÷ 12 ] x 0,02 } x 100 =</t>
  </si>
  <si>
    <t>= { 0,0416 x 0,02 } x 100 =</t>
  </si>
  <si>
    <t>= 0,0008 x 100 =</t>
  </si>
  <si>
    <t>= 0,08%</t>
  </si>
  <si>
    <t>Afastamento maternidade</t>
  </si>
  <si>
    <t>11,11% = 0,1111 (custo sobre os salários das férias integrais (12/12) dos trabalhadores)</t>
  </si>
  <si>
    <t>10,00% = 0,10 (percentual estatístico adotado como de empregadas que se afastam por licença maternidade)</t>
  </si>
  <si>
    <r>
      <rPr>
        <b/>
        <sz val="10"/>
        <color indexed="10"/>
        <rFont val="Arial"/>
        <family val="2"/>
      </rPr>
      <t>OBS:</t>
    </r>
    <r>
      <rPr>
        <sz val="10"/>
        <color indexed="10"/>
        <rFont val="Arial"/>
        <family val="2"/>
      </rPr>
      <t xml:space="preserve"> Célula que poderá ser alterada de acordo com o percentual de afastamento.</t>
    </r>
  </si>
  <si>
    <t>4 meses no ano = 4/12 = 0,3333 (período em um ano a que se referem as férias proporcionais ora calculadas)</t>
  </si>
  <si>
    <t>= [ ( 0,1111 x 0,10 x 0,3333 ) x 100 ] =</t>
  </si>
  <si>
    <t>= [ 0,0037 x 100 ] =</t>
  </si>
  <si>
    <t>= 0,37%</t>
  </si>
  <si>
    <t>= [ ( 1 ÷ 12 ) ÷ 12 x 100 ] =</t>
  </si>
  <si>
    <t>= [ 0,0069 x 100 ] =</t>
  </si>
  <si>
    <t>= 0,69%</t>
  </si>
  <si>
    <t>(Multa de 40% FGTS) em relação ao percentual de aviso prévio indenizado</t>
  </si>
  <si>
    <t xml:space="preserve">= { (0,08 x 0,4 x 0,42) x 100 }= </t>
  </si>
  <si>
    <t>(Multa de 40% FGTS) em relação ao percentual de aviso prévio trabalhado</t>
  </si>
  <si>
    <t xml:space="preserve">= { (0,08 x 0,4 x 0,16) x 100 }= </t>
  </si>
  <si>
    <t>Incidência do Submódulo 2.2 sobre Aviso Prévio Trabalhado</t>
  </si>
  <si>
    <t>Salário - Vigia</t>
  </si>
  <si>
    <t>Salário - Vigilante armado</t>
  </si>
  <si>
    <t>Camisa manga longa</t>
  </si>
  <si>
    <t>Camisa manga curta</t>
  </si>
  <si>
    <t>Revólver calibre 38</t>
  </si>
  <si>
    <t>Cinto com coldre e baleiro</t>
  </si>
  <si>
    <t>Munição calibre 38 (pct c/ 10 unidades)</t>
  </si>
  <si>
    <t>Cassetete;</t>
  </si>
  <si>
    <t>Livro de Ocorrência;</t>
  </si>
  <si>
    <t>Apito com cordão</t>
  </si>
  <si>
    <t>Lanterna tática de alumínio de LED, no mínimo 190 Lumens, com bateria recarregável;</t>
  </si>
  <si>
    <t>2.4</t>
  </si>
  <si>
    <t>SUBTOTAL DO ITEM 4:</t>
  </si>
  <si>
    <t>SUBTOTAL DO ITEM 3:</t>
  </si>
  <si>
    <t>VALOR TOTAL</t>
  </si>
  <si>
    <t>DATA DA ABERTURA: xx/xx/2023</t>
  </si>
  <si>
    <t>PREGÃO ELETRÔNICO Nº 02/2023</t>
  </si>
  <si>
    <t>5.1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</si>
</sst>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3">
    <numFmt numFmtId="43" formatCode="_-* #,##0.00_-;\-* #,##0.00_-;_-* &quot;-&quot;??_-;_-@_-"/>
    <numFmt numFmtId="164" formatCode="&quot;R$&quot;\ #,##0.00"/>
    <numFmt numFmtId="165" formatCode="0.0000%"/>
    <numFmt numFmtId="166" formatCode="_(* #,##0.00_);_(* \(#,##0.00\);_(* &quot;-&quot;??_);_(@_)"/>
    <numFmt numFmtId="167" formatCode="_(&quot;R$ &quot;* #,##0.00_);_(&quot;R$ &quot;* \(#,##0.00\);_(&quot;R$ &quot;* &quot;-&quot;??_);_(@_)"/>
    <numFmt numFmtId="168" formatCode="###0;###0"/>
    <numFmt numFmtId="169" formatCode="#,##0;#,##0"/>
    <numFmt numFmtId="170" formatCode="_(* #,##0.00000_);_(* \(#,##0.00000\);_(* &quot;-&quot;??_);_(@_)"/>
    <numFmt numFmtId="171" formatCode="&quot;R$ &quot;#,##0.00"/>
    <numFmt numFmtId="172" formatCode="&quot;R$&quot;\ #,##0.0000"/>
    <numFmt numFmtId="173" formatCode="0.000%"/>
    <numFmt numFmtId="174" formatCode="0.000000"/>
    <numFmt numFmtId="175" formatCode="0.0000"/>
  </numFmts>
  <fonts count="16" x14ac:knownFonts="1">
    <font>
      <sz val="10"/>
      <name val="Arial"/>
    </font>
    <font>
      <sz val="10"/>
      <name val="Arial"/>
      <family val="2"/>
    </font>
    <font>
      <b/>
      <sz val="10"/>
      <name val="Arial"/>
      <family val="2"/>
    </font>
    <font>
      <sz val="10"/>
      <name val="Arial"/>
      <family val="2"/>
    </font>
    <font>
      <b/>
      <i/>
      <sz val="10"/>
      <name val="Arial"/>
      <family val="2"/>
    </font>
    <font>
      <b/>
      <sz val="10"/>
      <color rgb="FFFF0000"/>
      <name val="Arial"/>
      <family val="2"/>
    </font>
    <font>
      <b/>
      <sz val="10"/>
      <color indexed="8"/>
      <name val="Arial"/>
      <family val="2"/>
    </font>
    <font>
      <sz val="10"/>
      <color rgb="FFFF0000"/>
      <name val="Arial"/>
      <family val="2"/>
    </font>
    <font>
      <sz val="10"/>
      <color indexed="8"/>
      <name val="Arial"/>
      <family val="2"/>
    </font>
    <font>
      <i/>
      <sz val="10"/>
      <name val="Arial"/>
      <family val="2"/>
    </font>
    <font>
      <b/>
      <sz val="8"/>
      <name val="Arial"/>
      <family val="2"/>
    </font>
    <font>
      <sz val="8"/>
      <name val="Arial"/>
      <family val="2"/>
    </font>
    <font>
      <b/>
      <sz val="8"/>
      <color indexed="8"/>
      <name val="Arial"/>
      <family val="2"/>
    </font>
    <font>
      <i/>
      <sz val="10"/>
      <name val="Times New Roman"/>
      <family val="1"/>
    </font>
    <font>
      <b/>
      <sz val="10"/>
      <color indexed="10"/>
      <name val="Arial"/>
      <family val="2"/>
    </font>
    <font>
      <sz val="10"/>
      <color indexed="10"/>
      <name val="Arial"/>
      <family val="2"/>
    </font>
  </fonts>
  <fills count="18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29"/>
      </patternFill>
    </fill>
    <fill>
      <patternFill patternType="solid">
        <fgColor indexed="43"/>
        <bgColor indexed="26"/>
      </patternFill>
    </fill>
    <fill>
      <patternFill patternType="solid">
        <fgColor theme="0" tint="-4.9989318521683403E-2"/>
        <bgColor indexed="26"/>
      </patternFill>
    </fill>
    <fill>
      <patternFill patternType="solid">
        <fgColor indexed="42"/>
        <bgColor indexed="27"/>
      </patternFill>
    </fill>
    <fill>
      <patternFill patternType="solid">
        <fgColor theme="0" tint="-4.9989318521683403E-2"/>
        <bgColor indexed="27"/>
      </patternFill>
    </fill>
    <fill>
      <patternFill patternType="solid">
        <fgColor theme="9" tint="0.39997558519241921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4" tint="0.59999389629810485"/>
        <bgColor indexed="64"/>
      </patternFill>
    </fill>
  </fills>
  <borders count="50">
    <border>
      <left/>
      <right/>
      <top/>
      <bottom/>
      <diagonal/>
    </border>
    <border>
      <left/>
      <right/>
      <top/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double">
        <color indexed="64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double">
        <color indexed="64"/>
      </right>
      <top style="hair">
        <color indexed="64"/>
      </top>
      <bottom style="hair">
        <color indexed="64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double">
        <color indexed="64"/>
      </left>
      <right style="hair">
        <color indexed="64"/>
      </right>
      <top style="double">
        <color indexed="64"/>
      </top>
      <bottom style="double">
        <color indexed="64"/>
      </bottom>
      <diagonal/>
    </border>
    <border>
      <left style="hair">
        <color indexed="64"/>
      </left>
      <right style="double">
        <color indexed="64"/>
      </right>
      <top style="double">
        <color indexed="64"/>
      </top>
      <bottom style="double">
        <color indexed="64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double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double">
        <color indexed="64"/>
      </right>
      <top style="hair">
        <color indexed="64"/>
      </top>
      <bottom/>
      <diagonal/>
    </border>
    <border>
      <left/>
      <right/>
      <top style="double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 style="thin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rgb="FF000000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1">
    <xf numFmtId="0" fontId="0" fillId="0" borderId="0"/>
    <xf numFmtId="166" fontId="1" fillId="0" borderId="0" applyFont="0" applyFill="0" applyBorder="0" applyAlignment="0" applyProtection="0"/>
    <xf numFmtId="167" fontId="1" fillId="0" borderId="0" applyFont="0" applyFill="0" applyBorder="0" applyAlignment="0" applyProtection="0"/>
    <xf numFmtId="9" fontId="1" fillId="0" borderId="0" applyFont="0" applyFill="0" applyBorder="0" applyAlignment="0" applyProtection="0"/>
    <xf numFmtId="167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3" fillId="0" borderId="0"/>
    <xf numFmtId="166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3" fillId="0" borderId="0" applyFont="0" applyFill="0" applyBorder="0" applyAlignment="0" applyProtection="0"/>
  </cellStyleXfs>
  <cellXfs count="475">
    <xf numFmtId="0" fontId="0" fillId="0" borderId="0" xfId="0"/>
    <xf numFmtId="0" fontId="2" fillId="2" borderId="0" xfId="0" applyFont="1" applyFill="1" applyAlignment="1">
      <alignment horizontal="center" vertical="center"/>
    </xf>
    <xf numFmtId="0" fontId="3" fillId="2" borderId="0" xfId="0" applyFont="1" applyFill="1" applyAlignment="1">
      <alignment vertical="center"/>
    </xf>
    <xf numFmtId="0" fontId="3" fillId="0" borderId="2" xfId="0" applyFont="1" applyBorder="1" applyAlignment="1">
      <alignment vertical="center"/>
    </xf>
    <xf numFmtId="10" fontId="3" fillId="0" borderId="3" xfId="0" applyNumberFormat="1" applyFont="1" applyBorder="1" applyAlignment="1">
      <alignment horizontal="center" vertical="center"/>
    </xf>
    <xf numFmtId="164" fontId="5" fillId="2" borderId="0" xfId="0" applyNumberFormat="1" applyFont="1" applyFill="1" applyAlignment="1">
      <alignment horizontal="center" vertical="center"/>
    </xf>
    <xf numFmtId="0" fontId="3" fillId="0" borderId="8" xfId="0" applyFont="1" applyBorder="1" applyAlignment="1">
      <alignment vertical="center"/>
    </xf>
    <xf numFmtId="10" fontId="3" fillId="0" borderId="9" xfId="0" applyNumberFormat="1" applyFont="1" applyBorder="1" applyAlignment="1">
      <alignment horizontal="center" vertical="center"/>
    </xf>
    <xf numFmtId="164" fontId="2" fillId="2" borderId="0" xfId="0" applyNumberFormat="1" applyFont="1" applyFill="1" applyAlignment="1">
      <alignment horizontal="center" vertical="center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164" fontId="3" fillId="2" borderId="0" xfId="0" applyNumberFormat="1" applyFont="1" applyFill="1" applyAlignment="1">
      <alignment horizontal="center" vertical="center"/>
    </xf>
    <xf numFmtId="165" fontId="3" fillId="2" borderId="0" xfId="3" applyNumberFormat="1" applyFont="1" applyFill="1" applyAlignment="1">
      <alignment horizontal="center" vertical="center"/>
    </xf>
    <xf numFmtId="0" fontId="6" fillId="3" borderId="0" xfId="0" applyFont="1" applyFill="1" applyAlignment="1">
      <alignment horizontal="center" vertical="center" wrapText="1"/>
    </xf>
    <xf numFmtId="0" fontId="6" fillId="2" borderId="0" xfId="0" applyFont="1" applyFill="1" applyAlignment="1">
      <alignment vertical="center" wrapText="1"/>
    </xf>
    <xf numFmtId="0" fontId="3" fillId="0" borderId="10" xfId="0" applyFont="1" applyBorder="1" applyAlignment="1">
      <alignment vertical="center"/>
    </xf>
    <xf numFmtId="10" fontId="3" fillId="0" borderId="11" xfId="0" applyNumberFormat="1" applyFont="1" applyBorder="1" applyAlignment="1">
      <alignment horizontal="center" vertical="center"/>
    </xf>
    <xf numFmtId="164" fontId="7" fillId="2" borderId="0" xfId="0" applyNumberFormat="1" applyFont="1" applyFill="1" applyAlignment="1">
      <alignment horizontal="center" vertical="center"/>
    </xf>
    <xf numFmtId="0" fontId="3" fillId="2" borderId="0" xfId="0" applyFont="1" applyFill="1" applyAlignment="1">
      <alignment vertical="center" wrapText="1"/>
    </xf>
    <xf numFmtId="0" fontId="8" fillId="2" borderId="7" xfId="0" applyFont="1" applyFill="1" applyBorder="1" applyAlignment="1">
      <alignment horizontal="center" vertical="center" wrapText="1"/>
    </xf>
    <xf numFmtId="2" fontId="3" fillId="0" borderId="3" xfId="1" applyNumberFormat="1" applyFont="1" applyFill="1" applyBorder="1" applyAlignment="1">
      <alignment horizontal="center" vertical="center"/>
    </xf>
    <xf numFmtId="0" fontId="6" fillId="2" borderId="12" xfId="0" applyFont="1" applyFill="1" applyBorder="1" applyAlignment="1">
      <alignment horizontal="center" vertical="center" wrapText="1"/>
    </xf>
    <xf numFmtId="164" fontId="3" fillId="0" borderId="11" xfId="2" applyNumberFormat="1" applyFont="1" applyFill="1" applyBorder="1" applyAlignment="1">
      <alignment horizontal="center" vertical="center"/>
    </xf>
    <xf numFmtId="0" fontId="8" fillId="2" borderId="0" xfId="0" applyFont="1" applyFill="1" applyAlignment="1">
      <alignment horizontal="center" vertical="center" wrapText="1"/>
    </xf>
    <xf numFmtId="0" fontId="8" fillId="2" borderId="0" xfId="0" applyFont="1" applyFill="1" applyAlignment="1">
      <alignment horizontal="left" vertical="center" wrapText="1"/>
    </xf>
    <xf numFmtId="164" fontId="8" fillId="2" borderId="0" xfId="0" applyNumberFormat="1" applyFont="1" applyFill="1" applyAlignment="1">
      <alignment horizontal="center" vertical="center" wrapText="1"/>
    </xf>
    <xf numFmtId="2" fontId="3" fillId="0" borderId="11" xfId="1" applyNumberFormat="1" applyFont="1" applyFill="1" applyBorder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vertical="center"/>
    </xf>
    <xf numFmtId="164" fontId="2" fillId="0" borderId="9" xfId="2" applyNumberFormat="1" applyFont="1" applyFill="1" applyBorder="1" applyAlignment="1">
      <alignment horizontal="center" vertical="center"/>
    </xf>
    <xf numFmtId="0" fontId="2" fillId="2" borderId="0" xfId="0" applyFont="1" applyFill="1" applyAlignment="1">
      <alignment vertical="center"/>
    </xf>
    <xf numFmtId="164" fontId="3" fillId="0" borderId="3" xfId="2" applyNumberFormat="1" applyFont="1" applyFill="1" applyBorder="1" applyAlignment="1">
      <alignment horizontal="center" vertical="center"/>
    </xf>
    <xf numFmtId="168" fontId="6" fillId="2" borderId="12" xfId="0" applyNumberFormat="1" applyFont="1" applyFill="1" applyBorder="1" applyAlignment="1">
      <alignment horizontal="center" vertical="center" wrapText="1"/>
    </xf>
    <xf numFmtId="0" fontId="2" fillId="0" borderId="10" xfId="0" applyFont="1" applyBorder="1" applyAlignment="1">
      <alignment vertical="center"/>
    </xf>
    <xf numFmtId="164" fontId="2" fillId="0" borderId="11" xfId="2" applyNumberFormat="1" applyFont="1" applyFill="1" applyBorder="1" applyAlignment="1">
      <alignment horizontal="center" vertical="center"/>
    </xf>
    <xf numFmtId="168" fontId="6" fillId="2" borderId="14" xfId="0" applyNumberFormat="1" applyFont="1" applyFill="1" applyBorder="1" applyAlignment="1">
      <alignment horizontal="center" vertical="center" wrapText="1"/>
    </xf>
    <xf numFmtId="164" fontId="3" fillId="2" borderId="7" xfId="0" applyNumberFormat="1" applyFont="1" applyFill="1" applyBorder="1" applyAlignment="1">
      <alignment horizontal="center" vertical="center" wrapText="1"/>
    </xf>
    <xf numFmtId="164" fontId="3" fillId="0" borderId="11" xfId="1" applyNumberFormat="1" applyFont="1" applyFill="1" applyBorder="1" applyAlignment="1">
      <alignment horizontal="center" vertical="center"/>
    </xf>
    <xf numFmtId="164" fontId="3" fillId="2" borderId="15" xfId="4" applyNumberFormat="1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 wrapText="1"/>
    </xf>
    <xf numFmtId="14" fontId="3" fillId="2" borderId="7" xfId="0" applyNumberFormat="1" applyFont="1" applyFill="1" applyBorder="1" applyAlignment="1">
      <alignment horizontal="center" vertical="center" wrapText="1"/>
    </xf>
    <xf numFmtId="164" fontId="3" fillId="2" borderId="0" xfId="0" applyNumberFormat="1" applyFont="1" applyFill="1" applyAlignment="1">
      <alignment vertical="center"/>
    </xf>
    <xf numFmtId="0" fontId="3" fillId="0" borderId="16" xfId="0" applyFont="1" applyBorder="1" applyAlignment="1">
      <alignment vertical="center"/>
    </xf>
    <xf numFmtId="164" fontId="3" fillId="0" borderId="17" xfId="3" applyNumberFormat="1" applyFont="1" applyFill="1" applyBorder="1" applyAlignment="1">
      <alignment horizontal="center" vertical="center"/>
    </xf>
    <xf numFmtId="164" fontId="3" fillId="0" borderId="3" xfId="3" applyNumberFormat="1" applyFont="1" applyFill="1" applyBorder="1" applyAlignment="1">
      <alignment horizontal="center" vertical="center"/>
    </xf>
    <xf numFmtId="168" fontId="6" fillId="3" borderId="15" xfId="0" applyNumberFormat="1" applyFont="1" applyFill="1" applyBorder="1" applyAlignment="1">
      <alignment horizontal="center" vertical="center" wrapText="1"/>
    </xf>
    <xf numFmtId="0" fontId="6" fillId="3" borderId="15" xfId="0" applyFont="1" applyFill="1" applyBorder="1" applyAlignment="1">
      <alignment horizontal="center" vertical="center" wrapText="1"/>
    </xf>
    <xf numFmtId="164" fontId="6" fillId="3" borderId="20" xfId="0" applyNumberFormat="1" applyFont="1" applyFill="1" applyBorder="1" applyAlignment="1">
      <alignment horizontal="center" vertical="center" wrapText="1"/>
    </xf>
    <xf numFmtId="164" fontId="3" fillId="0" borderId="11" xfId="3" applyNumberFormat="1" applyFont="1" applyFill="1" applyBorder="1" applyAlignment="1">
      <alignment horizontal="center" vertical="center"/>
    </xf>
    <xf numFmtId="0" fontId="6" fillId="2" borderId="15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left" vertical="center" wrapText="1"/>
    </xf>
    <xf numFmtId="10" fontId="3" fillId="2" borderId="15" xfId="3" applyNumberFormat="1" applyFont="1" applyFill="1" applyBorder="1" applyAlignment="1">
      <alignment horizontal="center" vertical="center" wrapText="1"/>
    </xf>
    <xf numFmtId="0" fontId="3" fillId="0" borderId="21" xfId="0" applyFont="1" applyBorder="1" applyAlignment="1">
      <alignment vertical="center"/>
    </xf>
    <xf numFmtId="164" fontId="3" fillId="0" borderId="22" xfId="3" applyNumberFormat="1" applyFont="1" applyFill="1" applyBorder="1" applyAlignment="1">
      <alignment horizontal="center" vertical="center"/>
    </xf>
    <xf numFmtId="0" fontId="2" fillId="0" borderId="23" xfId="0" applyFont="1" applyBorder="1" applyAlignment="1">
      <alignment vertical="center"/>
    </xf>
    <xf numFmtId="164" fontId="2" fillId="0" borderId="23" xfId="2" applyNumberFormat="1" applyFont="1" applyFill="1" applyBorder="1" applyAlignment="1">
      <alignment horizontal="center" vertical="center"/>
    </xf>
    <xf numFmtId="164" fontId="3" fillId="0" borderId="9" xfId="2" applyNumberFormat="1" applyFont="1" applyFill="1" applyBorder="1" applyAlignment="1">
      <alignment horizontal="center" vertical="center"/>
    </xf>
    <xf numFmtId="164" fontId="2" fillId="4" borderId="15" xfId="4" applyNumberFormat="1" applyFont="1" applyFill="1" applyBorder="1" applyAlignment="1">
      <alignment horizontal="center" vertical="center" wrapText="1"/>
    </xf>
    <xf numFmtId="164" fontId="6" fillId="3" borderId="15" xfId="0" applyNumberFormat="1" applyFont="1" applyFill="1" applyBorder="1" applyAlignment="1">
      <alignment horizontal="center" vertical="center" wrapText="1"/>
    </xf>
    <xf numFmtId="10" fontId="6" fillId="4" borderId="15" xfId="5" applyNumberFormat="1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/>
    </xf>
    <xf numFmtId="0" fontId="8" fillId="2" borderId="15" xfId="0" applyFont="1" applyFill="1" applyBorder="1" applyAlignment="1">
      <alignment horizontal="center" vertical="center" wrapText="1"/>
    </xf>
    <xf numFmtId="164" fontId="3" fillId="2" borderId="0" xfId="4" applyNumberFormat="1" applyFont="1" applyFill="1" applyAlignment="1">
      <alignment horizontal="center" vertical="center"/>
    </xf>
    <xf numFmtId="2" fontId="3" fillId="2" borderId="0" xfId="0" applyNumberFormat="1" applyFont="1" applyFill="1" applyAlignment="1">
      <alignment horizontal="center" vertical="center"/>
    </xf>
    <xf numFmtId="10" fontId="3" fillId="2" borderId="0" xfId="0" applyNumberFormat="1" applyFont="1" applyFill="1" applyAlignment="1">
      <alignment horizontal="center" vertical="center"/>
    </xf>
    <xf numFmtId="0" fontId="3" fillId="4" borderId="15" xfId="0" applyFont="1" applyFill="1" applyBorder="1" applyAlignment="1">
      <alignment horizontal="left" vertical="center" wrapText="1"/>
    </xf>
    <xf numFmtId="164" fontId="6" fillId="3" borderId="7" xfId="0" applyNumberFormat="1" applyFont="1" applyFill="1" applyBorder="1" applyAlignment="1">
      <alignment horizontal="center" vertical="center" wrapText="1"/>
    </xf>
    <xf numFmtId="0" fontId="6" fillId="2" borderId="24" xfId="0" applyFont="1" applyFill="1" applyBorder="1" applyAlignment="1">
      <alignment horizontal="center" vertical="center" wrapText="1"/>
    </xf>
    <xf numFmtId="0" fontId="3" fillId="3" borderId="15" xfId="0" applyFont="1" applyFill="1" applyBorder="1" applyAlignment="1">
      <alignment horizontal="left" vertical="center" wrapText="1"/>
    </xf>
    <xf numFmtId="164" fontId="6" fillId="3" borderId="19" xfId="0" applyNumberFormat="1" applyFont="1" applyFill="1" applyBorder="1" applyAlignment="1">
      <alignment horizontal="center" vertical="center" wrapText="1"/>
    </xf>
    <xf numFmtId="10" fontId="6" fillId="4" borderId="7" xfId="3" applyNumberFormat="1" applyFont="1" applyFill="1" applyBorder="1" applyAlignment="1">
      <alignment horizontal="center" vertical="center" wrapText="1"/>
    </xf>
    <xf numFmtId="164" fontId="2" fillId="4" borderId="19" xfId="4" applyNumberFormat="1" applyFont="1" applyFill="1" applyBorder="1" applyAlignment="1">
      <alignment horizontal="center" vertical="center" wrapText="1"/>
    </xf>
    <xf numFmtId="164" fontId="3" fillId="0" borderId="15" xfId="4" applyNumberFormat="1" applyFont="1" applyFill="1" applyBorder="1" applyAlignment="1">
      <alignment horizontal="center" vertical="center" wrapText="1"/>
    </xf>
    <xf numFmtId="0" fontId="9" fillId="2" borderId="0" xfId="0" applyFont="1" applyFill="1" applyAlignment="1">
      <alignment horizontal="justify" vertical="center"/>
    </xf>
    <xf numFmtId="169" fontId="6" fillId="2" borderId="7" xfId="0" applyNumberFormat="1" applyFont="1" applyFill="1" applyBorder="1" applyAlignment="1">
      <alignment horizontal="center" vertical="center" wrapText="1"/>
    </xf>
    <xf numFmtId="164" fontId="3" fillId="5" borderId="15" xfId="4" applyNumberFormat="1" applyFont="1" applyFill="1" applyBorder="1" applyAlignment="1">
      <alignment horizontal="center" vertical="center" wrapText="1"/>
    </xf>
    <xf numFmtId="10" fontId="3" fillId="2" borderId="0" xfId="0" applyNumberFormat="1" applyFont="1" applyFill="1" applyAlignment="1">
      <alignment vertical="center"/>
    </xf>
    <xf numFmtId="170" fontId="3" fillId="2" borderId="0" xfId="1" applyNumberFormat="1" applyFont="1" applyFill="1" applyAlignment="1">
      <alignment vertical="center"/>
    </xf>
    <xf numFmtId="0" fontId="6" fillId="4" borderId="15" xfId="0" applyFont="1" applyFill="1" applyBorder="1" applyAlignment="1">
      <alignment horizontal="center" vertical="center" wrapText="1"/>
    </xf>
    <xf numFmtId="10" fontId="8" fillId="2" borderId="15" xfId="0" applyNumberFormat="1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vertical="center" wrapText="1"/>
    </xf>
    <xf numFmtId="0" fontId="8" fillId="2" borderId="19" xfId="0" applyFont="1" applyFill="1" applyBorder="1" applyAlignment="1">
      <alignment vertical="center" wrapText="1"/>
    </xf>
    <xf numFmtId="10" fontId="3" fillId="2" borderId="15" xfId="0" applyNumberFormat="1" applyFont="1" applyFill="1" applyBorder="1" applyAlignment="1">
      <alignment horizontal="center" vertical="center" wrapText="1"/>
    </xf>
    <xf numFmtId="164" fontId="3" fillId="2" borderId="15" xfId="0" applyNumberFormat="1" applyFont="1" applyFill="1" applyBorder="1" applyAlignment="1">
      <alignment horizontal="center" vertical="center" wrapText="1"/>
    </xf>
    <xf numFmtId="10" fontId="6" fillId="4" borderId="15" xfId="0" applyNumberFormat="1" applyFont="1" applyFill="1" applyBorder="1" applyAlignment="1">
      <alignment horizontal="center" vertical="center" wrapText="1"/>
    </xf>
    <xf numFmtId="164" fontId="2" fillId="4" borderId="15" xfId="0" applyNumberFormat="1" applyFont="1" applyFill="1" applyBorder="1" applyAlignment="1">
      <alignment horizontal="center" vertical="center" wrapText="1"/>
    </xf>
    <xf numFmtId="0" fontId="8" fillId="2" borderId="12" xfId="0" applyFont="1" applyFill="1" applyBorder="1" applyAlignment="1">
      <alignment horizontal="center" vertical="center" wrapText="1"/>
    </xf>
    <xf numFmtId="0" fontId="8" fillId="2" borderId="14" xfId="0" applyFont="1" applyFill="1" applyBorder="1" applyAlignment="1">
      <alignment horizontal="center" vertical="center" wrapText="1"/>
    </xf>
    <xf numFmtId="164" fontId="3" fillId="2" borderId="28" xfId="0" applyNumberFormat="1" applyFont="1" applyFill="1" applyBorder="1" applyAlignment="1">
      <alignment horizontal="center" vertical="center" wrapText="1"/>
    </xf>
    <xf numFmtId="0" fontId="3" fillId="2" borderId="29" xfId="0" applyFont="1" applyFill="1" applyBorder="1" applyAlignment="1">
      <alignment horizontal="left" vertical="center" wrapText="1"/>
    </xf>
    <xf numFmtId="164" fontId="2" fillId="2" borderId="31" xfId="0" applyNumberFormat="1" applyFont="1" applyFill="1" applyBorder="1" applyAlignment="1">
      <alignment horizontal="center" vertical="center" wrapText="1"/>
    </xf>
    <xf numFmtId="164" fontId="2" fillId="4" borderId="7" xfId="0" applyNumberFormat="1" applyFont="1" applyFill="1" applyBorder="1" applyAlignment="1">
      <alignment horizontal="center" vertical="center" wrapText="1"/>
    </xf>
    <xf numFmtId="1" fontId="2" fillId="2" borderId="7" xfId="0" applyNumberFormat="1" applyFont="1" applyFill="1" applyBorder="1" applyAlignment="1">
      <alignment horizontal="center" vertical="center" wrapText="1"/>
    </xf>
    <xf numFmtId="14" fontId="8" fillId="5" borderId="7" xfId="0" applyNumberFormat="1" applyFont="1" applyFill="1" applyBorder="1" applyAlignment="1">
      <alignment horizontal="center" vertical="center" wrapText="1"/>
    </xf>
    <xf numFmtId="164" fontId="3" fillId="2" borderId="20" xfId="4" applyNumberFormat="1" applyFont="1" applyFill="1" applyBorder="1" applyAlignment="1">
      <alignment horizontal="center" vertical="center" wrapText="1"/>
    </xf>
    <xf numFmtId="0" fontId="6" fillId="3" borderId="20" xfId="0" applyFont="1" applyFill="1" applyBorder="1" applyAlignment="1">
      <alignment horizontal="center" vertical="center" wrapText="1"/>
    </xf>
    <xf numFmtId="168" fontId="6" fillId="3" borderId="20" xfId="0" applyNumberFormat="1" applyFont="1" applyFill="1" applyBorder="1" applyAlignment="1">
      <alignment horizontal="center" vertical="center" wrapText="1"/>
    </xf>
    <xf numFmtId="0" fontId="2" fillId="4" borderId="7" xfId="0" applyFont="1" applyFill="1" applyBorder="1" applyAlignment="1">
      <alignment horizontal="center" vertical="center"/>
    </xf>
    <xf numFmtId="167" fontId="2" fillId="6" borderId="7" xfId="2" applyFont="1" applyFill="1" applyBorder="1" applyAlignment="1">
      <alignment horizontal="center" vertical="center"/>
    </xf>
    <xf numFmtId="0" fontId="0" fillId="0" borderId="0" xfId="0" applyAlignment="1">
      <alignment horizontal="center"/>
    </xf>
    <xf numFmtId="0" fontId="3" fillId="7" borderId="2" xfId="0" applyFont="1" applyFill="1" applyBorder="1" applyAlignment="1">
      <alignment vertical="center"/>
    </xf>
    <xf numFmtId="164" fontId="3" fillId="7" borderId="3" xfId="2" applyNumberFormat="1" applyFont="1" applyFill="1" applyBorder="1" applyAlignment="1">
      <alignment horizontal="center" vertical="center"/>
    </xf>
    <xf numFmtId="0" fontId="10" fillId="0" borderId="7" xfId="6" applyFont="1" applyBorder="1" applyAlignment="1">
      <alignment horizontal="center" vertical="center" wrapText="1"/>
    </xf>
    <xf numFmtId="0" fontId="10" fillId="9" borderId="7" xfId="6" applyFont="1" applyFill="1" applyBorder="1" applyAlignment="1">
      <alignment horizontal="center" vertical="center" wrapText="1"/>
    </xf>
    <xf numFmtId="0" fontId="11" fillId="0" borderId="7" xfId="6" applyFont="1" applyBorder="1" applyAlignment="1">
      <alignment horizontal="center" vertical="center"/>
    </xf>
    <xf numFmtId="0" fontId="11" fillId="0" borderId="7" xfId="6" applyFont="1" applyBorder="1" applyAlignment="1">
      <alignment horizontal="left" vertical="center"/>
    </xf>
    <xf numFmtId="171" fontId="11" fillId="2" borderId="7" xfId="6" applyNumberFormat="1" applyFont="1" applyFill="1" applyBorder="1" applyAlignment="1" applyProtection="1">
      <alignment horizontal="center" vertical="center"/>
      <protection locked="0"/>
    </xf>
    <xf numFmtId="0" fontId="11" fillId="10" borderId="7" xfId="6" applyFont="1" applyFill="1" applyBorder="1" applyAlignment="1">
      <alignment horizontal="center" vertical="center"/>
    </xf>
    <xf numFmtId="0" fontId="10" fillId="10" borderId="7" xfId="6" applyFont="1" applyFill="1" applyBorder="1" applyAlignment="1">
      <alignment vertical="center" wrapText="1"/>
    </xf>
    <xf numFmtId="0" fontId="10" fillId="11" borderId="7" xfId="6" applyFont="1" applyFill="1" applyBorder="1" applyAlignment="1">
      <alignment horizontal="center" vertical="center" wrapText="1"/>
    </xf>
    <xf numFmtId="0" fontId="11" fillId="12" borderId="7" xfId="6" applyFont="1" applyFill="1" applyBorder="1" applyAlignment="1">
      <alignment horizontal="center" vertical="center"/>
    </xf>
    <xf numFmtId="0" fontId="10" fillId="12" borderId="7" xfId="6" applyFont="1" applyFill="1" applyBorder="1" applyAlignment="1">
      <alignment vertical="center" wrapText="1"/>
    </xf>
    <xf numFmtId="0" fontId="12" fillId="12" borderId="7" xfId="6" applyFont="1" applyFill="1" applyBorder="1" applyAlignment="1">
      <alignment vertical="center" wrapText="1"/>
    </xf>
    <xf numFmtId="0" fontId="3" fillId="7" borderId="8" xfId="0" applyFont="1" applyFill="1" applyBorder="1" applyAlignment="1">
      <alignment vertical="center"/>
    </xf>
    <xf numFmtId="164" fontId="3" fillId="7" borderId="9" xfId="2" applyNumberFormat="1" applyFont="1" applyFill="1" applyBorder="1" applyAlignment="1">
      <alignment horizontal="center" vertical="center"/>
    </xf>
    <xf numFmtId="0" fontId="3" fillId="5" borderId="2" xfId="0" applyFont="1" applyFill="1" applyBorder="1" applyAlignment="1">
      <alignment vertical="center"/>
    </xf>
    <xf numFmtId="10" fontId="3" fillId="5" borderId="3" xfId="0" applyNumberFormat="1" applyFont="1" applyFill="1" applyBorder="1" applyAlignment="1">
      <alignment horizontal="center" vertical="center"/>
    </xf>
    <xf numFmtId="0" fontId="3" fillId="5" borderId="8" xfId="0" applyFont="1" applyFill="1" applyBorder="1" applyAlignment="1">
      <alignment vertical="center"/>
    </xf>
    <xf numFmtId="10" fontId="3" fillId="5" borderId="9" xfId="0" applyNumberFormat="1" applyFont="1" applyFill="1" applyBorder="1" applyAlignment="1">
      <alignment horizontal="center" vertical="center"/>
    </xf>
    <xf numFmtId="0" fontId="3" fillId="13" borderId="7" xfId="0" applyFont="1" applyFill="1" applyBorder="1"/>
    <xf numFmtId="167" fontId="3" fillId="13" borderId="7" xfId="2" applyFont="1" applyFill="1" applyBorder="1"/>
    <xf numFmtId="167" fontId="0" fillId="13" borderId="7" xfId="2" applyFont="1" applyFill="1" applyBorder="1"/>
    <xf numFmtId="0" fontId="2" fillId="2" borderId="0" xfId="6" applyFont="1" applyFill="1" applyAlignment="1">
      <alignment horizontal="center" vertical="center"/>
    </xf>
    <xf numFmtId="0" fontId="3" fillId="2" borderId="0" xfId="6" applyFill="1" applyAlignment="1">
      <alignment vertical="center"/>
    </xf>
    <xf numFmtId="0" fontId="3" fillId="0" borderId="2" xfId="6" applyBorder="1" applyAlignment="1">
      <alignment vertical="center"/>
    </xf>
    <xf numFmtId="10" fontId="3" fillId="0" borderId="3" xfId="6" applyNumberFormat="1" applyBorder="1" applyAlignment="1">
      <alignment horizontal="center" vertical="center"/>
    </xf>
    <xf numFmtId="164" fontId="5" fillId="2" borderId="0" xfId="6" applyNumberFormat="1" applyFont="1" applyFill="1" applyAlignment="1">
      <alignment horizontal="center" vertical="center"/>
    </xf>
    <xf numFmtId="0" fontId="3" fillId="0" borderId="8" xfId="6" applyBorder="1" applyAlignment="1">
      <alignment vertical="center"/>
    </xf>
    <xf numFmtId="10" fontId="3" fillId="0" borderId="9" xfId="6" applyNumberFormat="1" applyBorder="1" applyAlignment="1">
      <alignment horizontal="center" vertical="center"/>
    </xf>
    <xf numFmtId="164" fontId="2" fillId="2" borderId="0" xfId="6" applyNumberFormat="1" applyFont="1" applyFill="1" applyAlignment="1">
      <alignment horizontal="center" vertical="center"/>
    </xf>
    <xf numFmtId="0" fontId="3" fillId="0" borderId="0" xfId="6" applyAlignment="1">
      <alignment vertical="center"/>
    </xf>
    <xf numFmtId="0" fontId="3" fillId="0" borderId="0" xfId="6" applyAlignment="1">
      <alignment horizontal="center" vertical="center"/>
    </xf>
    <xf numFmtId="164" fontId="3" fillId="2" borderId="0" xfId="6" applyNumberFormat="1" applyFill="1" applyAlignment="1">
      <alignment horizontal="center" vertical="center"/>
    </xf>
    <xf numFmtId="165" fontId="3" fillId="2" borderId="0" xfId="5" applyNumberFormat="1" applyFont="1" applyFill="1" applyAlignment="1">
      <alignment horizontal="center" vertical="center"/>
    </xf>
    <xf numFmtId="0" fontId="6" fillId="3" borderId="0" xfId="6" applyFont="1" applyFill="1" applyAlignment="1">
      <alignment horizontal="center" vertical="center" wrapText="1"/>
    </xf>
    <xf numFmtId="0" fontId="6" fillId="2" borderId="0" xfId="6" applyFont="1" applyFill="1" applyAlignment="1">
      <alignment vertical="center" wrapText="1"/>
    </xf>
    <xf numFmtId="0" fontId="3" fillId="0" borderId="10" xfId="6" applyBorder="1" applyAlignment="1">
      <alignment vertical="center"/>
    </xf>
    <xf numFmtId="10" fontId="3" fillId="0" borderId="11" xfId="6" applyNumberFormat="1" applyBorder="1" applyAlignment="1">
      <alignment horizontal="center" vertical="center"/>
    </xf>
    <xf numFmtId="164" fontId="7" fillId="2" borderId="0" xfId="6" applyNumberFormat="1" applyFont="1" applyFill="1" applyAlignment="1">
      <alignment horizontal="center" vertical="center"/>
    </xf>
    <xf numFmtId="0" fontId="6" fillId="2" borderId="7" xfId="6" applyFont="1" applyFill="1" applyBorder="1" applyAlignment="1">
      <alignment horizontal="center" vertical="center" wrapText="1"/>
    </xf>
    <xf numFmtId="0" fontId="3" fillId="2" borderId="0" xfId="6" applyFill="1" applyAlignment="1">
      <alignment vertical="center" wrapText="1"/>
    </xf>
    <xf numFmtId="0" fontId="8" fillId="2" borderId="7" xfId="6" applyFont="1" applyFill="1" applyBorder="1" applyAlignment="1">
      <alignment horizontal="center" vertical="center" wrapText="1"/>
    </xf>
    <xf numFmtId="2" fontId="3" fillId="0" borderId="3" xfId="7" applyNumberFormat="1" applyFont="1" applyFill="1" applyBorder="1" applyAlignment="1">
      <alignment horizontal="center" vertical="center"/>
    </xf>
    <xf numFmtId="0" fontId="6" fillId="2" borderId="12" xfId="6" applyFont="1" applyFill="1" applyBorder="1" applyAlignment="1">
      <alignment horizontal="center" vertical="center" wrapText="1"/>
    </xf>
    <xf numFmtId="164" fontId="3" fillId="0" borderId="11" xfId="4" applyNumberFormat="1" applyFont="1" applyFill="1" applyBorder="1" applyAlignment="1">
      <alignment horizontal="center" vertical="center"/>
    </xf>
    <xf numFmtId="0" fontId="8" fillId="2" borderId="0" xfId="6" applyFont="1" applyFill="1" applyAlignment="1">
      <alignment horizontal="center" vertical="center" wrapText="1"/>
    </xf>
    <xf numFmtId="0" fontId="8" fillId="2" borderId="0" xfId="6" applyFont="1" applyFill="1" applyAlignment="1">
      <alignment horizontal="left" vertical="center" wrapText="1"/>
    </xf>
    <xf numFmtId="164" fontId="8" fillId="2" borderId="0" xfId="6" applyNumberFormat="1" applyFont="1" applyFill="1" applyAlignment="1">
      <alignment horizontal="center" vertical="center" wrapText="1"/>
    </xf>
    <xf numFmtId="2" fontId="3" fillId="0" borderId="11" xfId="7" applyNumberFormat="1" applyFont="1" applyFill="1" applyBorder="1" applyAlignment="1">
      <alignment horizontal="center" vertical="center"/>
    </xf>
    <xf numFmtId="0" fontId="2" fillId="0" borderId="8" xfId="6" applyFont="1" applyBorder="1" applyAlignment="1">
      <alignment vertical="center"/>
    </xf>
    <xf numFmtId="164" fontId="2" fillId="0" borderId="9" xfId="4" applyNumberFormat="1" applyFont="1" applyFill="1" applyBorder="1" applyAlignment="1">
      <alignment horizontal="center" vertical="center"/>
    </xf>
    <xf numFmtId="0" fontId="2" fillId="2" borderId="0" xfId="6" applyFont="1" applyFill="1" applyAlignment="1">
      <alignment vertical="center"/>
    </xf>
    <xf numFmtId="0" fontId="6" fillId="3" borderId="0" xfId="6" applyFont="1" applyFill="1" applyAlignment="1">
      <alignment vertical="center" wrapText="1"/>
    </xf>
    <xf numFmtId="164" fontId="3" fillId="0" borderId="3" xfId="4" applyNumberFormat="1" applyFont="1" applyFill="1" applyBorder="1" applyAlignment="1">
      <alignment horizontal="center" vertical="center"/>
    </xf>
    <xf numFmtId="168" fontId="6" fillId="2" borderId="12" xfId="6" applyNumberFormat="1" applyFont="1" applyFill="1" applyBorder="1" applyAlignment="1">
      <alignment horizontal="center" vertical="center" wrapText="1"/>
    </xf>
    <xf numFmtId="0" fontId="8" fillId="2" borderId="13" xfId="6" applyFont="1" applyFill="1" applyBorder="1" applyAlignment="1">
      <alignment horizontal="center" vertical="center" wrapText="1"/>
    </xf>
    <xf numFmtId="0" fontId="2" fillId="0" borderId="10" xfId="6" applyFont="1" applyBorder="1" applyAlignment="1">
      <alignment vertical="center"/>
    </xf>
    <xf numFmtId="164" fontId="2" fillId="0" borderId="11" xfId="4" applyNumberFormat="1" applyFont="1" applyFill="1" applyBorder="1" applyAlignment="1">
      <alignment horizontal="center" vertical="center"/>
    </xf>
    <xf numFmtId="168" fontId="6" fillId="2" borderId="14" xfId="6" applyNumberFormat="1" applyFont="1" applyFill="1" applyBorder="1" applyAlignment="1">
      <alignment horizontal="center" vertical="center" wrapText="1"/>
    </xf>
    <xf numFmtId="164" fontId="3" fillId="2" borderId="7" xfId="6" applyNumberFormat="1" applyFill="1" applyBorder="1" applyAlignment="1">
      <alignment horizontal="center" vertical="center" wrapText="1"/>
    </xf>
    <xf numFmtId="164" fontId="3" fillId="0" borderId="11" xfId="7" applyNumberFormat="1" applyFont="1" applyFill="1" applyBorder="1" applyAlignment="1">
      <alignment horizontal="center" vertical="center"/>
    </xf>
    <xf numFmtId="14" fontId="3" fillId="2" borderId="7" xfId="6" applyNumberFormat="1" applyFill="1" applyBorder="1" applyAlignment="1">
      <alignment horizontal="center" vertical="center" wrapText="1"/>
    </xf>
    <xf numFmtId="0" fontId="3" fillId="0" borderId="16" xfId="6" applyBorder="1" applyAlignment="1">
      <alignment vertical="center"/>
    </xf>
    <xf numFmtId="164" fontId="3" fillId="0" borderId="17" xfId="5" applyNumberFormat="1" applyFont="1" applyFill="1" applyBorder="1" applyAlignment="1">
      <alignment horizontal="center" vertical="center"/>
    </xf>
    <xf numFmtId="164" fontId="3" fillId="0" borderId="3" xfId="5" applyNumberFormat="1" applyFont="1" applyFill="1" applyBorder="1" applyAlignment="1">
      <alignment horizontal="center" vertical="center"/>
    </xf>
    <xf numFmtId="168" fontId="6" fillId="3" borderId="20" xfId="6" applyNumberFormat="1" applyFont="1" applyFill="1" applyBorder="1" applyAlignment="1">
      <alignment horizontal="center" vertical="center" wrapText="1"/>
    </xf>
    <xf numFmtId="0" fontId="6" fillId="3" borderId="20" xfId="6" applyFont="1" applyFill="1" applyBorder="1" applyAlignment="1">
      <alignment horizontal="center" vertical="center" wrapText="1"/>
    </xf>
    <xf numFmtId="164" fontId="6" fillId="3" borderId="20" xfId="6" applyNumberFormat="1" applyFont="1" applyFill="1" applyBorder="1" applyAlignment="1">
      <alignment horizontal="center" vertical="center" wrapText="1"/>
    </xf>
    <xf numFmtId="164" fontId="3" fillId="0" borderId="11" xfId="5" applyNumberFormat="1" applyFont="1" applyFill="1" applyBorder="1" applyAlignment="1">
      <alignment horizontal="center" vertical="center"/>
    </xf>
    <xf numFmtId="0" fontId="6" fillId="2" borderId="15" xfId="6" applyFont="1" applyFill="1" applyBorder="1" applyAlignment="1">
      <alignment horizontal="center" vertical="center" wrapText="1"/>
    </xf>
    <xf numFmtId="0" fontId="3" fillId="2" borderId="15" xfId="6" applyFill="1" applyBorder="1" applyAlignment="1">
      <alignment horizontal="left" vertical="center" wrapText="1"/>
    </xf>
    <xf numFmtId="10" fontId="3" fillId="2" borderId="15" xfId="5" applyNumberFormat="1" applyFont="1" applyFill="1" applyBorder="1" applyAlignment="1">
      <alignment horizontal="center" vertical="center" wrapText="1"/>
    </xf>
    <xf numFmtId="0" fontId="3" fillId="0" borderId="21" xfId="6" applyBorder="1" applyAlignment="1">
      <alignment vertical="center"/>
    </xf>
    <xf numFmtId="164" fontId="3" fillId="0" borderId="22" xfId="5" applyNumberFormat="1" applyFont="1" applyFill="1" applyBorder="1" applyAlignment="1">
      <alignment horizontal="center" vertical="center"/>
    </xf>
    <xf numFmtId="0" fontId="2" fillId="0" borderId="23" xfId="6" applyFont="1" applyBorder="1" applyAlignment="1">
      <alignment vertical="center"/>
    </xf>
    <xf numFmtId="164" fontId="2" fillId="0" borderId="23" xfId="4" applyNumberFormat="1" applyFont="1" applyFill="1" applyBorder="1" applyAlignment="1">
      <alignment horizontal="center" vertical="center"/>
    </xf>
    <xf numFmtId="164" fontId="3" fillId="0" borderId="9" xfId="4" applyNumberFormat="1" applyFont="1" applyFill="1" applyBorder="1" applyAlignment="1">
      <alignment horizontal="center" vertical="center"/>
    </xf>
    <xf numFmtId="0" fontId="6" fillId="3" borderId="15" xfId="6" applyFont="1" applyFill="1" applyBorder="1" applyAlignment="1">
      <alignment horizontal="center" vertical="center" wrapText="1"/>
    </xf>
    <xf numFmtId="164" fontId="6" fillId="3" borderId="15" xfId="6" applyNumberFormat="1" applyFont="1" applyFill="1" applyBorder="1" applyAlignment="1">
      <alignment horizontal="center" vertical="center" wrapText="1"/>
    </xf>
    <xf numFmtId="0" fontId="3" fillId="2" borderId="0" xfId="6" applyFill="1" applyAlignment="1">
      <alignment horizontal="center" vertical="center"/>
    </xf>
    <xf numFmtId="0" fontId="8" fillId="2" borderId="15" xfId="6" applyFont="1" applyFill="1" applyBorder="1" applyAlignment="1">
      <alignment horizontal="center" vertical="center" wrapText="1"/>
    </xf>
    <xf numFmtId="2" fontId="3" fillId="2" borderId="0" xfId="6" applyNumberFormat="1" applyFill="1" applyAlignment="1">
      <alignment horizontal="center" vertical="center"/>
    </xf>
    <xf numFmtId="10" fontId="3" fillId="2" borderId="0" xfId="6" applyNumberFormat="1" applyFill="1" applyAlignment="1">
      <alignment horizontal="center" vertical="center"/>
    </xf>
    <xf numFmtId="0" fontId="3" fillId="4" borderId="15" xfId="6" applyFill="1" applyBorder="1" applyAlignment="1">
      <alignment horizontal="left" vertical="center" wrapText="1"/>
    </xf>
    <xf numFmtId="164" fontId="6" fillId="3" borderId="7" xfId="6" applyNumberFormat="1" applyFont="1" applyFill="1" applyBorder="1" applyAlignment="1">
      <alignment horizontal="center" vertical="center" wrapText="1"/>
    </xf>
    <xf numFmtId="0" fontId="6" fillId="2" borderId="24" xfId="6" applyFont="1" applyFill="1" applyBorder="1" applyAlignment="1">
      <alignment horizontal="center" vertical="center" wrapText="1"/>
    </xf>
    <xf numFmtId="164" fontId="6" fillId="3" borderId="19" xfId="6" applyNumberFormat="1" applyFont="1" applyFill="1" applyBorder="1" applyAlignment="1">
      <alignment horizontal="center" vertical="center" wrapText="1"/>
    </xf>
    <xf numFmtId="10" fontId="7" fillId="5" borderId="7" xfId="5" applyNumberFormat="1" applyFont="1" applyFill="1" applyBorder="1" applyAlignment="1">
      <alignment horizontal="center" vertical="center" wrapText="1"/>
    </xf>
    <xf numFmtId="10" fontId="6" fillId="4" borderId="7" xfId="5" applyNumberFormat="1" applyFont="1" applyFill="1" applyBorder="1" applyAlignment="1">
      <alignment horizontal="center" vertical="center" wrapText="1"/>
    </xf>
    <xf numFmtId="0" fontId="9" fillId="2" borderId="0" xfId="6" applyFont="1" applyFill="1" applyAlignment="1">
      <alignment horizontal="justify" vertical="center"/>
    </xf>
    <xf numFmtId="169" fontId="6" fillId="2" borderId="7" xfId="6" applyNumberFormat="1" applyFont="1" applyFill="1" applyBorder="1" applyAlignment="1">
      <alignment horizontal="center" vertical="center" wrapText="1"/>
    </xf>
    <xf numFmtId="10" fontId="3" fillId="2" borderId="0" xfId="6" applyNumberFormat="1" applyFill="1" applyAlignment="1">
      <alignment vertical="center"/>
    </xf>
    <xf numFmtId="170" fontId="3" fillId="2" borderId="0" xfId="7" applyNumberFormat="1" applyFont="1" applyFill="1" applyAlignment="1">
      <alignment vertical="center"/>
    </xf>
    <xf numFmtId="0" fontId="6" fillId="4" borderId="15" xfId="6" applyFont="1" applyFill="1" applyBorder="1" applyAlignment="1">
      <alignment horizontal="center" vertical="center" wrapText="1"/>
    </xf>
    <xf numFmtId="10" fontId="8" fillId="2" borderId="15" xfId="6" applyNumberFormat="1" applyFont="1" applyFill="1" applyBorder="1" applyAlignment="1">
      <alignment horizontal="center" vertical="center" wrapText="1"/>
    </xf>
    <xf numFmtId="0" fontId="8" fillId="2" borderId="14" xfId="6" applyFont="1" applyFill="1" applyBorder="1" applyAlignment="1">
      <alignment vertical="center" wrapText="1"/>
    </xf>
    <xf numFmtId="0" fontId="8" fillId="2" borderId="19" xfId="6" applyFont="1" applyFill="1" applyBorder="1" applyAlignment="1">
      <alignment vertical="center" wrapText="1"/>
    </xf>
    <xf numFmtId="10" fontId="3" fillId="2" borderId="15" xfId="6" applyNumberFormat="1" applyFill="1" applyBorder="1" applyAlignment="1">
      <alignment horizontal="center" vertical="center" wrapText="1"/>
    </xf>
    <xf numFmtId="164" fontId="3" fillId="2" borderId="15" xfId="6" applyNumberFormat="1" applyFill="1" applyBorder="1" applyAlignment="1">
      <alignment horizontal="center" vertical="center" wrapText="1"/>
    </xf>
    <xf numFmtId="10" fontId="6" fillId="4" borderId="15" xfId="6" applyNumberFormat="1" applyFont="1" applyFill="1" applyBorder="1" applyAlignment="1">
      <alignment horizontal="center" vertical="center" wrapText="1"/>
    </xf>
    <xf numFmtId="164" fontId="2" fillId="4" borderId="15" xfId="6" applyNumberFormat="1" applyFont="1" applyFill="1" applyBorder="1" applyAlignment="1">
      <alignment horizontal="center" vertical="center" wrapText="1"/>
    </xf>
    <xf numFmtId="0" fontId="8" fillId="2" borderId="12" xfId="6" applyFont="1" applyFill="1" applyBorder="1" applyAlignment="1">
      <alignment horizontal="center" vertical="center" wrapText="1"/>
    </xf>
    <xf numFmtId="0" fontId="8" fillId="2" borderId="14" xfId="6" applyFont="1" applyFill="1" applyBorder="1" applyAlignment="1">
      <alignment horizontal="center" vertical="center" wrapText="1"/>
    </xf>
    <xf numFmtId="164" fontId="3" fillId="2" borderId="28" xfId="6" applyNumberFormat="1" applyFill="1" applyBorder="1" applyAlignment="1">
      <alignment horizontal="center" vertical="center" wrapText="1"/>
    </xf>
    <xf numFmtId="0" fontId="3" fillId="2" borderId="29" xfId="6" applyFill="1" applyBorder="1" applyAlignment="1">
      <alignment horizontal="left" vertical="center" wrapText="1"/>
    </xf>
    <xf numFmtId="164" fontId="2" fillId="2" borderId="31" xfId="6" applyNumberFormat="1" applyFont="1" applyFill="1" applyBorder="1" applyAlignment="1">
      <alignment horizontal="center" vertical="center" wrapText="1"/>
    </xf>
    <xf numFmtId="164" fontId="2" fillId="4" borderId="7" xfId="6" applyNumberFormat="1" applyFont="1" applyFill="1" applyBorder="1" applyAlignment="1">
      <alignment horizontal="center" vertical="center" wrapText="1"/>
    </xf>
    <xf numFmtId="1" fontId="2" fillId="2" borderId="7" xfId="6" applyNumberFormat="1" applyFont="1" applyFill="1" applyBorder="1" applyAlignment="1">
      <alignment horizontal="center" vertical="center" wrapText="1"/>
    </xf>
    <xf numFmtId="164" fontId="2" fillId="5" borderId="7" xfId="6" applyNumberFormat="1" applyFont="1" applyFill="1" applyBorder="1" applyAlignment="1">
      <alignment horizontal="center" vertical="center" wrapText="1"/>
    </xf>
    <xf numFmtId="172" fontId="3" fillId="2" borderId="0" xfId="6" applyNumberFormat="1" applyFill="1" applyAlignment="1">
      <alignment horizontal="center" vertical="center"/>
    </xf>
    <xf numFmtId="10" fontId="8" fillId="5" borderId="15" xfId="6" applyNumberFormat="1" applyFont="1" applyFill="1" applyBorder="1" applyAlignment="1">
      <alignment horizontal="center" vertical="center" wrapText="1"/>
    </xf>
    <xf numFmtId="10" fontId="3" fillId="5" borderId="15" xfId="6" applyNumberFormat="1" applyFill="1" applyBorder="1" applyAlignment="1">
      <alignment horizontal="center" vertical="center" wrapText="1"/>
    </xf>
    <xf numFmtId="164" fontId="2" fillId="2" borderId="7" xfId="0" applyNumberFormat="1" applyFont="1" applyFill="1" applyBorder="1" applyAlignment="1">
      <alignment horizontal="center" vertical="center" wrapText="1"/>
    </xf>
    <xf numFmtId="164" fontId="2" fillId="2" borderId="7" xfId="6" applyNumberFormat="1" applyFont="1" applyFill="1" applyBorder="1" applyAlignment="1">
      <alignment horizontal="center" vertical="center" wrapText="1"/>
    </xf>
    <xf numFmtId="0" fontId="6" fillId="2" borderId="0" xfId="6" applyFont="1" applyFill="1" applyAlignment="1">
      <alignment horizontal="center" vertical="center" wrapText="1"/>
    </xf>
    <xf numFmtId="164" fontId="3" fillId="2" borderId="7" xfId="4" applyNumberFormat="1" applyFont="1" applyFill="1" applyBorder="1" applyAlignment="1">
      <alignment horizontal="center" vertical="center" wrapText="1"/>
    </xf>
    <xf numFmtId="0" fontId="3" fillId="2" borderId="7" xfId="6" applyFill="1" applyBorder="1" applyAlignment="1">
      <alignment horizontal="center" vertical="center" wrapText="1"/>
    </xf>
    <xf numFmtId="0" fontId="3" fillId="3" borderId="20" xfId="6" applyFill="1" applyBorder="1" applyAlignment="1">
      <alignment horizontal="left" vertical="center" wrapText="1"/>
    </xf>
    <xf numFmtId="0" fontId="3" fillId="3" borderId="20" xfId="0" applyFont="1" applyFill="1" applyBorder="1" applyAlignment="1">
      <alignment horizontal="left" vertical="center" wrapText="1"/>
    </xf>
    <xf numFmtId="0" fontId="6" fillId="2" borderId="13" xfId="6" applyFont="1" applyFill="1" applyBorder="1" applyAlignment="1">
      <alignment horizontal="center" vertical="center" wrapText="1"/>
    </xf>
    <xf numFmtId="0" fontId="11" fillId="0" borderId="0" xfId="0" applyFont="1" applyAlignment="1">
      <alignment horizontal="center"/>
    </xf>
    <xf numFmtId="0" fontId="11" fillId="0" borderId="0" xfId="0" applyFont="1"/>
    <xf numFmtId="0" fontId="10" fillId="3" borderId="7" xfId="6" applyFont="1" applyFill="1" applyBorder="1" applyAlignment="1">
      <alignment horizontal="center" vertical="center" wrapText="1"/>
    </xf>
    <xf numFmtId="0" fontId="11" fillId="0" borderId="7" xfId="0" applyFont="1" applyBorder="1" applyAlignment="1">
      <alignment horizontal="center"/>
    </xf>
    <xf numFmtId="0" fontId="11" fillId="0" borderId="0" xfId="0" applyFont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0" fillId="14" borderId="7" xfId="6" applyFont="1" applyFill="1" applyBorder="1" applyAlignment="1">
      <alignment horizontal="center" vertical="center"/>
    </xf>
    <xf numFmtId="0" fontId="11" fillId="2" borderId="0" xfId="6" applyFont="1" applyFill="1" applyAlignment="1">
      <alignment vertical="center"/>
    </xf>
    <xf numFmtId="0" fontId="11" fillId="2" borderId="34" xfId="6" applyFont="1" applyFill="1" applyBorder="1" applyAlignment="1">
      <alignment vertical="center"/>
    </xf>
    <xf numFmtId="0" fontId="11" fillId="2" borderId="32" xfId="6" applyFont="1" applyFill="1" applyBorder="1" applyAlignment="1">
      <alignment horizontal="center" vertical="center"/>
    </xf>
    <xf numFmtId="0" fontId="11" fillId="2" borderId="0" xfId="6" applyFont="1" applyFill="1" applyAlignment="1">
      <alignment horizontal="center" vertical="center"/>
    </xf>
    <xf numFmtId="0" fontId="11" fillId="2" borderId="34" xfId="6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3" fillId="0" borderId="0" xfId="6"/>
    <xf numFmtId="0" fontId="2" fillId="0" borderId="0" xfId="6" applyFont="1" applyAlignment="1">
      <alignment horizontal="center" vertical="center"/>
    </xf>
    <xf numFmtId="0" fontId="9" fillId="0" borderId="0" xfId="6" applyFont="1"/>
    <xf numFmtId="0" fontId="13" fillId="0" borderId="0" xfId="6" applyFont="1"/>
    <xf numFmtId="0" fontId="3" fillId="2" borderId="0" xfId="6" applyFill="1"/>
    <xf numFmtId="0" fontId="2" fillId="2" borderId="40" xfId="6" applyFont="1" applyFill="1" applyBorder="1"/>
    <xf numFmtId="0" fontId="3" fillId="2" borderId="41" xfId="6" applyFill="1" applyBorder="1"/>
    <xf numFmtId="10" fontId="2" fillId="2" borderId="41" xfId="6" applyNumberFormat="1" applyFont="1" applyFill="1" applyBorder="1" applyAlignment="1">
      <alignment horizontal="center"/>
    </xf>
    <xf numFmtId="0" fontId="3" fillId="2" borderId="43" xfId="6" applyFill="1" applyBorder="1"/>
    <xf numFmtId="0" fontId="3" fillId="2" borderId="39" xfId="6" applyFill="1" applyBorder="1"/>
    <xf numFmtId="0" fontId="3" fillId="2" borderId="44" xfId="6" applyFill="1" applyBorder="1"/>
    <xf numFmtId="49" fontId="2" fillId="2" borderId="39" xfId="6" applyNumberFormat="1" applyFont="1" applyFill="1" applyBorder="1" applyAlignment="1">
      <alignment horizontal="center" vertical="center" wrapText="1"/>
    </xf>
    <xf numFmtId="0" fontId="2" fillId="2" borderId="0" xfId="6" applyFont="1" applyFill="1" applyAlignment="1">
      <alignment vertical="center" wrapText="1"/>
    </xf>
    <xf numFmtId="173" fontId="2" fillId="2" borderId="0" xfId="8" applyNumberFormat="1" applyFont="1" applyFill="1" applyBorder="1" applyAlignment="1">
      <alignment horizontal="center" vertical="center"/>
    </xf>
    <xf numFmtId="10" fontId="2" fillId="0" borderId="0" xfId="9" applyNumberFormat="1" applyFont="1" applyAlignment="1">
      <alignment horizontal="center" vertical="center"/>
    </xf>
    <xf numFmtId="0" fontId="3" fillId="2" borderId="0" xfId="6" applyFill="1" applyAlignment="1">
      <alignment horizontal="left"/>
    </xf>
    <xf numFmtId="10" fontId="2" fillId="2" borderId="0" xfId="8" applyNumberFormat="1" applyFont="1" applyFill="1" applyBorder="1" applyAlignment="1">
      <alignment horizontal="center" vertical="center"/>
    </xf>
    <xf numFmtId="0" fontId="3" fillId="2" borderId="0" xfId="6" quotePrefix="1" applyFill="1" applyAlignment="1">
      <alignment horizontal="left"/>
    </xf>
    <xf numFmtId="49" fontId="2" fillId="2" borderId="45" xfId="6" applyNumberFormat="1" applyFont="1" applyFill="1" applyBorder="1" applyAlignment="1">
      <alignment horizontal="center" vertical="center" wrapText="1"/>
    </xf>
    <xf numFmtId="0" fontId="3" fillId="2" borderId="46" xfId="6" quotePrefix="1" applyFill="1" applyBorder="1" applyAlignment="1">
      <alignment horizontal="left"/>
    </xf>
    <xf numFmtId="10" fontId="2" fillId="2" borderId="46" xfId="8" applyNumberFormat="1" applyFont="1" applyFill="1" applyBorder="1" applyAlignment="1">
      <alignment horizontal="center" vertical="center"/>
    </xf>
    <xf numFmtId="0" fontId="3" fillId="2" borderId="46" xfId="6" applyFill="1" applyBorder="1"/>
    <xf numFmtId="0" fontId="3" fillId="2" borderId="47" xfId="6" applyFill="1" applyBorder="1"/>
    <xf numFmtId="10" fontId="5" fillId="2" borderId="0" xfId="8" applyNumberFormat="1" applyFont="1" applyFill="1" applyBorder="1" applyAlignment="1">
      <alignment horizontal="center" vertical="center"/>
    </xf>
    <xf numFmtId="174" fontId="5" fillId="0" borderId="0" xfId="6" applyNumberFormat="1" applyFont="1" applyAlignment="1">
      <alignment horizontal="center" vertical="center"/>
    </xf>
    <xf numFmtId="0" fontId="7" fillId="0" borderId="0" xfId="6" applyFont="1" applyAlignment="1">
      <alignment horizontal="left" vertical="center"/>
    </xf>
    <xf numFmtId="0" fontId="2" fillId="2" borderId="46" xfId="6" applyFont="1" applyFill="1" applyBorder="1" applyAlignment="1">
      <alignment vertical="center" wrapText="1"/>
    </xf>
    <xf numFmtId="0" fontId="2" fillId="2" borderId="39" xfId="6" applyFont="1" applyFill="1" applyBorder="1"/>
    <xf numFmtId="10" fontId="2" fillId="2" borderId="0" xfId="6" applyNumberFormat="1" applyFont="1" applyFill="1" applyAlignment="1">
      <alignment horizontal="center"/>
    </xf>
    <xf numFmtId="10" fontId="2" fillId="0" borderId="0" xfId="10" applyNumberFormat="1" applyFont="1" applyAlignment="1">
      <alignment horizontal="center" vertical="center"/>
    </xf>
    <xf numFmtId="10" fontId="3" fillId="2" borderId="0" xfId="8" applyNumberFormat="1" applyFont="1" applyFill="1" applyBorder="1" applyAlignment="1">
      <alignment horizontal="center" vertical="center"/>
    </xf>
    <xf numFmtId="175" fontId="5" fillId="0" borderId="0" xfId="6" applyNumberFormat="1" applyFont="1" applyAlignment="1">
      <alignment horizontal="center" vertical="center"/>
    </xf>
    <xf numFmtId="0" fontId="3" fillId="2" borderId="0" xfId="6" quotePrefix="1" applyFill="1"/>
    <xf numFmtId="10" fontId="2" fillId="0" borderId="0" xfId="6" applyNumberFormat="1" applyFont="1" applyAlignment="1">
      <alignment horizontal="center" vertical="center"/>
    </xf>
    <xf numFmtId="0" fontId="2" fillId="2" borderId="0" xfId="6" applyFont="1" applyFill="1"/>
    <xf numFmtId="0" fontId="15" fillId="0" borderId="0" xfId="6" applyFont="1" applyAlignment="1">
      <alignment horizontal="left" vertical="center"/>
    </xf>
    <xf numFmtId="0" fontId="3" fillId="0" borderId="39" xfId="6" applyBorder="1"/>
    <xf numFmtId="2" fontId="5" fillId="0" borderId="0" xfId="6" applyNumberFormat="1" applyFont="1" applyAlignment="1">
      <alignment horizontal="center" vertical="center"/>
    </xf>
    <xf numFmtId="0" fontId="3" fillId="2" borderId="45" xfId="6" applyFill="1" applyBorder="1"/>
    <xf numFmtId="0" fontId="3" fillId="2" borderId="46" xfId="6" quotePrefix="1" applyFill="1" applyBorder="1"/>
    <xf numFmtId="164" fontId="2" fillId="2" borderId="15" xfId="4" applyNumberFormat="1" applyFont="1" applyFill="1" applyBorder="1" applyAlignment="1">
      <alignment horizontal="center" vertical="center" wrapText="1"/>
    </xf>
    <xf numFmtId="0" fontId="3" fillId="2" borderId="20" xfId="0" applyFont="1" applyFill="1" applyBorder="1" applyAlignment="1">
      <alignment horizontal="left" vertical="center" wrapText="1"/>
    </xf>
    <xf numFmtId="164" fontId="2" fillId="2" borderId="19" xfId="4" applyNumberFormat="1" applyFont="1" applyFill="1" applyBorder="1" applyAlignment="1">
      <alignment horizontal="center" vertical="center" wrapText="1"/>
    </xf>
    <xf numFmtId="164" fontId="2" fillId="2" borderId="15" xfId="0" applyNumberFormat="1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left" vertical="center" wrapText="1"/>
    </xf>
    <xf numFmtId="164" fontId="3" fillId="2" borderId="0" xfId="0" applyNumberFormat="1" applyFont="1" applyFill="1" applyAlignment="1">
      <alignment horizontal="center" vertical="center" wrapText="1"/>
    </xf>
    <xf numFmtId="168" fontId="2" fillId="2" borderId="12" xfId="0" applyNumberFormat="1" applyFont="1" applyFill="1" applyBorder="1" applyAlignment="1">
      <alignment horizontal="center" vertical="center" wrapText="1"/>
    </xf>
    <xf numFmtId="168" fontId="2" fillId="2" borderId="14" xfId="0" applyNumberFormat="1" applyFont="1" applyFill="1" applyBorder="1" applyAlignment="1">
      <alignment horizontal="center" vertical="center" wrapText="1"/>
    </xf>
    <xf numFmtId="168" fontId="2" fillId="2" borderId="20" xfId="0" applyNumberFormat="1" applyFont="1" applyFill="1" applyBorder="1" applyAlignment="1">
      <alignment horizontal="center" vertical="center" wrapText="1"/>
    </xf>
    <xf numFmtId="0" fontId="2" fillId="2" borderId="20" xfId="0" applyFont="1" applyFill="1" applyBorder="1" applyAlignment="1">
      <alignment horizontal="center" vertical="center" wrapText="1"/>
    </xf>
    <xf numFmtId="164" fontId="2" fillId="2" borderId="20" xfId="0" applyNumberFormat="1" applyFont="1" applyFill="1" applyBorder="1" applyAlignment="1">
      <alignment horizontal="center" vertical="center" wrapText="1"/>
    </xf>
    <xf numFmtId="0" fontId="2" fillId="2" borderId="15" xfId="0" applyFont="1" applyFill="1" applyBorder="1" applyAlignment="1">
      <alignment horizontal="center" vertical="center" wrapText="1"/>
    </xf>
    <xf numFmtId="10" fontId="2" fillId="2" borderId="15" xfId="5" applyNumberFormat="1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2" fillId="2" borderId="24" xfId="0" applyFont="1" applyFill="1" applyBorder="1" applyAlignment="1">
      <alignment horizontal="center" vertical="center" wrapText="1"/>
    </xf>
    <xf numFmtId="10" fontId="3" fillId="2" borderId="24" xfId="5" applyNumberFormat="1" applyFont="1" applyFill="1" applyBorder="1" applyAlignment="1">
      <alignment horizontal="center" vertical="center" wrapText="1"/>
    </xf>
    <xf numFmtId="164" fontId="2" fillId="2" borderId="19" xfId="0" applyNumberFormat="1" applyFont="1" applyFill="1" applyBorder="1" applyAlignment="1">
      <alignment horizontal="center" vertical="center" wrapText="1"/>
    </xf>
    <xf numFmtId="10" fontId="3" fillId="2" borderId="7" xfId="3" applyNumberFormat="1" applyFont="1" applyFill="1" applyBorder="1" applyAlignment="1">
      <alignment horizontal="center" vertical="center" wrapText="1"/>
    </xf>
    <xf numFmtId="10" fontId="2" fillId="2" borderId="7" xfId="3" applyNumberFormat="1" applyFont="1" applyFill="1" applyBorder="1" applyAlignment="1">
      <alignment horizontal="center" vertical="center" wrapText="1"/>
    </xf>
    <xf numFmtId="169" fontId="2" fillId="2" borderId="7" xfId="0" applyNumberFormat="1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vertical="center" wrapText="1"/>
    </xf>
    <xf numFmtId="0" fontId="3" fillId="2" borderId="19" xfId="0" applyFont="1" applyFill="1" applyBorder="1" applyAlignment="1">
      <alignment vertical="center" wrapText="1"/>
    </xf>
    <xf numFmtId="10" fontId="2" fillId="2" borderId="15" xfId="0" applyNumberFormat="1" applyFont="1" applyFill="1" applyBorder="1" applyAlignment="1">
      <alignment horizontal="center" vertical="center" wrapText="1"/>
    </xf>
    <xf numFmtId="0" fontId="3" fillId="2" borderId="12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center" vertical="center" wrapText="1"/>
    </xf>
    <xf numFmtId="0" fontId="3" fillId="0" borderId="7" xfId="0" applyFont="1" applyBorder="1" applyAlignment="1">
      <alignment horizontal="left" vertical="center"/>
    </xf>
    <xf numFmtId="167" fontId="0" fillId="0" borderId="7" xfId="2" applyFont="1" applyBorder="1" applyAlignment="1">
      <alignment horizontal="left" vertical="center"/>
    </xf>
    <xf numFmtId="167" fontId="11" fillId="10" borderId="7" xfId="2" applyFont="1" applyFill="1" applyBorder="1" applyAlignment="1" applyProtection="1">
      <alignment horizontal="center" vertical="center"/>
    </xf>
    <xf numFmtId="167" fontId="11" fillId="10" borderId="7" xfId="6" applyNumberFormat="1" applyFont="1" applyFill="1" applyBorder="1" applyAlignment="1">
      <alignment horizontal="center" vertical="center"/>
    </xf>
    <xf numFmtId="167" fontId="11" fillId="12" borderId="7" xfId="2" applyFont="1" applyFill="1" applyBorder="1" applyAlignment="1" applyProtection="1">
      <alignment horizontal="center" vertical="center"/>
    </xf>
    <xf numFmtId="10" fontId="1" fillId="2" borderId="7" xfId="3" applyNumberFormat="1" applyFont="1" applyFill="1" applyBorder="1" applyAlignment="1">
      <alignment horizontal="center" vertical="center" wrapText="1"/>
    </xf>
    <xf numFmtId="0" fontId="6" fillId="2" borderId="20" xfId="0" applyFont="1" applyFill="1" applyBorder="1" applyAlignment="1">
      <alignment horizontal="center" vertical="center" wrapText="1"/>
    </xf>
    <xf numFmtId="164" fontId="1" fillId="2" borderId="15" xfId="4" applyNumberFormat="1" applyFont="1" applyFill="1" applyBorder="1" applyAlignment="1">
      <alignment horizontal="center" vertical="center" wrapText="1"/>
    </xf>
    <xf numFmtId="10" fontId="2" fillId="2" borderId="7" xfId="5" applyNumberFormat="1" applyFont="1" applyFill="1" applyBorder="1" applyAlignment="1">
      <alignment horizontal="center" vertical="center" wrapText="1"/>
    </xf>
    <xf numFmtId="10" fontId="1" fillId="2" borderId="7" xfId="5" applyNumberFormat="1" applyFont="1" applyFill="1" applyBorder="1" applyAlignment="1">
      <alignment horizontal="center" vertical="center" wrapText="1"/>
    </xf>
    <xf numFmtId="164" fontId="1" fillId="2" borderId="0" xfId="6" applyNumberFormat="1" applyFont="1" applyFill="1" applyAlignment="1">
      <alignment horizontal="center" vertical="center"/>
    </xf>
    <xf numFmtId="167" fontId="11" fillId="0" borderId="7" xfId="2" applyFont="1" applyBorder="1" applyAlignment="1">
      <alignment horizontal="center"/>
    </xf>
    <xf numFmtId="167" fontId="0" fillId="0" borderId="7" xfId="2" applyFont="1" applyBorder="1" applyAlignment="1">
      <alignment horizontal="center"/>
    </xf>
    <xf numFmtId="167" fontId="1" fillId="16" borderId="7" xfId="2" applyFont="1" applyFill="1" applyBorder="1" applyAlignment="1">
      <alignment horizontal="center" vertical="center"/>
    </xf>
    <xf numFmtId="167" fontId="11" fillId="0" borderId="7" xfId="2" applyFont="1" applyBorder="1" applyAlignment="1">
      <alignment horizontal="center" vertical="center"/>
    </xf>
    <xf numFmtId="167" fontId="0" fillId="0" borderId="7" xfId="2" applyFont="1" applyBorder="1" applyAlignment="1">
      <alignment horizontal="center" vertical="center"/>
    </xf>
    <xf numFmtId="0" fontId="3" fillId="2" borderId="0" xfId="6" quotePrefix="1" applyFill="1"/>
    <xf numFmtId="0" fontId="2" fillId="2" borderId="0" xfId="6" applyFont="1" applyFill="1" applyAlignment="1">
      <alignment horizontal="center"/>
    </xf>
    <xf numFmtId="0" fontId="2" fillId="2" borderId="0" xfId="6" applyFont="1" applyFill="1" applyAlignment="1">
      <alignment horizontal="center" vertical="center" textRotation="90" wrapText="1"/>
    </xf>
    <xf numFmtId="0" fontId="2" fillId="2" borderId="46" xfId="6" applyFont="1" applyFill="1" applyBorder="1" applyAlignment="1">
      <alignment horizontal="center" vertical="center" textRotation="90" wrapText="1"/>
    </xf>
    <xf numFmtId="0" fontId="3" fillId="2" borderId="0" xfId="6" applyFill="1" applyAlignment="1">
      <alignment horizontal="justify" wrapText="1"/>
    </xf>
    <xf numFmtId="0" fontId="3" fillId="2" borderId="44" xfId="6" applyFill="1" applyBorder="1" applyAlignment="1">
      <alignment horizontal="justify" wrapText="1"/>
    </xf>
    <xf numFmtId="0" fontId="10" fillId="11" borderId="7" xfId="6" applyFont="1" applyFill="1" applyBorder="1" applyAlignment="1">
      <alignment horizontal="left" vertical="center" wrapText="1"/>
    </xf>
    <xf numFmtId="0" fontId="11" fillId="17" borderId="37" xfId="6" applyFont="1" applyFill="1" applyBorder="1" applyAlignment="1">
      <alignment horizontal="center" vertical="center"/>
    </xf>
    <xf numFmtId="0" fontId="11" fillId="17" borderId="42" xfId="6" applyFont="1" applyFill="1" applyBorder="1" applyAlignment="1">
      <alignment horizontal="center" vertical="center"/>
    </xf>
    <xf numFmtId="0" fontId="11" fillId="17" borderId="38" xfId="6" applyFont="1" applyFill="1" applyBorder="1" applyAlignment="1">
      <alignment horizontal="center" vertical="center"/>
    </xf>
    <xf numFmtId="0" fontId="10" fillId="9" borderId="7" xfId="6" applyFont="1" applyFill="1" applyBorder="1" applyAlignment="1">
      <alignment horizontal="left" vertical="center" wrapText="1"/>
    </xf>
    <xf numFmtId="0" fontId="11" fillId="2" borderId="48" xfId="6" applyFont="1" applyFill="1" applyBorder="1" applyAlignment="1">
      <alignment horizontal="center" vertical="center"/>
    </xf>
    <xf numFmtId="0" fontId="11" fillId="2" borderId="36" xfId="6" applyFont="1" applyFill="1" applyBorder="1" applyAlignment="1">
      <alignment horizontal="center" vertical="center"/>
    </xf>
    <xf numFmtId="0" fontId="11" fillId="2" borderId="49" xfId="6" applyFont="1" applyFill="1" applyBorder="1" applyAlignment="1">
      <alignment horizontal="center" vertical="center"/>
    </xf>
    <xf numFmtId="0" fontId="2" fillId="0" borderId="36" xfId="0" applyFont="1" applyBorder="1" applyAlignment="1">
      <alignment horizontal="center" vertical="center"/>
    </xf>
    <xf numFmtId="0" fontId="10" fillId="8" borderId="48" xfId="6" applyFont="1" applyFill="1" applyBorder="1" applyAlignment="1">
      <alignment horizontal="center" vertical="center"/>
    </xf>
    <xf numFmtId="0" fontId="10" fillId="8" borderId="36" xfId="6" applyFont="1" applyFill="1" applyBorder="1" applyAlignment="1">
      <alignment horizontal="center" vertical="center"/>
    </xf>
    <xf numFmtId="0" fontId="10" fillId="14" borderId="4" xfId="6" applyFont="1" applyFill="1" applyBorder="1" applyAlignment="1">
      <alignment horizontal="center" vertical="center"/>
    </xf>
    <xf numFmtId="0" fontId="10" fillId="14" borderId="5" xfId="6" applyFont="1" applyFill="1" applyBorder="1" applyAlignment="1">
      <alignment horizontal="center" vertical="center"/>
    </xf>
    <xf numFmtId="0" fontId="10" fillId="14" borderId="6" xfId="6" applyFont="1" applyFill="1" applyBorder="1" applyAlignment="1">
      <alignment horizontal="center" vertical="center"/>
    </xf>
    <xf numFmtId="167" fontId="1" fillId="0" borderId="7" xfId="0" applyNumberFormat="1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0" fillId="14" borderId="37" xfId="6" applyFont="1" applyFill="1" applyBorder="1" applyAlignment="1">
      <alignment horizontal="center" vertical="center" wrapText="1"/>
    </xf>
    <xf numFmtId="0" fontId="10" fillId="14" borderId="42" xfId="6" applyFont="1" applyFill="1" applyBorder="1" applyAlignment="1">
      <alignment horizontal="center" vertical="center" wrapText="1"/>
    </xf>
    <xf numFmtId="0" fontId="10" fillId="14" borderId="38" xfId="6" applyFont="1" applyFill="1" applyBorder="1" applyAlignment="1">
      <alignment horizontal="center" vertical="center" wrapText="1"/>
    </xf>
    <xf numFmtId="0" fontId="10" fillId="2" borderId="32" xfId="6" applyFont="1" applyFill="1" applyBorder="1" applyAlignment="1">
      <alignment horizontal="center" vertical="center"/>
    </xf>
    <xf numFmtId="0" fontId="10" fillId="2" borderId="0" xfId="6" applyFont="1" applyFill="1" applyAlignment="1">
      <alignment horizontal="center" vertical="center"/>
    </xf>
    <xf numFmtId="0" fontId="10" fillId="2" borderId="34" xfId="6" applyFont="1" applyFill="1" applyBorder="1" applyAlignment="1">
      <alignment horizontal="center" vertical="center"/>
    </xf>
    <xf numFmtId="0" fontId="10" fillId="15" borderId="32" xfId="6" applyFont="1" applyFill="1" applyBorder="1" applyAlignment="1">
      <alignment horizontal="center" vertical="center"/>
    </xf>
    <xf numFmtId="0" fontId="10" fillId="15" borderId="0" xfId="6" applyFont="1" applyFill="1" applyAlignment="1">
      <alignment horizontal="center" vertical="center"/>
    </xf>
    <xf numFmtId="0" fontId="10" fillId="15" borderId="34" xfId="6" applyFont="1" applyFill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 wrapText="1"/>
    </xf>
    <xf numFmtId="0" fontId="11" fillId="0" borderId="30" xfId="0" applyFont="1" applyBorder="1" applyAlignment="1">
      <alignment horizontal="center" vertical="center"/>
    </xf>
    <xf numFmtId="0" fontId="11" fillId="0" borderId="33" xfId="0" applyFont="1" applyBorder="1" applyAlignment="1">
      <alignment horizontal="center" vertical="center"/>
    </xf>
    <xf numFmtId="0" fontId="11" fillId="0" borderId="13" xfId="0" applyFont="1" applyBorder="1" applyAlignment="1">
      <alignment horizontal="center" vertical="center"/>
    </xf>
    <xf numFmtId="0" fontId="11" fillId="0" borderId="30" xfId="0" applyFont="1" applyBorder="1" applyAlignment="1">
      <alignment horizontal="center" vertical="center" wrapText="1"/>
    </xf>
    <xf numFmtId="0" fontId="11" fillId="0" borderId="33" xfId="0" applyFont="1" applyBorder="1" applyAlignment="1">
      <alignment horizontal="center" vertical="center" wrapText="1"/>
    </xf>
    <xf numFmtId="0" fontId="11" fillId="0" borderId="13" xfId="0" applyFont="1" applyBorder="1" applyAlignment="1">
      <alignment horizontal="center" vertical="center" wrapText="1"/>
    </xf>
    <xf numFmtId="0" fontId="10" fillId="14" borderId="32" xfId="6" applyFont="1" applyFill="1" applyBorder="1" applyAlignment="1">
      <alignment horizontal="center" vertical="center"/>
    </xf>
    <xf numFmtId="0" fontId="10" fillId="14" borderId="0" xfId="6" applyFont="1" applyFill="1" applyAlignment="1">
      <alignment horizontal="center" vertical="center"/>
    </xf>
    <xf numFmtId="0" fontId="10" fillId="14" borderId="34" xfId="6" applyFont="1" applyFill="1" applyBorder="1" applyAlignment="1">
      <alignment horizontal="center" vertical="center"/>
    </xf>
    <xf numFmtId="0" fontId="11" fillId="15" borderId="32" xfId="6" applyFont="1" applyFill="1" applyBorder="1" applyAlignment="1">
      <alignment horizontal="center" vertical="center" wrapText="1"/>
    </xf>
    <xf numFmtId="0" fontId="11" fillId="15" borderId="0" xfId="6" applyFont="1" applyFill="1" applyAlignment="1">
      <alignment horizontal="center" vertical="center" wrapText="1"/>
    </xf>
    <xf numFmtId="0" fontId="11" fillId="15" borderId="34" xfId="6" applyFont="1" applyFill="1" applyBorder="1" applyAlignment="1">
      <alignment horizontal="center" vertical="center" wrapText="1"/>
    </xf>
    <xf numFmtId="0" fontId="10" fillId="14" borderId="48" xfId="6" applyFont="1" applyFill="1" applyBorder="1" applyAlignment="1">
      <alignment horizontal="center" vertical="center"/>
    </xf>
    <xf numFmtId="0" fontId="10" fillId="14" borderId="36" xfId="6" applyFont="1" applyFill="1" applyBorder="1" applyAlignment="1">
      <alignment horizontal="center" vertical="center"/>
    </xf>
    <xf numFmtId="0" fontId="10" fillId="14" borderId="49" xfId="6" applyFont="1" applyFill="1" applyBorder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4" fillId="0" borderId="1" xfId="0" applyFont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left" vertical="center" wrapText="1"/>
    </xf>
    <xf numFmtId="0" fontId="2" fillId="2" borderId="30" xfId="0" applyFont="1" applyFill="1" applyBorder="1" applyAlignment="1">
      <alignment horizontal="center" vertical="center" wrapText="1"/>
    </xf>
    <xf numFmtId="0" fontId="2" fillId="2" borderId="33" xfId="0" applyFont="1" applyFill="1" applyBorder="1" applyAlignment="1">
      <alignment horizontal="center" vertical="center" wrapText="1"/>
    </xf>
    <xf numFmtId="0" fontId="2" fillId="2" borderId="1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5" xfId="0" applyFont="1" applyFill="1" applyBorder="1" applyAlignment="1">
      <alignment horizontal="center" vertical="center" wrapText="1"/>
    </xf>
    <xf numFmtId="0" fontId="2" fillId="2" borderId="6" xfId="0" applyFont="1" applyFill="1" applyBorder="1" applyAlignment="1">
      <alignment horizontal="center" vertical="center" wrapText="1"/>
    </xf>
    <xf numFmtId="0" fontId="2" fillId="2" borderId="7" xfId="0" applyFont="1" applyFill="1" applyBorder="1" applyAlignment="1">
      <alignment horizontal="center" vertical="center" wrapText="1"/>
    </xf>
    <xf numFmtId="0" fontId="3" fillId="2" borderId="7" xfId="0" applyFont="1" applyFill="1" applyBorder="1" applyAlignment="1">
      <alignment horizontal="center" vertical="center"/>
    </xf>
    <xf numFmtId="0" fontId="3" fillId="2" borderId="13" xfId="0" applyFont="1" applyFill="1" applyBorder="1" applyAlignment="1">
      <alignment horizontal="left" vertical="center" wrapText="1"/>
    </xf>
    <xf numFmtId="0" fontId="3" fillId="2" borderId="7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left" vertical="center" wrapText="1"/>
    </xf>
    <xf numFmtId="0" fontId="3" fillId="2" borderId="19" xfId="0" applyFont="1" applyFill="1" applyBorder="1" applyAlignment="1">
      <alignment horizontal="left" vertical="center" wrapText="1"/>
    </xf>
    <xf numFmtId="0" fontId="2" fillId="2" borderId="14" xfId="0" applyFont="1" applyFill="1" applyBorder="1" applyAlignment="1">
      <alignment horizontal="center" vertical="center" wrapText="1"/>
    </xf>
    <xf numFmtId="0" fontId="2" fillId="2" borderId="18" xfId="0" applyFont="1" applyFill="1" applyBorder="1" applyAlignment="1">
      <alignment horizontal="center" vertical="center" wrapText="1"/>
    </xf>
    <xf numFmtId="0" fontId="2" fillId="2" borderId="19" xfId="0" applyFont="1" applyFill="1" applyBorder="1" applyAlignment="1">
      <alignment horizontal="center" vertical="center" wrapText="1"/>
    </xf>
    <xf numFmtId="0" fontId="2" fillId="2" borderId="12" xfId="0" applyFont="1" applyFill="1" applyBorder="1" applyAlignment="1">
      <alignment horizontal="center" vertical="center" wrapText="1"/>
    </xf>
    <xf numFmtId="0" fontId="2" fillId="2" borderId="35" xfId="0" applyFont="1" applyFill="1" applyBorder="1" applyAlignment="1">
      <alignment horizontal="center" vertical="center" wrapText="1"/>
    </xf>
    <xf numFmtId="0" fontId="2" fillId="2" borderId="28" xfId="0" applyFont="1" applyFill="1" applyBorder="1" applyAlignment="1">
      <alignment horizontal="center" vertical="center" wrapText="1"/>
    </xf>
    <xf numFmtId="0" fontId="3" fillId="2" borderId="14" xfId="0" applyFont="1" applyFill="1" applyBorder="1" applyAlignment="1">
      <alignment horizontal="justify" vertical="center" wrapText="1"/>
    </xf>
    <xf numFmtId="0" fontId="3" fillId="2" borderId="19" xfId="0" applyFont="1" applyFill="1" applyBorder="1" applyAlignment="1">
      <alignment horizontal="justify" vertical="center" wrapText="1"/>
    </xf>
    <xf numFmtId="0" fontId="3" fillId="2" borderId="25" xfId="0" applyFont="1" applyFill="1" applyBorder="1" applyAlignment="1">
      <alignment horizontal="left" vertical="center" wrapText="1"/>
    </xf>
    <xf numFmtId="0" fontId="2" fillId="2" borderId="25" xfId="0" applyFont="1" applyFill="1" applyBorder="1" applyAlignment="1">
      <alignment horizontal="center" vertical="center" wrapText="1"/>
    </xf>
    <xf numFmtId="0" fontId="3" fillId="2" borderId="18" xfId="0" applyFont="1" applyFill="1" applyBorder="1" applyAlignment="1">
      <alignment horizontal="left" vertical="center" wrapText="1"/>
    </xf>
    <xf numFmtId="0" fontId="9" fillId="2" borderId="26" xfId="0" applyFont="1" applyFill="1" applyBorder="1" applyAlignment="1">
      <alignment horizontal="justify" vertical="center"/>
    </xf>
    <xf numFmtId="10" fontId="3" fillId="2" borderId="27" xfId="5" applyNumberFormat="1" applyFont="1" applyFill="1" applyBorder="1" applyAlignment="1">
      <alignment horizontal="center" vertical="center"/>
    </xf>
    <xf numFmtId="10" fontId="3" fillId="2" borderId="0" xfId="5" applyNumberFormat="1" applyFont="1" applyFill="1" applyAlignment="1">
      <alignment horizontal="center" vertical="center"/>
    </xf>
    <xf numFmtId="0" fontId="2" fillId="2" borderId="14" xfId="0" applyFont="1" applyFill="1" applyBorder="1" applyAlignment="1">
      <alignment horizontal="left" vertical="center" wrapText="1"/>
    </xf>
    <xf numFmtId="0" fontId="2" fillId="2" borderId="19" xfId="0" applyFont="1" applyFill="1" applyBorder="1" applyAlignment="1">
      <alignment horizontal="left" vertical="center" wrapText="1"/>
    </xf>
    <xf numFmtId="43" fontId="3" fillId="2" borderId="27" xfId="0" applyNumberFormat="1" applyFont="1" applyFill="1" applyBorder="1" applyAlignment="1">
      <alignment horizontal="center" vertical="center"/>
    </xf>
    <xf numFmtId="0" fontId="3" fillId="2" borderId="0" xfId="0" applyFont="1" applyFill="1" applyAlignment="1">
      <alignment horizontal="center" vertical="center"/>
    </xf>
    <xf numFmtId="43" fontId="2" fillId="2" borderId="27" xfId="0" applyNumberFormat="1" applyFont="1" applyFill="1" applyBorder="1" applyAlignment="1">
      <alignment horizontal="center" vertical="center"/>
    </xf>
    <xf numFmtId="10" fontId="2" fillId="2" borderId="27" xfId="5" applyNumberFormat="1" applyFont="1" applyFill="1" applyBorder="1" applyAlignment="1">
      <alignment horizontal="center" vertical="center"/>
    </xf>
    <xf numFmtId="10" fontId="2" fillId="2" borderId="0" xfId="5" applyNumberFormat="1" applyFont="1" applyFill="1" applyAlignment="1">
      <alignment horizontal="center" vertical="center"/>
    </xf>
    <xf numFmtId="0" fontId="6" fillId="2" borderId="7" xfId="0" applyFont="1" applyFill="1" applyBorder="1" applyAlignment="1">
      <alignment horizontal="center" vertical="center" wrapText="1"/>
    </xf>
    <xf numFmtId="0" fontId="6" fillId="3" borderId="4" xfId="0" applyFont="1" applyFill="1" applyBorder="1" applyAlignment="1">
      <alignment horizontal="center" vertical="center" wrapText="1"/>
    </xf>
    <xf numFmtId="0" fontId="6" fillId="3" borderId="5" xfId="0" applyFont="1" applyFill="1" applyBorder="1" applyAlignment="1">
      <alignment horizontal="center" vertical="center" wrapText="1"/>
    </xf>
    <xf numFmtId="0" fontId="6" fillId="3" borderId="6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6" fillId="2" borderId="30" xfId="0" applyFont="1" applyFill="1" applyBorder="1" applyAlignment="1">
      <alignment horizontal="center" vertical="center" wrapText="1"/>
    </xf>
    <xf numFmtId="0" fontId="6" fillId="4" borderId="7" xfId="0" applyFont="1" applyFill="1" applyBorder="1" applyAlignment="1">
      <alignment horizontal="center" vertical="center" wrapText="1"/>
    </xf>
    <xf numFmtId="0" fontId="6" fillId="4" borderId="14" xfId="0" applyFont="1" applyFill="1" applyBorder="1" applyAlignment="1">
      <alignment horizontal="center" vertical="center" wrapText="1"/>
    </xf>
    <xf numFmtId="0" fontId="6" fillId="4" borderId="18" xfId="0" applyFont="1" applyFill="1" applyBorder="1" applyAlignment="1">
      <alignment horizontal="center" vertical="center" wrapText="1"/>
    </xf>
    <xf numFmtId="0" fontId="6" fillId="4" borderId="19" xfId="0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6" fillId="2" borderId="14" xfId="0" applyFont="1" applyFill="1" applyBorder="1" applyAlignment="1">
      <alignment horizontal="left" vertical="center" wrapText="1"/>
    </xf>
    <xf numFmtId="0" fontId="6" fillId="2" borderId="19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left" vertical="center" wrapText="1"/>
    </xf>
    <xf numFmtId="0" fontId="8" fillId="2" borderId="19" xfId="0" applyFont="1" applyFill="1" applyBorder="1" applyAlignment="1">
      <alignment horizontal="left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6" fillId="3" borderId="18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left" vertical="center" wrapText="1"/>
    </xf>
    <xf numFmtId="0" fontId="6" fillId="4" borderId="25" xfId="0" applyFont="1" applyFill="1" applyBorder="1" applyAlignment="1">
      <alignment horizontal="center" vertical="center" wrapText="1"/>
    </xf>
    <xf numFmtId="0" fontId="8" fillId="2" borderId="18" xfId="0" applyFont="1" applyFill="1" applyBorder="1" applyAlignment="1">
      <alignment horizontal="left" vertical="center" wrapText="1"/>
    </xf>
    <xf numFmtId="0" fontId="8" fillId="2" borderId="14" xfId="0" applyFont="1" applyFill="1" applyBorder="1" applyAlignment="1">
      <alignment horizontal="justify" vertical="center" wrapText="1"/>
    </xf>
    <xf numFmtId="0" fontId="8" fillId="2" borderId="19" xfId="0" applyFont="1" applyFill="1" applyBorder="1" applyAlignment="1">
      <alignment horizontal="justify" vertical="center" wrapText="1"/>
    </xf>
    <xf numFmtId="0" fontId="6" fillId="3" borderId="12" xfId="0" applyFont="1" applyFill="1" applyBorder="1" applyAlignment="1">
      <alignment horizontal="center" vertical="center" wrapText="1"/>
    </xf>
    <xf numFmtId="0" fontId="6" fillId="3" borderId="35" xfId="0" applyFont="1" applyFill="1" applyBorder="1" applyAlignment="1">
      <alignment horizontal="center" vertical="center" wrapText="1"/>
    </xf>
    <xf numFmtId="0" fontId="6" fillId="3" borderId="28" xfId="0" applyFont="1" applyFill="1" applyBorder="1" applyAlignment="1">
      <alignment horizontal="center" vertical="center" wrapText="1"/>
    </xf>
    <xf numFmtId="0" fontId="8" fillId="2" borderId="13" xfId="0" applyFont="1" applyFill="1" applyBorder="1" applyAlignment="1">
      <alignment horizontal="left" vertical="center" wrapText="1"/>
    </xf>
    <xf numFmtId="0" fontId="6" fillId="3" borderId="30" xfId="0" applyFont="1" applyFill="1" applyBorder="1" applyAlignment="1">
      <alignment horizontal="center" vertical="center" wrapText="1"/>
    </xf>
    <xf numFmtId="0" fontId="6" fillId="3" borderId="33" xfId="0" applyFont="1" applyFill="1" applyBorder="1" applyAlignment="1">
      <alignment horizontal="center" vertical="center" wrapText="1"/>
    </xf>
    <xf numFmtId="0" fontId="6" fillId="3" borderId="13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6" fillId="2" borderId="7" xfId="6" applyFont="1" applyFill="1" applyBorder="1" applyAlignment="1">
      <alignment horizontal="center" vertical="center" wrapText="1"/>
    </xf>
    <xf numFmtId="0" fontId="6" fillId="3" borderId="4" xfId="6" applyFont="1" applyFill="1" applyBorder="1" applyAlignment="1">
      <alignment horizontal="center" vertical="center" wrapText="1"/>
    </xf>
    <xf numFmtId="0" fontId="6" fillId="3" borderId="5" xfId="6" applyFont="1" applyFill="1" applyBorder="1" applyAlignment="1">
      <alignment horizontal="center" vertical="center" wrapText="1"/>
    </xf>
    <xf numFmtId="0" fontId="6" fillId="3" borderId="6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left" vertical="center" wrapText="1"/>
    </xf>
    <xf numFmtId="0" fontId="6" fillId="2" borderId="30" xfId="6" applyFont="1" applyFill="1" applyBorder="1" applyAlignment="1">
      <alignment horizontal="center" vertical="center" wrapText="1"/>
    </xf>
    <xf numFmtId="0" fontId="6" fillId="4" borderId="7" xfId="6" applyFont="1" applyFill="1" applyBorder="1" applyAlignment="1">
      <alignment horizontal="center" vertical="center" wrapText="1"/>
    </xf>
    <xf numFmtId="0" fontId="8" fillId="2" borderId="14" xfId="6" applyFont="1" applyFill="1" applyBorder="1" applyAlignment="1">
      <alignment horizontal="left" vertical="center" wrapText="1"/>
    </xf>
    <xf numFmtId="0" fontId="8" fillId="2" borderId="19" xfId="6" applyFont="1" applyFill="1" applyBorder="1" applyAlignment="1">
      <alignment horizontal="left" vertical="center" wrapText="1"/>
    </xf>
    <xf numFmtId="0" fontId="6" fillId="4" borderId="14" xfId="6" applyFont="1" applyFill="1" applyBorder="1" applyAlignment="1">
      <alignment horizontal="center" vertical="center" wrapText="1"/>
    </xf>
    <xf numFmtId="0" fontId="6" fillId="4" borderId="18" xfId="6" applyFont="1" applyFill="1" applyBorder="1" applyAlignment="1">
      <alignment horizontal="center" vertical="center" wrapText="1"/>
    </xf>
    <xf numFmtId="0" fontId="6" fillId="4" borderId="19" xfId="6" applyFont="1" applyFill="1" applyBorder="1" applyAlignment="1">
      <alignment horizontal="center" vertical="center" wrapText="1"/>
    </xf>
    <xf numFmtId="0" fontId="6" fillId="3" borderId="7" xfId="6" applyFont="1" applyFill="1" applyBorder="1" applyAlignment="1">
      <alignment horizontal="center" vertical="center" wrapText="1"/>
    </xf>
    <xf numFmtId="0" fontId="6" fillId="3" borderId="12" xfId="6" applyFont="1" applyFill="1" applyBorder="1" applyAlignment="1">
      <alignment horizontal="center" vertical="center" wrapText="1"/>
    </xf>
    <xf numFmtId="0" fontId="6" fillId="3" borderId="28" xfId="6" applyFont="1" applyFill="1" applyBorder="1" applyAlignment="1">
      <alignment horizontal="center" vertical="center" wrapText="1"/>
    </xf>
    <xf numFmtId="0" fontId="6" fillId="2" borderId="14" xfId="6" applyFont="1" applyFill="1" applyBorder="1" applyAlignment="1">
      <alignment horizontal="left" vertical="center" wrapText="1"/>
    </xf>
    <xf numFmtId="0" fontId="6" fillId="2" borderId="19" xfId="6" applyFont="1" applyFill="1" applyBorder="1" applyAlignment="1">
      <alignment horizontal="left" vertical="center" wrapText="1"/>
    </xf>
    <xf numFmtId="43" fontId="3" fillId="2" borderId="27" xfId="6" applyNumberFormat="1" applyFill="1" applyBorder="1" applyAlignment="1">
      <alignment horizontal="center" vertical="center"/>
    </xf>
    <xf numFmtId="0" fontId="3" fillId="2" borderId="0" xfId="6" applyFill="1" applyAlignment="1">
      <alignment horizontal="center" vertical="center"/>
    </xf>
    <xf numFmtId="43" fontId="2" fillId="2" borderId="27" xfId="6" applyNumberFormat="1" applyFont="1" applyFill="1" applyBorder="1" applyAlignment="1">
      <alignment horizontal="center" vertical="center"/>
    </xf>
    <xf numFmtId="0" fontId="2" fillId="2" borderId="0" xfId="6" applyFont="1" applyFill="1" applyAlignment="1">
      <alignment horizontal="center" vertical="center"/>
    </xf>
    <xf numFmtId="0" fontId="9" fillId="2" borderId="26" xfId="6" applyFont="1" applyFill="1" applyBorder="1" applyAlignment="1">
      <alignment horizontal="justify" vertical="center"/>
    </xf>
    <xf numFmtId="0" fontId="6" fillId="3" borderId="14" xfId="6" applyFont="1" applyFill="1" applyBorder="1" applyAlignment="1">
      <alignment horizontal="center" vertical="center" wrapText="1"/>
    </xf>
    <xf numFmtId="0" fontId="6" fillId="3" borderId="18" xfId="6" applyFont="1" applyFill="1" applyBorder="1" applyAlignment="1">
      <alignment horizontal="center" vertical="center" wrapText="1"/>
    </xf>
    <xf numFmtId="0" fontId="6" fillId="3" borderId="19" xfId="6" applyFont="1" applyFill="1" applyBorder="1" applyAlignment="1">
      <alignment horizontal="center" vertical="center" wrapText="1"/>
    </xf>
    <xf numFmtId="0" fontId="8" fillId="2" borderId="25" xfId="6" applyFont="1" applyFill="1" applyBorder="1" applyAlignment="1">
      <alignment horizontal="left" vertical="center" wrapText="1"/>
    </xf>
    <xf numFmtId="0" fontId="6" fillId="4" borderId="25" xfId="6" applyFont="1" applyFill="1" applyBorder="1" applyAlignment="1">
      <alignment horizontal="center" vertical="center" wrapText="1"/>
    </xf>
    <xf numFmtId="0" fontId="8" fillId="2" borderId="18" xfId="6" applyFont="1" applyFill="1" applyBorder="1" applyAlignment="1">
      <alignment horizontal="left" vertical="center" wrapText="1"/>
    </xf>
    <xf numFmtId="0" fontId="8" fillId="2" borderId="14" xfId="6" applyFont="1" applyFill="1" applyBorder="1" applyAlignment="1">
      <alignment horizontal="justify" vertical="center" wrapText="1"/>
    </xf>
    <xf numFmtId="0" fontId="8" fillId="2" borderId="19" xfId="6" applyFont="1" applyFill="1" applyBorder="1" applyAlignment="1">
      <alignment horizontal="justify" vertical="center" wrapText="1"/>
    </xf>
    <xf numFmtId="0" fontId="6" fillId="3" borderId="35" xfId="6" applyFont="1" applyFill="1" applyBorder="1" applyAlignment="1">
      <alignment horizontal="center" vertical="center" wrapText="1"/>
    </xf>
    <xf numFmtId="0" fontId="8" fillId="2" borderId="13" xfId="6" applyFont="1" applyFill="1" applyBorder="1" applyAlignment="1">
      <alignment horizontal="left" vertical="center" wrapText="1"/>
    </xf>
    <xf numFmtId="0" fontId="6" fillId="3" borderId="30" xfId="6" applyFont="1" applyFill="1" applyBorder="1" applyAlignment="1">
      <alignment horizontal="center" vertical="center" wrapText="1"/>
    </xf>
    <xf numFmtId="0" fontId="6" fillId="3" borderId="33" xfId="6" applyFont="1" applyFill="1" applyBorder="1" applyAlignment="1">
      <alignment horizontal="center" vertical="center" wrapText="1"/>
    </xf>
    <xf numFmtId="0" fontId="6" fillId="3" borderId="13" xfId="6" applyFont="1" applyFill="1" applyBorder="1" applyAlignment="1">
      <alignment horizontal="center" vertical="center" wrapText="1"/>
    </xf>
    <xf numFmtId="0" fontId="8" fillId="2" borderId="7" xfId="6" applyFont="1" applyFill="1" applyBorder="1" applyAlignment="1">
      <alignment horizontal="center" vertical="center" wrapText="1"/>
    </xf>
    <xf numFmtId="0" fontId="4" fillId="0" borderId="1" xfId="6" applyFont="1" applyBorder="1" applyAlignment="1">
      <alignment horizontal="center" vertical="center"/>
    </xf>
    <xf numFmtId="0" fontId="6" fillId="5" borderId="7" xfId="6" applyFont="1" applyFill="1" applyBorder="1" applyAlignment="1">
      <alignment horizontal="center" vertical="center" wrapText="1"/>
    </xf>
    <xf numFmtId="0" fontId="6" fillId="2" borderId="13" xfId="6" applyFont="1" applyFill="1" applyBorder="1" applyAlignment="1">
      <alignment horizontal="center" vertical="center" wrapText="1"/>
    </xf>
    <xf numFmtId="0" fontId="2" fillId="2" borderId="36" xfId="6" applyFont="1" applyFill="1" applyBorder="1" applyAlignment="1">
      <alignment horizontal="center" vertical="center"/>
    </xf>
  </cellXfs>
  <cellStyles count="11">
    <cellStyle name="Moeda" xfId="2" builtinId="4"/>
    <cellStyle name="Moeda 2" xfId="4" xr:uid="{0EF78E0B-456F-49F6-83C1-DB932F5F9BE1}"/>
    <cellStyle name="Normal" xfId="0" builtinId="0"/>
    <cellStyle name="Normal 2" xfId="6" xr:uid="{77F869DF-A6FD-4EF4-80D8-97A9641CED9E}"/>
    <cellStyle name="Porcentagem" xfId="3" builtinId="5"/>
    <cellStyle name="Porcentagem 2" xfId="5" xr:uid="{A4F898B2-EB97-4718-A693-597448681D08}"/>
    <cellStyle name="Porcentagem 3" xfId="8" xr:uid="{F3EB16DF-5B59-4052-AEB4-9F2C0D09F831}"/>
    <cellStyle name="Porcentagem 4 2" xfId="9" xr:uid="{9C1AE6F4-A6E9-403C-A0F2-E1C36BB101C1}"/>
    <cellStyle name="Porcentagem 4 2 2" xfId="10" xr:uid="{118E4AF7-E0A6-44CE-BFF0-16CC195C3A72}"/>
    <cellStyle name="Vírgula" xfId="1" builtinId="3"/>
    <cellStyle name="Vírgula 2" xfId="7" xr:uid="{572971FE-31C3-48C9-B26C-F82509031918}"/>
  </cellStyles>
  <dxfs count="2"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  <dxf>
      <font>
        <b/>
        <i val="0"/>
        <condense val="0"/>
        <extend val="0"/>
        <color indexed="9"/>
      </font>
      <fill>
        <patternFill patternType="solid">
          <fgColor indexed="53"/>
          <bgColor indexed="1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9" Type="http://schemas.openxmlformats.org/officeDocument/2006/relationships/customXml" Target="../customXml/item2.xml"/><Relationship Id="rId21" Type="http://schemas.openxmlformats.org/officeDocument/2006/relationships/worksheet" Target="worksheets/sheet21.xml"/><Relationship Id="rId34" Type="http://schemas.openxmlformats.org/officeDocument/2006/relationships/theme" Target="theme/theme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33" Type="http://schemas.openxmlformats.org/officeDocument/2006/relationships/worksheet" Target="worksheets/sheet33.xml"/><Relationship Id="rId38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worksheet" Target="worksheets/sheet29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32" Type="http://schemas.openxmlformats.org/officeDocument/2006/relationships/worksheet" Target="worksheets/sheet32.xml"/><Relationship Id="rId37" Type="http://schemas.openxmlformats.org/officeDocument/2006/relationships/calcChain" Target="calcChain.xml"/><Relationship Id="rId40" Type="http://schemas.openxmlformats.org/officeDocument/2006/relationships/customXml" Target="../customXml/item3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31" Type="http://schemas.openxmlformats.org/officeDocument/2006/relationships/worksheet" Target="worksheets/sheet3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30" Type="http://schemas.openxmlformats.org/officeDocument/2006/relationships/worksheet" Target="worksheets/sheet30.xml"/><Relationship Id="rId35" Type="http://schemas.openxmlformats.org/officeDocument/2006/relationships/styles" Target="styles.xml"/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/Relationships>
</file>

<file path=xl/theme/theme1.xml><?xml version="1.0" encoding="utf-8"?>
<a:theme xmlns:a="http://schemas.openxmlformats.org/drawingml/2006/main" name="Tema do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31D5BCF-755B-4629-B13A-A86E12BB4107}">
  <sheetPr codeName="Plan34">
    <tabColor theme="3" tint="-0.249977111117893"/>
  </sheetPr>
  <dimension ref="A1:Z127"/>
  <sheetViews>
    <sheetView view="pageBreakPreview" topLeftCell="A82" zoomScaleNormal="100" workbookViewId="0">
      <selection activeCell="H99" sqref="H99"/>
    </sheetView>
  </sheetViews>
  <sheetFormatPr defaultRowHeight="12.75" x14ac:dyDescent="0.2"/>
  <cols>
    <col min="1" max="1" width="6.42578125" style="233" customWidth="1"/>
    <col min="2" max="2" width="77.28515625" style="233" customWidth="1"/>
    <col min="3" max="3" width="13.7109375" style="233" customWidth="1"/>
    <col min="4" max="4" width="14.140625" style="233" customWidth="1"/>
    <col min="5" max="5" width="7.7109375" style="233" customWidth="1"/>
    <col min="6" max="7" width="9.140625" style="233"/>
    <col min="8" max="8" width="9.140625" style="234"/>
    <col min="9" max="13" width="9.140625" style="233"/>
    <col min="14" max="17" width="9.140625" style="235"/>
    <col min="18" max="256" width="9.140625" style="236"/>
    <col min="257" max="257" width="6.42578125" style="236" customWidth="1"/>
    <col min="258" max="258" width="77.28515625" style="236" customWidth="1"/>
    <col min="259" max="259" width="13.7109375" style="236" customWidth="1"/>
    <col min="260" max="260" width="14.140625" style="236" customWidth="1"/>
    <col min="261" max="261" width="7.7109375" style="236" customWidth="1"/>
    <col min="262" max="512" width="9.140625" style="236"/>
    <col min="513" max="513" width="6.42578125" style="236" customWidth="1"/>
    <col min="514" max="514" width="77.28515625" style="236" customWidth="1"/>
    <col min="515" max="515" width="13.7109375" style="236" customWidth="1"/>
    <col min="516" max="516" width="14.140625" style="236" customWidth="1"/>
    <col min="517" max="517" width="7.7109375" style="236" customWidth="1"/>
    <col min="518" max="768" width="9.140625" style="236"/>
    <col min="769" max="769" width="6.42578125" style="236" customWidth="1"/>
    <col min="770" max="770" width="77.28515625" style="236" customWidth="1"/>
    <col min="771" max="771" width="13.7109375" style="236" customWidth="1"/>
    <col min="772" max="772" width="14.140625" style="236" customWidth="1"/>
    <col min="773" max="773" width="7.7109375" style="236" customWidth="1"/>
    <col min="774" max="1024" width="9.140625" style="236"/>
    <col min="1025" max="1025" width="6.42578125" style="236" customWidth="1"/>
    <col min="1026" max="1026" width="77.28515625" style="236" customWidth="1"/>
    <col min="1027" max="1027" width="13.7109375" style="236" customWidth="1"/>
    <col min="1028" max="1028" width="14.140625" style="236" customWidth="1"/>
    <col min="1029" max="1029" width="7.7109375" style="236" customWidth="1"/>
    <col min="1030" max="1280" width="9.140625" style="236"/>
    <col min="1281" max="1281" width="6.42578125" style="236" customWidth="1"/>
    <col min="1282" max="1282" width="77.28515625" style="236" customWidth="1"/>
    <col min="1283" max="1283" width="13.7109375" style="236" customWidth="1"/>
    <col min="1284" max="1284" width="14.140625" style="236" customWidth="1"/>
    <col min="1285" max="1285" width="7.7109375" style="236" customWidth="1"/>
    <col min="1286" max="1536" width="9.140625" style="236"/>
    <col min="1537" max="1537" width="6.42578125" style="236" customWidth="1"/>
    <col min="1538" max="1538" width="77.28515625" style="236" customWidth="1"/>
    <col min="1539" max="1539" width="13.7109375" style="236" customWidth="1"/>
    <col min="1540" max="1540" width="14.140625" style="236" customWidth="1"/>
    <col min="1541" max="1541" width="7.7109375" style="236" customWidth="1"/>
    <col min="1542" max="1792" width="9.140625" style="236"/>
    <col min="1793" max="1793" width="6.42578125" style="236" customWidth="1"/>
    <col min="1794" max="1794" width="77.28515625" style="236" customWidth="1"/>
    <col min="1795" max="1795" width="13.7109375" style="236" customWidth="1"/>
    <col min="1796" max="1796" width="14.140625" style="236" customWidth="1"/>
    <col min="1797" max="1797" width="7.7109375" style="236" customWidth="1"/>
    <col min="1798" max="2048" width="9.140625" style="236"/>
    <col min="2049" max="2049" width="6.42578125" style="236" customWidth="1"/>
    <col min="2050" max="2050" width="77.28515625" style="236" customWidth="1"/>
    <col min="2051" max="2051" width="13.7109375" style="236" customWidth="1"/>
    <col min="2052" max="2052" width="14.140625" style="236" customWidth="1"/>
    <col min="2053" max="2053" width="7.7109375" style="236" customWidth="1"/>
    <col min="2054" max="2304" width="9.140625" style="236"/>
    <col min="2305" max="2305" width="6.42578125" style="236" customWidth="1"/>
    <col min="2306" max="2306" width="77.28515625" style="236" customWidth="1"/>
    <col min="2307" max="2307" width="13.7109375" style="236" customWidth="1"/>
    <col min="2308" max="2308" width="14.140625" style="236" customWidth="1"/>
    <col min="2309" max="2309" width="7.7109375" style="236" customWidth="1"/>
    <col min="2310" max="2560" width="9.140625" style="236"/>
    <col min="2561" max="2561" width="6.42578125" style="236" customWidth="1"/>
    <col min="2562" max="2562" width="77.28515625" style="236" customWidth="1"/>
    <col min="2563" max="2563" width="13.7109375" style="236" customWidth="1"/>
    <col min="2564" max="2564" width="14.140625" style="236" customWidth="1"/>
    <col min="2565" max="2565" width="7.7109375" style="236" customWidth="1"/>
    <col min="2566" max="2816" width="9.140625" style="236"/>
    <col min="2817" max="2817" width="6.42578125" style="236" customWidth="1"/>
    <col min="2818" max="2818" width="77.28515625" style="236" customWidth="1"/>
    <col min="2819" max="2819" width="13.7109375" style="236" customWidth="1"/>
    <col min="2820" max="2820" width="14.140625" style="236" customWidth="1"/>
    <col min="2821" max="2821" width="7.7109375" style="236" customWidth="1"/>
    <col min="2822" max="3072" width="9.140625" style="236"/>
    <col min="3073" max="3073" width="6.42578125" style="236" customWidth="1"/>
    <col min="3074" max="3074" width="77.28515625" style="236" customWidth="1"/>
    <col min="3075" max="3075" width="13.7109375" style="236" customWidth="1"/>
    <col min="3076" max="3076" width="14.140625" style="236" customWidth="1"/>
    <col min="3077" max="3077" width="7.7109375" style="236" customWidth="1"/>
    <col min="3078" max="3328" width="9.140625" style="236"/>
    <col min="3329" max="3329" width="6.42578125" style="236" customWidth="1"/>
    <col min="3330" max="3330" width="77.28515625" style="236" customWidth="1"/>
    <col min="3331" max="3331" width="13.7109375" style="236" customWidth="1"/>
    <col min="3332" max="3332" width="14.140625" style="236" customWidth="1"/>
    <col min="3333" max="3333" width="7.7109375" style="236" customWidth="1"/>
    <col min="3334" max="3584" width="9.140625" style="236"/>
    <col min="3585" max="3585" width="6.42578125" style="236" customWidth="1"/>
    <col min="3586" max="3586" width="77.28515625" style="236" customWidth="1"/>
    <col min="3587" max="3587" width="13.7109375" style="236" customWidth="1"/>
    <col min="3588" max="3588" width="14.140625" style="236" customWidth="1"/>
    <col min="3589" max="3589" width="7.7109375" style="236" customWidth="1"/>
    <col min="3590" max="3840" width="9.140625" style="236"/>
    <col min="3841" max="3841" width="6.42578125" style="236" customWidth="1"/>
    <col min="3842" max="3842" width="77.28515625" style="236" customWidth="1"/>
    <col min="3843" max="3843" width="13.7109375" style="236" customWidth="1"/>
    <col min="3844" max="3844" width="14.140625" style="236" customWidth="1"/>
    <col min="3845" max="3845" width="7.7109375" style="236" customWidth="1"/>
    <col min="3846" max="4096" width="9.140625" style="236"/>
    <col min="4097" max="4097" width="6.42578125" style="236" customWidth="1"/>
    <col min="4098" max="4098" width="77.28515625" style="236" customWidth="1"/>
    <col min="4099" max="4099" width="13.7109375" style="236" customWidth="1"/>
    <col min="4100" max="4100" width="14.140625" style="236" customWidth="1"/>
    <col min="4101" max="4101" width="7.7109375" style="236" customWidth="1"/>
    <col min="4102" max="4352" width="9.140625" style="236"/>
    <col min="4353" max="4353" width="6.42578125" style="236" customWidth="1"/>
    <col min="4354" max="4354" width="77.28515625" style="236" customWidth="1"/>
    <col min="4355" max="4355" width="13.7109375" style="236" customWidth="1"/>
    <col min="4356" max="4356" width="14.140625" style="236" customWidth="1"/>
    <col min="4357" max="4357" width="7.7109375" style="236" customWidth="1"/>
    <col min="4358" max="4608" width="9.140625" style="236"/>
    <col min="4609" max="4609" width="6.42578125" style="236" customWidth="1"/>
    <col min="4610" max="4610" width="77.28515625" style="236" customWidth="1"/>
    <col min="4611" max="4611" width="13.7109375" style="236" customWidth="1"/>
    <col min="4612" max="4612" width="14.140625" style="236" customWidth="1"/>
    <col min="4613" max="4613" width="7.7109375" style="236" customWidth="1"/>
    <col min="4614" max="4864" width="9.140625" style="236"/>
    <col min="4865" max="4865" width="6.42578125" style="236" customWidth="1"/>
    <col min="4866" max="4866" width="77.28515625" style="236" customWidth="1"/>
    <col min="4867" max="4867" width="13.7109375" style="236" customWidth="1"/>
    <col min="4868" max="4868" width="14.140625" style="236" customWidth="1"/>
    <col min="4869" max="4869" width="7.7109375" style="236" customWidth="1"/>
    <col min="4870" max="5120" width="9.140625" style="236"/>
    <col min="5121" max="5121" width="6.42578125" style="236" customWidth="1"/>
    <col min="5122" max="5122" width="77.28515625" style="236" customWidth="1"/>
    <col min="5123" max="5123" width="13.7109375" style="236" customWidth="1"/>
    <col min="5124" max="5124" width="14.140625" style="236" customWidth="1"/>
    <col min="5125" max="5125" width="7.7109375" style="236" customWidth="1"/>
    <col min="5126" max="5376" width="9.140625" style="236"/>
    <col min="5377" max="5377" width="6.42578125" style="236" customWidth="1"/>
    <col min="5378" max="5378" width="77.28515625" style="236" customWidth="1"/>
    <col min="5379" max="5379" width="13.7109375" style="236" customWidth="1"/>
    <col min="5380" max="5380" width="14.140625" style="236" customWidth="1"/>
    <col min="5381" max="5381" width="7.7109375" style="236" customWidth="1"/>
    <col min="5382" max="5632" width="9.140625" style="236"/>
    <col min="5633" max="5633" width="6.42578125" style="236" customWidth="1"/>
    <col min="5634" max="5634" width="77.28515625" style="236" customWidth="1"/>
    <col min="5635" max="5635" width="13.7109375" style="236" customWidth="1"/>
    <col min="5636" max="5636" width="14.140625" style="236" customWidth="1"/>
    <col min="5637" max="5637" width="7.7109375" style="236" customWidth="1"/>
    <col min="5638" max="5888" width="9.140625" style="236"/>
    <col min="5889" max="5889" width="6.42578125" style="236" customWidth="1"/>
    <col min="5890" max="5890" width="77.28515625" style="236" customWidth="1"/>
    <col min="5891" max="5891" width="13.7109375" style="236" customWidth="1"/>
    <col min="5892" max="5892" width="14.140625" style="236" customWidth="1"/>
    <col min="5893" max="5893" width="7.7109375" style="236" customWidth="1"/>
    <col min="5894" max="6144" width="9.140625" style="236"/>
    <col min="6145" max="6145" width="6.42578125" style="236" customWidth="1"/>
    <col min="6146" max="6146" width="77.28515625" style="236" customWidth="1"/>
    <col min="6147" max="6147" width="13.7109375" style="236" customWidth="1"/>
    <col min="6148" max="6148" width="14.140625" style="236" customWidth="1"/>
    <col min="6149" max="6149" width="7.7109375" style="236" customWidth="1"/>
    <col min="6150" max="6400" width="9.140625" style="236"/>
    <col min="6401" max="6401" width="6.42578125" style="236" customWidth="1"/>
    <col min="6402" max="6402" width="77.28515625" style="236" customWidth="1"/>
    <col min="6403" max="6403" width="13.7109375" style="236" customWidth="1"/>
    <col min="6404" max="6404" width="14.140625" style="236" customWidth="1"/>
    <col min="6405" max="6405" width="7.7109375" style="236" customWidth="1"/>
    <col min="6406" max="6656" width="9.140625" style="236"/>
    <col min="6657" max="6657" width="6.42578125" style="236" customWidth="1"/>
    <col min="6658" max="6658" width="77.28515625" style="236" customWidth="1"/>
    <col min="6659" max="6659" width="13.7109375" style="236" customWidth="1"/>
    <col min="6660" max="6660" width="14.140625" style="236" customWidth="1"/>
    <col min="6661" max="6661" width="7.7109375" style="236" customWidth="1"/>
    <col min="6662" max="6912" width="9.140625" style="236"/>
    <col min="6913" max="6913" width="6.42578125" style="236" customWidth="1"/>
    <col min="6914" max="6914" width="77.28515625" style="236" customWidth="1"/>
    <col min="6915" max="6915" width="13.7109375" style="236" customWidth="1"/>
    <col min="6916" max="6916" width="14.140625" style="236" customWidth="1"/>
    <col min="6917" max="6917" width="7.7109375" style="236" customWidth="1"/>
    <col min="6918" max="7168" width="9.140625" style="236"/>
    <col min="7169" max="7169" width="6.42578125" style="236" customWidth="1"/>
    <col min="7170" max="7170" width="77.28515625" style="236" customWidth="1"/>
    <col min="7171" max="7171" width="13.7109375" style="236" customWidth="1"/>
    <col min="7172" max="7172" width="14.140625" style="236" customWidth="1"/>
    <col min="7173" max="7173" width="7.7109375" style="236" customWidth="1"/>
    <col min="7174" max="7424" width="9.140625" style="236"/>
    <col min="7425" max="7425" width="6.42578125" style="236" customWidth="1"/>
    <col min="7426" max="7426" width="77.28515625" style="236" customWidth="1"/>
    <col min="7427" max="7427" width="13.7109375" style="236" customWidth="1"/>
    <col min="7428" max="7428" width="14.140625" style="236" customWidth="1"/>
    <col min="7429" max="7429" width="7.7109375" style="236" customWidth="1"/>
    <col min="7430" max="7680" width="9.140625" style="236"/>
    <col min="7681" max="7681" width="6.42578125" style="236" customWidth="1"/>
    <col min="7682" max="7682" width="77.28515625" style="236" customWidth="1"/>
    <col min="7683" max="7683" width="13.7109375" style="236" customWidth="1"/>
    <col min="7684" max="7684" width="14.140625" style="236" customWidth="1"/>
    <col min="7685" max="7685" width="7.7109375" style="236" customWidth="1"/>
    <col min="7686" max="7936" width="9.140625" style="236"/>
    <col min="7937" max="7937" width="6.42578125" style="236" customWidth="1"/>
    <col min="7938" max="7938" width="77.28515625" style="236" customWidth="1"/>
    <col min="7939" max="7939" width="13.7109375" style="236" customWidth="1"/>
    <col min="7940" max="7940" width="14.140625" style="236" customWidth="1"/>
    <col min="7941" max="7941" width="7.7109375" style="236" customWidth="1"/>
    <col min="7942" max="8192" width="9.140625" style="236"/>
    <col min="8193" max="8193" width="6.42578125" style="236" customWidth="1"/>
    <col min="8194" max="8194" width="77.28515625" style="236" customWidth="1"/>
    <col min="8195" max="8195" width="13.7109375" style="236" customWidth="1"/>
    <col min="8196" max="8196" width="14.140625" style="236" customWidth="1"/>
    <col min="8197" max="8197" width="7.7109375" style="236" customWidth="1"/>
    <col min="8198" max="8448" width="9.140625" style="236"/>
    <col min="8449" max="8449" width="6.42578125" style="236" customWidth="1"/>
    <col min="8450" max="8450" width="77.28515625" style="236" customWidth="1"/>
    <col min="8451" max="8451" width="13.7109375" style="236" customWidth="1"/>
    <col min="8452" max="8452" width="14.140625" style="236" customWidth="1"/>
    <col min="8453" max="8453" width="7.7109375" style="236" customWidth="1"/>
    <col min="8454" max="8704" width="9.140625" style="236"/>
    <col min="8705" max="8705" width="6.42578125" style="236" customWidth="1"/>
    <col min="8706" max="8706" width="77.28515625" style="236" customWidth="1"/>
    <col min="8707" max="8707" width="13.7109375" style="236" customWidth="1"/>
    <col min="8708" max="8708" width="14.140625" style="236" customWidth="1"/>
    <col min="8709" max="8709" width="7.7109375" style="236" customWidth="1"/>
    <col min="8710" max="8960" width="9.140625" style="236"/>
    <col min="8961" max="8961" width="6.42578125" style="236" customWidth="1"/>
    <col min="8962" max="8962" width="77.28515625" style="236" customWidth="1"/>
    <col min="8963" max="8963" width="13.7109375" style="236" customWidth="1"/>
    <col min="8964" max="8964" width="14.140625" style="236" customWidth="1"/>
    <col min="8965" max="8965" width="7.7109375" style="236" customWidth="1"/>
    <col min="8966" max="9216" width="9.140625" style="236"/>
    <col min="9217" max="9217" width="6.42578125" style="236" customWidth="1"/>
    <col min="9218" max="9218" width="77.28515625" style="236" customWidth="1"/>
    <col min="9219" max="9219" width="13.7109375" style="236" customWidth="1"/>
    <col min="9220" max="9220" width="14.140625" style="236" customWidth="1"/>
    <col min="9221" max="9221" width="7.7109375" style="236" customWidth="1"/>
    <col min="9222" max="9472" width="9.140625" style="236"/>
    <col min="9473" max="9473" width="6.42578125" style="236" customWidth="1"/>
    <col min="9474" max="9474" width="77.28515625" style="236" customWidth="1"/>
    <col min="9475" max="9475" width="13.7109375" style="236" customWidth="1"/>
    <col min="9476" max="9476" width="14.140625" style="236" customWidth="1"/>
    <col min="9477" max="9477" width="7.7109375" style="236" customWidth="1"/>
    <col min="9478" max="9728" width="9.140625" style="236"/>
    <col min="9729" max="9729" width="6.42578125" style="236" customWidth="1"/>
    <col min="9730" max="9730" width="77.28515625" style="236" customWidth="1"/>
    <col min="9731" max="9731" width="13.7109375" style="236" customWidth="1"/>
    <col min="9732" max="9732" width="14.140625" style="236" customWidth="1"/>
    <col min="9733" max="9733" width="7.7109375" style="236" customWidth="1"/>
    <col min="9734" max="9984" width="9.140625" style="236"/>
    <col min="9985" max="9985" width="6.42578125" style="236" customWidth="1"/>
    <col min="9986" max="9986" width="77.28515625" style="236" customWidth="1"/>
    <col min="9987" max="9987" width="13.7109375" style="236" customWidth="1"/>
    <col min="9988" max="9988" width="14.140625" style="236" customWidth="1"/>
    <col min="9989" max="9989" width="7.7109375" style="236" customWidth="1"/>
    <col min="9990" max="10240" width="9.140625" style="236"/>
    <col min="10241" max="10241" width="6.42578125" style="236" customWidth="1"/>
    <col min="10242" max="10242" width="77.28515625" style="236" customWidth="1"/>
    <col min="10243" max="10243" width="13.7109375" style="236" customWidth="1"/>
    <col min="10244" max="10244" width="14.140625" style="236" customWidth="1"/>
    <col min="10245" max="10245" width="7.7109375" style="236" customWidth="1"/>
    <col min="10246" max="10496" width="9.140625" style="236"/>
    <col min="10497" max="10497" width="6.42578125" style="236" customWidth="1"/>
    <col min="10498" max="10498" width="77.28515625" style="236" customWidth="1"/>
    <col min="10499" max="10499" width="13.7109375" style="236" customWidth="1"/>
    <col min="10500" max="10500" width="14.140625" style="236" customWidth="1"/>
    <col min="10501" max="10501" width="7.7109375" style="236" customWidth="1"/>
    <col min="10502" max="10752" width="9.140625" style="236"/>
    <col min="10753" max="10753" width="6.42578125" style="236" customWidth="1"/>
    <col min="10754" max="10754" width="77.28515625" style="236" customWidth="1"/>
    <col min="10755" max="10755" width="13.7109375" style="236" customWidth="1"/>
    <col min="10756" max="10756" width="14.140625" style="236" customWidth="1"/>
    <col min="10757" max="10757" width="7.7109375" style="236" customWidth="1"/>
    <col min="10758" max="11008" width="9.140625" style="236"/>
    <col min="11009" max="11009" width="6.42578125" style="236" customWidth="1"/>
    <col min="11010" max="11010" width="77.28515625" style="236" customWidth="1"/>
    <col min="11011" max="11011" width="13.7109375" style="236" customWidth="1"/>
    <col min="11012" max="11012" width="14.140625" style="236" customWidth="1"/>
    <col min="11013" max="11013" width="7.7109375" style="236" customWidth="1"/>
    <col min="11014" max="11264" width="9.140625" style="236"/>
    <col min="11265" max="11265" width="6.42578125" style="236" customWidth="1"/>
    <col min="11266" max="11266" width="77.28515625" style="236" customWidth="1"/>
    <col min="11267" max="11267" width="13.7109375" style="236" customWidth="1"/>
    <col min="11268" max="11268" width="14.140625" style="236" customWidth="1"/>
    <col min="11269" max="11269" width="7.7109375" style="236" customWidth="1"/>
    <col min="11270" max="11520" width="9.140625" style="236"/>
    <col min="11521" max="11521" width="6.42578125" style="236" customWidth="1"/>
    <col min="11522" max="11522" width="77.28515625" style="236" customWidth="1"/>
    <col min="11523" max="11523" width="13.7109375" style="236" customWidth="1"/>
    <col min="11524" max="11524" width="14.140625" style="236" customWidth="1"/>
    <col min="11525" max="11525" width="7.7109375" style="236" customWidth="1"/>
    <col min="11526" max="11776" width="9.140625" style="236"/>
    <col min="11777" max="11777" width="6.42578125" style="236" customWidth="1"/>
    <col min="11778" max="11778" width="77.28515625" style="236" customWidth="1"/>
    <col min="11779" max="11779" width="13.7109375" style="236" customWidth="1"/>
    <col min="11780" max="11780" width="14.140625" style="236" customWidth="1"/>
    <col min="11781" max="11781" width="7.7109375" style="236" customWidth="1"/>
    <col min="11782" max="12032" width="9.140625" style="236"/>
    <col min="12033" max="12033" width="6.42578125" style="236" customWidth="1"/>
    <col min="12034" max="12034" width="77.28515625" style="236" customWidth="1"/>
    <col min="12035" max="12035" width="13.7109375" style="236" customWidth="1"/>
    <col min="12036" max="12036" width="14.140625" style="236" customWidth="1"/>
    <col min="12037" max="12037" width="7.7109375" style="236" customWidth="1"/>
    <col min="12038" max="12288" width="9.140625" style="236"/>
    <col min="12289" max="12289" width="6.42578125" style="236" customWidth="1"/>
    <col min="12290" max="12290" width="77.28515625" style="236" customWidth="1"/>
    <col min="12291" max="12291" width="13.7109375" style="236" customWidth="1"/>
    <col min="12292" max="12292" width="14.140625" style="236" customWidth="1"/>
    <col min="12293" max="12293" width="7.7109375" style="236" customWidth="1"/>
    <col min="12294" max="12544" width="9.140625" style="236"/>
    <col min="12545" max="12545" width="6.42578125" style="236" customWidth="1"/>
    <col min="12546" max="12546" width="77.28515625" style="236" customWidth="1"/>
    <col min="12547" max="12547" width="13.7109375" style="236" customWidth="1"/>
    <col min="12548" max="12548" width="14.140625" style="236" customWidth="1"/>
    <col min="12549" max="12549" width="7.7109375" style="236" customWidth="1"/>
    <col min="12550" max="12800" width="9.140625" style="236"/>
    <col min="12801" max="12801" width="6.42578125" style="236" customWidth="1"/>
    <col min="12802" max="12802" width="77.28515625" style="236" customWidth="1"/>
    <col min="12803" max="12803" width="13.7109375" style="236" customWidth="1"/>
    <col min="12804" max="12804" width="14.140625" style="236" customWidth="1"/>
    <col min="12805" max="12805" width="7.7109375" style="236" customWidth="1"/>
    <col min="12806" max="13056" width="9.140625" style="236"/>
    <col min="13057" max="13057" width="6.42578125" style="236" customWidth="1"/>
    <col min="13058" max="13058" width="77.28515625" style="236" customWidth="1"/>
    <col min="13059" max="13059" width="13.7109375" style="236" customWidth="1"/>
    <col min="13060" max="13060" width="14.140625" style="236" customWidth="1"/>
    <col min="13061" max="13061" width="7.7109375" style="236" customWidth="1"/>
    <col min="13062" max="13312" width="9.140625" style="236"/>
    <col min="13313" max="13313" width="6.42578125" style="236" customWidth="1"/>
    <col min="13314" max="13314" width="77.28515625" style="236" customWidth="1"/>
    <col min="13315" max="13315" width="13.7109375" style="236" customWidth="1"/>
    <col min="13316" max="13316" width="14.140625" style="236" customWidth="1"/>
    <col min="13317" max="13317" width="7.7109375" style="236" customWidth="1"/>
    <col min="13318" max="13568" width="9.140625" style="236"/>
    <col min="13569" max="13569" width="6.42578125" style="236" customWidth="1"/>
    <col min="13570" max="13570" width="77.28515625" style="236" customWidth="1"/>
    <col min="13571" max="13571" width="13.7109375" style="236" customWidth="1"/>
    <col min="13572" max="13572" width="14.140625" style="236" customWidth="1"/>
    <col min="13573" max="13573" width="7.7109375" style="236" customWidth="1"/>
    <col min="13574" max="13824" width="9.140625" style="236"/>
    <col min="13825" max="13825" width="6.42578125" style="236" customWidth="1"/>
    <col min="13826" max="13826" width="77.28515625" style="236" customWidth="1"/>
    <col min="13827" max="13827" width="13.7109375" style="236" customWidth="1"/>
    <col min="13828" max="13828" width="14.140625" style="236" customWidth="1"/>
    <col min="13829" max="13829" width="7.7109375" style="236" customWidth="1"/>
    <col min="13830" max="14080" width="9.140625" style="236"/>
    <col min="14081" max="14081" width="6.42578125" style="236" customWidth="1"/>
    <col min="14082" max="14082" width="77.28515625" style="236" customWidth="1"/>
    <col min="14083" max="14083" width="13.7109375" style="236" customWidth="1"/>
    <col min="14084" max="14084" width="14.140625" style="236" customWidth="1"/>
    <col min="14085" max="14085" width="7.7109375" style="236" customWidth="1"/>
    <col min="14086" max="14336" width="9.140625" style="236"/>
    <col min="14337" max="14337" width="6.42578125" style="236" customWidth="1"/>
    <col min="14338" max="14338" width="77.28515625" style="236" customWidth="1"/>
    <col min="14339" max="14339" width="13.7109375" style="236" customWidth="1"/>
    <col min="14340" max="14340" width="14.140625" style="236" customWidth="1"/>
    <col min="14341" max="14341" width="7.7109375" style="236" customWidth="1"/>
    <col min="14342" max="14592" width="9.140625" style="236"/>
    <col min="14593" max="14593" width="6.42578125" style="236" customWidth="1"/>
    <col min="14594" max="14594" width="77.28515625" style="236" customWidth="1"/>
    <col min="14595" max="14595" width="13.7109375" style="236" customWidth="1"/>
    <col min="14596" max="14596" width="14.140625" style="236" customWidth="1"/>
    <col min="14597" max="14597" width="7.7109375" style="236" customWidth="1"/>
    <col min="14598" max="14848" width="9.140625" style="236"/>
    <col min="14849" max="14849" width="6.42578125" style="236" customWidth="1"/>
    <col min="14850" max="14850" width="77.28515625" style="236" customWidth="1"/>
    <col min="14851" max="14851" width="13.7109375" style="236" customWidth="1"/>
    <col min="14852" max="14852" width="14.140625" style="236" customWidth="1"/>
    <col min="14853" max="14853" width="7.7109375" style="236" customWidth="1"/>
    <col min="14854" max="15104" width="9.140625" style="236"/>
    <col min="15105" max="15105" width="6.42578125" style="236" customWidth="1"/>
    <col min="15106" max="15106" width="77.28515625" style="236" customWidth="1"/>
    <col min="15107" max="15107" width="13.7109375" style="236" customWidth="1"/>
    <col min="15108" max="15108" width="14.140625" style="236" customWidth="1"/>
    <col min="15109" max="15109" width="7.7109375" style="236" customWidth="1"/>
    <col min="15110" max="15360" width="9.140625" style="236"/>
    <col min="15361" max="15361" width="6.42578125" style="236" customWidth="1"/>
    <col min="15362" max="15362" width="77.28515625" style="236" customWidth="1"/>
    <col min="15363" max="15363" width="13.7109375" style="236" customWidth="1"/>
    <col min="15364" max="15364" width="14.140625" style="236" customWidth="1"/>
    <col min="15365" max="15365" width="7.7109375" style="236" customWidth="1"/>
    <col min="15366" max="15616" width="9.140625" style="236"/>
    <col min="15617" max="15617" width="6.42578125" style="236" customWidth="1"/>
    <col min="15618" max="15618" width="77.28515625" style="236" customWidth="1"/>
    <col min="15619" max="15619" width="13.7109375" style="236" customWidth="1"/>
    <col min="15620" max="15620" width="14.140625" style="236" customWidth="1"/>
    <col min="15621" max="15621" width="7.7109375" style="236" customWidth="1"/>
    <col min="15622" max="15872" width="9.140625" style="236"/>
    <col min="15873" max="15873" width="6.42578125" style="236" customWidth="1"/>
    <col min="15874" max="15874" width="77.28515625" style="236" customWidth="1"/>
    <col min="15875" max="15875" width="13.7109375" style="236" customWidth="1"/>
    <col min="15876" max="15876" width="14.140625" style="236" customWidth="1"/>
    <col min="15877" max="15877" width="7.7109375" style="236" customWidth="1"/>
    <col min="15878" max="16128" width="9.140625" style="236"/>
    <col min="16129" max="16129" width="6.42578125" style="236" customWidth="1"/>
    <col min="16130" max="16130" width="77.28515625" style="236" customWidth="1"/>
    <col min="16131" max="16131" width="13.7109375" style="236" customWidth="1"/>
    <col min="16132" max="16132" width="14.140625" style="236" customWidth="1"/>
    <col min="16133" max="16133" width="7.7109375" style="236" customWidth="1"/>
    <col min="16134" max="16384" width="9.140625" style="236"/>
  </cols>
  <sheetData>
    <row r="1" spans="1:17" ht="13.5" customHeight="1" x14ac:dyDescent="0.2">
      <c r="A1" s="318" t="s">
        <v>258</v>
      </c>
      <c r="B1" s="318"/>
      <c r="C1" s="318"/>
      <c r="D1" s="318"/>
      <c r="E1" s="318"/>
      <c r="F1" s="318"/>
    </row>
    <row r="2" spans="1:17" ht="13.5" customHeight="1" thickBot="1" x14ac:dyDescent="0.25">
      <c r="A2" s="237"/>
      <c r="B2" s="237"/>
      <c r="C2" s="237"/>
      <c r="D2" s="237"/>
      <c r="E2" s="237"/>
      <c r="F2" s="237"/>
    </row>
    <row r="3" spans="1:17" ht="13.5" customHeight="1" x14ac:dyDescent="0.2">
      <c r="A3" s="238" t="s">
        <v>58</v>
      </c>
      <c r="B3" s="239"/>
      <c r="C3" s="240">
        <f>ROUND(SUM(C5:C15),4)</f>
        <v>0.19439999999999999</v>
      </c>
      <c r="D3" s="239"/>
      <c r="E3" s="239"/>
      <c r="F3" s="241"/>
      <c r="K3" s="235"/>
      <c r="L3" s="235"/>
      <c r="M3" s="235"/>
      <c r="O3" s="236"/>
      <c r="P3" s="236"/>
      <c r="Q3" s="236"/>
    </row>
    <row r="4" spans="1:17" ht="13.5" customHeight="1" x14ac:dyDescent="0.2">
      <c r="A4" s="242"/>
      <c r="B4" s="237"/>
      <c r="C4" s="237"/>
      <c r="D4" s="237"/>
      <c r="E4" s="237"/>
      <c r="F4" s="243"/>
      <c r="K4" s="235"/>
      <c r="L4" s="235"/>
      <c r="M4" s="235"/>
      <c r="O4" s="236"/>
      <c r="P4" s="236"/>
      <c r="Q4" s="236"/>
    </row>
    <row r="5" spans="1:17" ht="13.5" customHeight="1" x14ac:dyDescent="0.2">
      <c r="A5" s="244" t="s">
        <v>9</v>
      </c>
      <c r="B5" s="245" t="s">
        <v>259</v>
      </c>
      <c r="C5" s="246">
        <f>H5</f>
        <v>8.3333333333333329E-2</v>
      </c>
      <c r="D5" s="237"/>
      <c r="E5" s="237"/>
      <c r="F5" s="243"/>
      <c r="H5" s="247">
        <f>((1/12))</f>
        <v>8.3333333333333329E-2</v>
      </c>
      <c r="K5" s="235"/>
      <c r="L5" s="235"/>
      <c r="M5" s="235"/>
      <c r="O5" s="236"/>
      <c r="P5" s="236"/>
      <c r="Q5" s="236"/>
    </row>
    <row r="6" spans="1:17" ht="13.5" customHeight="1" x14ac:dyDescent="0.2">
      <c r="A6" s="244"/>
      <c r="B6" s="248" t="s">
        <v>260</v>
      </c>
      <c r="C6" s="249"/>
      <c r="D6" s="237"/>
      <c r="E6" s="237"/>
      <c r="F6" s="243"/>
      <c r="K6" s="235"/>
      <c r="L6" s="235"/>
      <c r="M6" s="235"/>
      <c r="O6" s="236"/>
      <c r="P6" s="236"/>
      <c r="Q6" s="236"/>
    </row>
    <row r="7" spans="1:17" ht="13.5" customHeight="1" x14ac:dyDescent="0.2">
      <c r="A7" s="244"/>
      <c r="B7" s="250" t="s">
        <v>261</v>
      </c>
      <c r="C7" s="249"/>
      <c r="D7" s="237"/>
      <c r="E7" s="237"/>
      <c r="F7" s="243"/>
      <c r="K7" s="235"/>
      <c r="L7" s="235"/>
      <c r="M7" s="235"/>
      <c r="O7" s="236"/>
      <c r="P7" s="236"/>
      <c r="Q7" s="236"/>
    </row>
    <row r="8" spans="1:17" ht="13.5" customHeight="1" x14ac:dyDescent="0.2">
      <c r="A8" s="244"/>
      <c r="B8" s="250" t="s">
        <v>262</v>
      </c>
      <c r="C8" s="249"/>
      <c r="D8" s="237"/>
      <c r="E8" s="237"/>
      <c r="F8" s="243"/>
      <c r="K8" s="235"/>
      <c r="L8" s="235"/>
      <c r="M8" s="235"/>
      <c r="O8" s="236"/>
      <c r="P8" s="236"/>
      <c r="Q8" s="236"/>
    </row>
    <row r="9" spans="1:17" ht="13.5" customHeight="1" x14ac:dyDescent="0.2">
      <c r="A9" s="244"/>
      <c r="B9" s="250" t="s">
        <v>263</v>
      </c>
      <c r="C9" s="249"/>
      <c r="D9" s="237"/>
      <c r="E9" s="237"/>
      <c r="F9" s="243"/>
      <c r="K9" s="235"/>
      <c r="L9" s="235"/>
      <c r="M9" s="235"/>
      <c r="O9" s="236"/>
      <c r="P9" s="236"/>
      <c r="Q9" s="236"/>
    </row>
    <row r="10" spans="1:17" ht="13.5" customHeight="1" x14ac:dyDescent="0.2">
      <c r="A10" s="244"/>
      <c r="B10" s="250"/>
      <c r="C10" s="249"/>
      <c r="D10" s="237"/>
      <c r="E10" s="237"/>
      <c r="F10" s="243"/>
      <c r="K10" s="235"/>
      <c r="L10" s="235"/>
      <c r="M10" s="235"/>
      <c r="O10" s="236"/>
      <c r="P10" s="236"/>
      <c r="Q10" s="236"/>
    </row>
    <row r="11" spans="1:17" ht="13.5" customHeight="1" x14ac:dyDescent="0.2">
      <c r="A11" s="244" t="s">
        <v>12</v>
      </c>
      <c r="B11" s="245" t="s">
        <v>60</v>
      </c>
      <c r="C11" s="246">
        <f>H11</f>
        <v>0.1111111111111111</v>
      </c>
      <c r="D11" s="237"/>
      <c r="E11" s="237"/>
      <c r="F11" s="243"/>
      <c r="H11" s="247">
        <f>((1/12/3)+(1/12))</f>
        <v>0.1111111111111111</v>
      </c>
      <c r="K11" s="235"/>
      <c r="L11" s="235"/>
      <c r="M11" s="235"/>
      <c r="O11" s="236"/>
      <c r="P11" s="236"/>
      <c r="Q11" s="236"/>
    </row>
    <row r="12" spans="1:17" ht="13.5" customHeight="1" x14ac:dyDescent="0.2">
      <c r="A12" s="244"/>
      <c r="B12" s="248" t="s">
        <v>260</v>
      </c>
      <c r="C12" s="249"/>
      <c r="D12" s="237"/>
      <c r="E12" s="237"/>
      <c r="F12" s="243"/>
      <c r="K12" s="235"/>
      <c r="L12" s="235"/>
      <c r="M12" s="235"/>
      <c r="O12" s="236"/>
      <c r="P12" s="236"/>
      <c r="Q12" s="236"/>
    </row>
    <row r="13" spans="1:17" ht="13.5" customHeight="1" x14ac:dyDescent="0.2">
      <c r="A13" s="244"/>
      <c r="B13" s="250" t="s">
        <v>264</v>
      </c>
      <c r="C13" s="249"/>
      <c r="D13" s="237"/>
      <c r="E13" s="237"/>
      <c r="F13" s="243"/>
      <c r="K13" s="235"/>
      <c r="L13" s="235"/>
      <c r="M13" s="235"/>
      <c r="O13" s="236"/>
      <c r="P13" s="236"/>
      <c r="Q13" s="236"/>
    </row>
    <row r="14" spans="1:17" ht="13.5" customHeight="1" x14ac:dyDescent="0.2">
      <c r="A14" s="244"/>
      <c r="B14" s="250" t="s">
        <v>265</v>
      </c>
      <c r="C14" s="249"/>
      <c r="D14" s="237"/>
      <c r="E14" s="237"/>
      <c r="F14" s="243"/>
      <c r="K14" s="235"/>
      <c r="L14" s="235"/>
      <c r="M14" s="235"/>
      <c r="O14" s="236"/>
      <c r="P14" s="236"/>
      <c r="Q14" s="236"/>
    </row>
    <row r="15" spans="1:17" ht="13.5" customHeight="1" thickBot="1" x14ac:dyDescent="0.25">
      <c r="A15" s="251"/>
      <c r="B15" s="252" t="s">
        <v>266</v>
      </c>
      <c r="C15" s="253"/>
      <c r="D15" s="254"/>
      <c r="E15" s="254"/>
      <c r="F15" s="255"/>
      <c r="K15" s="235"/>
      <c r="L15" s="235"/>
      <c r="M15" s="235"/>
      <c r="O15" s="236"/>
      <c r="P15" s="236"/>
      <c r="Q15" s="236"/>
    </row>
    <row r="16" spans="1:17" ht="13.5" customHeight="1" thickBot="1" x14ac:dyDescent="0.25">
      <c r="A16" s="237"/>
      <c r="B16" s="237"/>
      <c r="C16" s="237"/>
      <c r="D16" s="237"/>
      <c r="E16" s="237"/>
      <c r="F16" s="237"/>
      <c r="K16" s="235"/>
      <c r="L16" s="235"/>
      <c r="M16" s="235"/>
      <c r="O16" s="236"/>
      <c r="P16" s="236"/>
      <c r="Q16" s="236"/>
    </row>
    <row r="17" spans="1:26" ht="13.5" customHeight="1" x14ac:dyDescent="0.2">
      <c r="A17" s="238" t="s">
        <v>62</v>
      </c>
      <c r="B17" s="239"/>
      <c r="C17" s="240">
        <f>ROUND(SUM(C19:C26),4)</f>
        <v>0.36799999999999999</v>
      </c>
      <c r="D17" s="239"/>
      <c r="E17" s="239"/>
      <c r="F17" s="241"/>
    </row>
    <row r="18" spans="1:26" ht="13.5" customHeight="1" x14ac:dyDescent="0.2">
      <c r="A18" s="242"/>
      <c r="B18" s="237"/>
      <c r="C18" s="237"/>
      <c r="D18" s="237"/>
      <c r="E18" s="237"/>
      <c r="F18" s="243"/>
    </row>
    <row r="19" spans="1:26" ht="13.5" customHeight="1" x14ac:dyDescent="0.2">
      <c r="A19" s="244" t="s">
        <v>9</v>
      </c>
      <c r="B19" s="245" t="s">
        <v>63</v>
      </c>
      <c r="C19" s="249">
        <v>0.2</v>
      </c>
      <c r="D19" s="319" t="s">
        <v>267</v>
      </c>
      <c r="E19" s="237"/>
      <c r="F19" s="243"/>
    </row>
    <row r="20" spans="1:26" ht="13.5" customHeight="1" x14ac:dyDescent="0.2">
      <c r="A20" s="244" t="s">
        <v>12</v>
      </c>
      <c r="B20" s="245" t="s">
        <v>64</v>
      </c>
      <c r="C20" s="249">
        <v>2.5000000000000001E-2</v>
      </c>
      <c r="D20" s="319"/>
      <c r="E20" s="237"/>
      <c r="F20" s="243"/>
    </row>
    <row r="21" spans="1:26" ht="13.5" customHeight="1" x14ac:dyDescent="0.2">
      <c r="A21" s="244" t="s">
        <v>15</v>
      </c>
      <c r="B21" s="245" t="s">
        <v>268</v>
      </c>
      <c r="C21" s="256">
        <f>H21</f>
        <v>0.03</v>
      </c>
      <c r="D21" s="319"/>
      <c r="E21" s="237"/>
      <c r="F21" s="243"/>
      <c r="H21" s="247">
        <f>ROUND((0.03*H22)*100,4)</f>
        <v>0.03</v>
      </c>
      <c r="K21" s="235"/>
      <c r="L21" s="235"/>
      <c r="M21" s="235"/>
      <c r="O21" s="236"/>
      <c r="P21" s="236"/>
      <c r="Q21" s="236"/>
    </row>
    <row r="22" spans="1:26" ht="13.5" customHeight="1" x14ac:dyDescent="0.2">
      <c r="A22" s="244" t="s">
        <v>18</v>
      </c>
      <c r="B22" s="245" t="s">
        <v>66</v>
      </c>
      <c r="C22" s="249">
        <v>1.4999999999999999E-2</v>
      </c>
      <c r="D22" s="319"/>
      <c r="E22" s="237"/>
      <c r="F22" s="243"/>
      <c r="H22" s="257">
        <v>0.01</v>
      </c>
      <c r="I22" s="258" t="s">
        <v>269</v>
      </c>
    </row>
    <row r="23" spans="1:26" ht="13.5" customHeight="1" x14ac:dyDescent="0.2">
      <c r="A23" s="244" t="s">
        <v>51</v>
      </c>
      <c r="B23" s="245" t="s">
        <v>270</v>
      </c>
      <c r="C23" s="249">
        <v>0.01</v>
      </c>
      <c r="D23" s="319"/>
      <c r="E23" s="237"/>
      <c r="F23" s="243"/>
    </row>
    <row r="24" spans="1:26" ht="13.5" customHeight="1" x14ac:dyDescent="0.2">
      <c r="A24" s="244" t="s">
        <v>54</v>
      </c>
      <c r="B24" s="245" t="s">
        <v>68</v>
      </c>
      <c r="C24" s="249">
        <v>6.0000000000000001E-3</v>
      </c>
      <c r="D24" s="319"/>
      <c r="E24" s="237"/>
      <c r="F24" s="243"/>
      <c r="H24" s="236"/>
      <c r="I24" s="236"/>
      <c r="J24" s="258"/>
      <c r="K24" s="258"/>
      <c r="L24" s="258"/>
      <c r="M24" s="258"/>
      <c r="N24" s="258"/>
      <c r="O24" s="258"/>
      <c r="P24" s="258"/>
      <c r="Q24" s="258"/>
      <c r="R24" s="258"/>
      <c r="S24" s="258"/>
      <c r="T24" s="258"/>
      <c r="U24" s="258"/>
      <c r="V24" s="258"/>
      <c r="W24" s="258"/>
      <c r="X24" s="258"/>
      <c r="Y24" s="258"/>
      <c r="Z24" s="258"/>
    </row>
    <row r="25" spans="1:26" ht="13.5" customHeight="1" x14ac:dyDescent="0.2">
      <c r="A25" s="244" t="s">
        <v>69</v>
      </c>
      <c r="B25" s="245" t="s">
        <v>70</v>
      </c>
      <c r="C25" s="249">
        <v>2E-3</v>
      </c>
      <c r="D25" s="319"/>
      <c r="E25" s="237"/>
      <c r="F25" s="243"/>
    </row>
    <row r="26" spans="1:26" ht="13.5" customHeight="1" thickBot="1" x14ac:dyDescent="0.25">
      <c r="A26" s="251" t="s">
        <v>71</v>
      </c>
      <c r="B26" s="259" t="s">
        <v>72</v>
      </c>
      <c r="C26" s="253">
        <v>0.08</v>
      </c>
      <c r="D26" s="320"/>
      <c r="E26" s="254"/>
      <c r="F26" s="255"/>
    </row>
    <row r="27" spans="1:26" ht="13.5" customHeight="1" thickBot="1" x14ac:dyDescent="0.25">
      <c r="A27" s="237"/>
      <c r="B27" s="237"/>
      <c r="C27" s="237"/>
      <c r="D27" s="237"/>
      <c r="E27" s="237"/>
      <c r="F27" s="237"/>
      <c r="K27" s="235"/>
      <c r="L27" s="235"/>
      <c r="M27" s="235"/>
      <c r="O27" s="236"/>
      <c r="P27" s="236"/>
      <c r="Q27" s="236"/>
    </row>
    <row r="28" spans="1:26" ht="13.5" customHeight="1" x14ac:dyDescent="0.2">
      <c r="A28" s="238" t="s">
        <v>88</v>
      </c>
      <c r="B28" s="239"/>
      <c r="C28" s="240">
        <f>ROUND(SUM(C31:C64),4)</f>
        <v>6.8999999999999999E-3</v>
      </c>
      <c r="D28" s="239"/>
      <c r="E28" s="239"/>
      <c r="F28" s="241"/>
      <c r="K28" s="235"/>
      <c r="L28" s="235"/>
      <c r="M28" s="235"/>
      <c r="O28" s="236"/>
      <c r="P28" s="236"/>
      <c r="Q28" s="236"/>
    </row>
    <row r="29" spans="1:26" ht="13.5" customHeight="1" x14ac:dyDescent="0.2">
      <c r="A29" s="260" t="s">
        <v>89</v>
      </c>
      <c r="B29" s="237"/>
      <c r="C29" s="261"/>
      <c r="D29" s="237"/>
      <c r="E29" s="237"/>
      <c r="F29" s="243"/>
      <c r="K29" s="235"/>
      <c r="L29" s="235"/>
      <c r="M29" s="235"/>
      <c r="O29" s="236"/>
      <c r="P29" s="236"/>
      <c r="Q29" s="236"/>
    </row>
    <row r="30" spans="1:26" ht="13.5" customHeight="1" x14ac:dyDescent="0.2">
      <c r="A30" s="242"/>
      <c r="B30" s="237"/>
      <c r="C30" s="237"/>
      <c r="D30" s="237"/>
      <c r="E30" s="237"/>
      <c r="F30" s="243"/>
      <c r="K30" s="235"/>
      <c r="L30" s="235"/>
      <c r="M30" s="235"/>
      <c r="O30" s="236"/>
      <c r="P30" s="236"/>
      <c r="Q30" s="236"/>
    </row>
    <row r="31" spans="1:26" ht="13.5" customHeight="1" x14ac:dyDescent="0.2">
      <c r="A31" s="244" t="s">
        <v>9</v>
      </c>
      <c r="B31" s="245" t="s">
        <v>90</v>
      </c>
      <c r="C31" s="249">
        <f>H31</f>
        <v>4.1999999999999997E-3</v>
      </c>
      <c r="D31" s="237"/>
      <c r="E31" s="237"/>
      <c r="F31" s="243"/>
      <c r="H31" s="262">
        <f>ROUND(H32*(1/12),4)</f>
        <v>4.1999999999999997E-3</v>
      </c>
      <c r="I31" s="258"/>
      <c r="J31" s="258"/>
      <c r="K31" s="258"/>
      <c r="L31" s="258"/>
      <c r="M31" s="258"/>
      <c r="N31" s="258"/>
      <c r="O31" s="258"/>
      <c r="P31" s="258"/>
      <c r="Q31" s="258"/>
      <c r="R31" s="258"/>
      <c r="S31" s="258"/>
      <c r="T31" s="258"/>
      <c r="U31" s="258"/>
      <c r="V31" s="258"/>
      <c r="W31" s="258"/>
      <c r="X31" s="258"/>
      <c r="Y31" s="258"/>
      <c r="Z31" s="258"/>
    </row>
    <row r="32" spans="1:26" ht="13.5" customHeight="1" x14ac:dyDescent="0.2">
      <c r="A32" s="244"/>
      <c r="B32" s="237" t="s">
        <v>271</v>
      </c>
      <c r="C32" s="263"/>
      <c r="D32" s="237"/>
      <c r="E32" s="237"/>
      <c r="F32" s="243"/>
      <c r="H32" s="264">
        <v>0.05</v>
      </c>
      <c r="I32" s="258" t="s">
        <v>272</v>
      </c>
      <c r="J32" s="258"/>
      <c r="K32" s="258"/>
      <c r="L32" s="258"/>
      <c r="M32" s="258"/>
      <c r="N32" s="258"/>
      <c r="O32" s="258"/>
      <c r="P32" s="258"/>
      <c r="Q32" s="258"/>
      <c r="R32" s="258"/>
      <c r="S32" s="258"/>
      <c r="T32" s="258"/>
      <c r="U32" s="258"/>
      <c r="V32" s="258"/>
      <c r="W32" s="258"/>
      <c r="X32" s="258"/>
      <c r="Y32" s="258"/>
      <c r="Z32" s="258"/>
    </row>
    <row r="33" spans="1:26" ht="13.5" customHeight="1" x14ac:dyDescent="0.2">
      <c r="A33" s="244"/>
      <c r="B33" s="237" t="s">
        <v>260</v>
      </c>
      <c r="C33" s="263"/>
      <c r="D33" s="237"/>
      <c r="E33" s="237"/>
      <c r="F33" s="243"/>
      <c r="K33" s="235"/>
      <c r="L33" s="235"/>
      <c r="M33" s="235"/>
      <c r="O33" s="236"/>
      <c r="P33" s="236"/>
      <c r="Q33" s="236"/>
    </row>
    <row r="34" spans="1:26" ht="13.5" customHeight="1" x14ac:dyDescent="0.2">
      <c r="A34" s="244"/>
      <c r="B34" s="265" t="s">
        <v>273</v>
      </c>
      <c r="C34" s="263"/>
      <c r="D34" s="237"/>
      <c r="E34" s="237"/>
      <c r="F34" s="243"/>
      <c r="K34" s="235"/>
      <c r="L34" s="235"/>
      <c r="M34" s="235"/>
      <c r="O34" s="236"/>
      <c r="P34" s="236"/>
      <c r="Q34" s="236"/>
    </row>
    <row r="35" spans="1:26" ht="13.5" customHeight="1" x14ac:dyDescent="0.2">
      <c r="A35" s="244"/>
      <c r="B35" s="265" t="s">
        <v>274</v>
      </c>
      <c r="C35" s="263"/>
      <c r="D35" s="237"/>
      <c r="E35" s="237"/>
      <c r="F35" s="243"/>
      <c r="K35" s="235"/>
      <c r="L35" s="235"/>
      <c r="M35" s="235"/>
      <c r="O35" s="236"/>
      <c r="P35" s="236"/>
      <c r="Q35" s="236"/>
    </row>
    <row r="36" spans="1:26" ht="13.5" customHeight="1" x14ac:dyDescent="0.2">
      <c r="A36" s="244"/>
      <c r="B36" s="265" t="s">
        <v>275</v>
      </c>
      <c r="C36" s="263"/>
      <c r="D36" s="237"/>
      <c r="E36" s="237"/>
      <c r="F36" s="243"/>
      <c r="K36" s="235"/>
      <c r="L36" s="235"/>
      <c r="M36" s="235"/>
      <c r="O36" s="236"/>
      <c r="P36" s="236"/>
      <c r="Q36" s="236"/>
    </row>
    <row r="37" spans="1:26" ht="13.5" customHeight="1" x14ac:dyDescent="0.2">
      <c r="A37" s="244"/>
      <c r="B37" s="265" t="s">
        <v>276</v>
      </c>
      <c r="C37" s="263"/>
      <c r="D37" s="237"/>
      <c r="E37" s="237"/>
      <c r="F37" s="243"/>
      <c r="H37" s="266"/>
      <c r="K37" s="235"/>
      <c r="L37" s="235"/>
      <c r="M37" s="235"/>
      <c r="O37" s="236"/>
      <c r="P37" s="236"/>
      <c r="Q37" s="236"/>
    </row>
    <row r="38" spans="1:26" ht="13.5" customHeight="1" x14ac:dyDescent="0.2">
      <c r="A38" s="244"/>
      <c r="B38" s="250"/>
      <c r="C38" s="249"/>
      <c r="D38" s="237"/>
      <c r="E38" s="237"/>
      <c r="F38" s="243"/>
      <c r="K38" s="235"/>
      <c r="L38" s="235"/>
      <c r="M38" s="235"/>
      <c r="O38" s="236"/>
      <c r="P38" s="236"/>
      <c r="Q38" s="236"/>
    </row>
    <row r="39" spans="1:26" ht="13.5" customHeight="1" x14ac:dyDescent="0.2">
      <c r="A39" s="244" t="s">
        <v>12</v>
      </c>
      <c r="B39" s="245" t="s">
        <v>277</v>
      </c>
      <c r="C39" s="249">
        <f>ROUND(C31*C26,4)</f>
        <v>2.9999999999999997E-4</v>
      </c>
      <c r="D39" s="267" t="s">
        <v>278</v>
      </c>
      <c r="E39" s="237"/>
      <c r="F39" s="243"/>
      <c r="K39" s="235"/>
      <c r="L39" s="235"/>
      <c r="M39" s="235"/>
      <c r="O39" s="236"/>
      <c r="P39" s="236"/>
      <c r="Q39" s="236"/>
    </row>
    <row r="40" spans="1:26" ht="13.5" customHeight="1" x14ac:dyDescent="0.2">
      <c r="A40" s="244"/>
      <c r="B40" s="237" t="s">
        <v>260</v>
      </c>
      <c r="C40" s="263"/>
      <c r="D40" s="237"/>
      <c r="E40" s="237"/>
      <c r="F40" s="243"/>
      <c r="K40" s="235"/>
      <c r="L40" s="235"/>
      <c r="M40" s="235"/>
      <c r="O40" s="236"/>
      <c r="P40" s="236"/>
      <c r="Q40" s="236"/>
    </row>
    <row r="41" spans="1:26" ht="13.5" customHeight="1" x14ac:dyDescent="0.2">
      <c r="A41" s="244"/>
      <c r="B41" s="265" t="s">
        <v>279</v>
      </c>
      <c r="C41" s="263"/>
      <c r="D41" s="237"/>
      <c r="E41" s="237"/>
      <c r="F41" s="243"/>
      <c r="K41" s="235"/>
      <c r="L41" s="235"/>
      <c r="M41" s="235"/>
      <c r="O41" s="236"/>
      <c r="P41" s="236"/>
      <c r="Q41" s="236"/>
    </row>
    <row r="42" spans="1:26" ht="13.5" customHeight="1" x14ac:dyDescent="0.2">
      <c r="A42" s="244"/>
      <c r="B42" s="265" t="s">
        <v>280</v>
      </c>
      <c r="C42" s="263"/>
      <c r="D42" s="237"/>
      <c r="E42" s="237"/>
      <c r="F42" s="243"/>
      <c r="K42" s="235"/>
      <c r="L42" s="235"/>
      <c r="M42" s="235"/>
      <c r="O42" s="236"/>
      <c r="P42" s="236"/>
      <c r="Q42" s="236"/>
    </row>
    <row r="43" spans="1:26" ht="13.5" customHeight="1" x14ac:dyDescent="0.2">
      <c r="A43" s="244"/>
      <c r="B43" s="250"/>
      <c r="C43" s="249"/>
      <c r="D43" s="237"/>
      <c r="E43" s="237"/>
      <c r="F43" s="243"/>
      <c r="K43" s="235"/>
      <c r="L43" s="235"/>
      <c r="M43" s="235"/>
      <c r="O43" s="236"/>
      <c r="P43" s="236"/>
      <c r="Q43" s="236"/>
    </row>
    <row r="44" spans="1:26" ht="13.5" customHeight="1" x14ac:dyDescent="0.2">
      <c r="A44" s="244" t="s">
        <v>15</v>
      </c>
      <c r="B44" s="245" t="s">
        <v>281</v>
      </c>
      <c r="C44" s="249">
        <f>C31*0.4*C26</f>
        <v>1.3440000000000001E-4</v>
      </c>
      <c r="D44" s="267"/>
      <c r="E44" s="237"/>
      <c r="F44" s="243"/>
      <c r="H44" s="262"/>
      <c r="K44" s="235"/>
      <c r="L44" s="235"/>
      <c r="M44" s="235"/>
      <c r="O44" s="236"/>
      <c r="P44" s="236"/>
      <c r="Q44" s="236"/>
    </row>
    <row r="45" spans="1:26" ht="13.5" customHeight="1" x14ac:dyDescent="0.2">
      <c r="A45" s="244"/>
      <c r="B45" s="321" t="s">
        <v>333</v>
      </c>
      <c r="C45" s="321"/>
      <c r="D45" s="321"/>
      <c r="E45" s="321"/>
      <c r="F45" s="322"/>
      <c r="H45" s="264"/>
      <c r="I45" s="268"/>
      <c r="J45" s="258"/>
      <c r="K45" s="258"/>
      <c r="L45" s="258"/>
      <c r="M45" s="258"/>
      <c r="N45" s="258"/>
      <c r="O45" s="258"/>
      <c r="P45" s="258"/>
      <c r="Q45" s="258"/>
      <c r="R45" s="258"/>
      <c r="S45" s="258"/>
      <c r="T45" s="258"/>
      <c r="U45" s="258"/>
      <c r="V45" s="258"/>
      <c r="W45" s="258"/>
      <c r="X45" s="258"/>
      <c r="Y45" s="258"/>
      <c r="Z45" s="258"/>
    </row>
    <row r="46" spans="1:26" x14ac:dyDescent="0.2">
      <c r="A46" s="244"/>
      <c r="B46" s="317" t="s">
        <v>334</v>
      </c>
      <c r="C46" s="317"/>
      <c r="D46" s="237"/>
      <c r="E46" s="237"/>
      <c r="F46" s="243"/>
      <c r="H46" s="264"/>
      <c r="K46" s="235"/>
      <c r="L46" s="235"/>
      <c r="M46" s="235"/>
      <c r="O46" s="236"/>
      <c r="P46" s="236"/>
      <c r="Q46" s="236"/>
    </row>
    <row r="47" spans="1:26" ht="13.5" customHeight="1" x14ac:dyDescent="0.2">
      <c r="A47" s="244"/>
      <c r="B47" s="265" t="s">
        <v>282</v>
      </c>
      <c r="C47" s="237"/>
      <c r="D47" s="237"/>
      <c r="E47" s="237"/>
      <c r="F47" s="243"/>
      <c r="K47" s="235"/>
      <c r="L47" s="235"/>
      <c r="M47" s="235"/>
      <c r="O47" s="236"/>
      <c r="P47" s="236"/>
      <c r="Q47" s="236"/>
    </row>
    <row r="48" spans="1:26" ht="13.5" customHeight="1" x14ac:dyDescent="0.2">
      <c r="A48" s="244"/>
      <c r="B48" s="250"/>
      <c r="C48" s="249"/>
      <c r="D48" s="237"/>
      <c r="E48" s="237"/>
      <c r="F48" s="243"/>
      <c r="K48" s="235"/>
      <c r="L48" s="235"/>
      <c r="M48" s="235"/>
      <c r="O48" s="236"/>
      <c r="P48" s="236"/>
      <c r="Q48" s="236"/>
    </row>
    <row r="49" spans="1:26" ht="13.5" customHeight="1" x14ac:dyDescent="0.2">
      <c r="A49" s="244" t="s">
        <v>18</v>
      </c>
      <c r="B49" s="245" t="s">
        <v>93</v>
      </c>
      <c r="C49" s="249">
        <f>H49</f>
        <v>1.6000000000000001E-3</v>
      </c>
      <c r="D49" s="237"/>
      <c r="E49" s="237"/>
      <c r="F49" s="243"/>
      <c r="H49" s="262">
        <f>ROUND(((7/30)/12)*H50,4)</f>
        <v>1.6000000000000001E-3</v>
      </c>
      <c r="K49" s="235"/>
      <c r="L49" s="235"/>
      <c r="M49" s="235"/>
      <c r="O49" s="236"/>
      <c r="P49" s="236"/>
      <c r="Q49" s="236"/>
    </row>
    <row r="50" spans="1:26" ht="13.5" customHeight="1" x14ac:dyDescent="0.2">
      <c r="A50" s="269"/>
      <c r="B50" s="248" t="s">
        <v>283</v>
      </c>
      <c r="C50" s="249"/>
      <c r="D50" s="237"/>
      <c r="E50" s="237"/>
      <c r="F50" s="243"/>
      <c r="H50" s="270">
        <v>0.08</v>
      </c>
      <c r="K50" s="235"/>
      <c r="L50" s="235"/>
      <c r="M50" s="235"/>
      <c r="O50" s="236"/>
      <c r="P50" s="236"/>
      <c r="Q50" s="236"/>
    </row>
    <row r="51" spans="1:26" ht="13.5" customHeight="1" x14ac:dyDescent="0.2">
      <c r="A51" s="244"/>
      <c r="B51" s="248" t="s">
        <v>284</v>
      </c>
      <c r="C51" s="249"/>
      <c r="D51" s="237"/>
      <c r="E51" s="237"/>
      <c r="F51" s="243"/>
      <c r="I51" s="258" t="s">
        <v>285</v>
      </c>
      <c r="J51" s="258"/>
      <c r="K51" s="258"/>
      <c r="L51" s="258"/>
      <c r="M51" s="258"/>
      <c r="N51" s="258"/>
      <c r="O51" s="258"/>
      <c r="P51" s="258"/>
      <c r="Q51" s="258"/>
      <c r="R51" s="258"/>
      <c r="S51" s="258"/>
      <c r="T51" s="258"/>
      <c r="U51" s="258"/>
      <c r="V51" s="258"/>
      <c r="W51" s="258"/>
      <c r="X51" s="258"/>
      <c r="Y51" s="258"/>
      <c r="Z51" s="258"/>
    </row>
    <row r="52" spans="1:26" ht="13.5" customHeight="1" x14ac:dyDescent="0.2">
      <c r="A52" s="244"/>
      <c r="B52" s="248" t="s">
        <v>286</v>
      </c>
      <c r="C52" s="249"/>
      <c r="D52" s="237"/>
      <c r="E52" s="237"/>
      <c r="F52" s="243"/>
      <c r="K52" s="235"/>
      <c r="L52" s="235"/>
      <c r="M52" s="235"/>
      <c r="O52" s="236"/>
      <c r="P52" s="236"/>
      <c r="Q52" s="236"/>
    </row>
    <row r="53" spans="1:26" ht="13.5" customHeight="1" x14ac:dyDescent="0.2">
      <c r="A53" s="244"/>
      <c r="B53" s="248" t="s">
        <v>260</v>
      </c>
      <c r="C53" s="249"/>
      <c r="D53" s="237"/>
      <c r="E53" s="237"/>
      <c r="F53" s="243"/>
      <c r="K53" s="235"/>
      <c r="L53" s="235"/>
      <c r="M53" s="235"/>
      <c r="O53" s="236"/>
      <c r="P53" s="236"/>
      <c r="Q53" s="236"/>
    </row>
    <row r="54" spans="1:26" ht="13.5" customHeight="1" x14ac:dyDescent="0.2">
      <c r="A54" s="244"/>
      <c r="B54" s="250" t="s">
        <v>287</v>
      </c>
      <c r="C54" s="249"/>
      <c r="D54" s="237"/>
      <c r="E54" s="237"/>
      <c r="F54" s="243"/>
      <c r="K54" s="235"/>
      <c r="L54" s="235"/>
      <c r="M54" s="235"/>
      <c r="O54" s="236"/>
      <c r="P54" s="236"/>
      <c r="Q54" s="236"/>
    </row>
    <row r="55" spans="1:26" ht="13.5" customHeight="1" x14ac:dyDescent="0.2">
      <c r="A55" s="244"/>
      <c r="B55" s="250" t="s">
        <v>288</v>
      </c>
      <c r="C55" s="249"/>
      <c r="D55" s="237"/>
      <c r="E55" s="237"/>
      <c r="F55" s="243"/>
      <c r="K55" s="235"/>
      <c r="L55" s="235"/>
      <c r="M55" s="235"/>
      <c r="O55" s="236"/>
      <c r="P55" s="236"/>
      <c r="Q55" s="236"/>
    </row>
    <row r="56" spans="1:26" ht="13.5" customHeight="1" x14ac:dyDescent="0.2">
      <c r="A56" s="244"/>
      <c r="B56" s="250" t="s">
        <v>289</v>
      </c>
      <c r="C56" s="249"/>
      <c r="D56" s="237"/>
      <c r="E56" s="237"/>
      <c r="F56" s="243"/>
      <c r="K56" s="235"/>
      <c r="L56" s="235"/>
      <c r="M56" s="235"/>
      <c r="O56" s="236"/>
      <c r="P56" s="236"/>
      <c r="Q56" s="236"/>
    </row>
    <row r="57" spans="1:26" ht="13.5" customHeight="1" x14ac:dyDescent="0.2">
      <c r="A57" s="244"/>
      <c r="B57" s="250" t="s">
        <v>290</v>
      </c>
      <c r="C57" s="249"/>
      <c r="D57" s="237"/>
      <c r="E57" s="237"/>
      <c r="F57" s="243"/>
      <c r="K57" s="235"/>
      <c r="L57" s="235"/>
      <c r="M57" s="235"/>
      <c r="O57" s="236"/>
      <c r="P57" s="236"/>
      <c r="Q57" s="236"/>
    </row>
    <row r="58" spans="1:26" ht="13.5" customHeight="1" x14ac:dyDescent="0.2">
      <c r="A58" s="244"/>
      <c r="B58" s="250"/>
      <c r="C58" s="249"/>
      <c r="D58" s="237"/>
      <c r="E58" s="237"/>
      <c r="F58" s="243"/>
      <c r="K58" s="235"/>
      <c r="L58" s="235"/>
      <c r="M58" s="235"/>
      <c r="O58" s="236"/>
      <c r="P58" s="236"/>
      <c r="Q58" s="236"/>
    </row>
    <row r="59" spans="1:26" ht="13.5" customHeight="1" x14ac:dyDescent="0.2">
      <c r="A59" s="244" t="s">
        <v>51</v>
      </c>
      <c r="B59" s="245" t="s">
        <v>337</v>
      </c>
      <c r="C59" s="249">
        <f>C49*C17</f>
        <v>5.888E-4</v>
      </c>
      <c r="D59" s="267" t="s">
        <v>278</v>
      </c>
      <c r="E59" s="237"/>
      <c r="F59" s="243"/>
      <c r="K59" s="235"/>
      <c r="L59" s="235"/>
      <c r="M59" s="235"/>
      <c r="O59" s="236"/>
      <c r="P59" s="236"/>
      <c r="Q59" s="236"/>
    </row>
    <row r="60" spans="1:26" ht="13.5" customHeight="1" x14ac:dyDescent="0.2">
      <c r="A60" s="244"/>
      <c r="B60" s="250"/>
      <c r="C60" s="249"/>
      <c r="D60" s="237"/>
      <c r="E60" s="237"/>
      <c r="F60" s="243"/>
      <c r="K60" s="235"/>
      <c r="L60" s="235"/>
      <c r="M60" s="235"/>
      <c r="O60" s="236"/>
      <c r="P60" s="236"/>
      <c r="Q60" s="236"/>
    </row>
    <row r="61" spans="1:26" ht="13.5" customHeight="1" x14ac:dyDescent="0.2">
      <c r="A61" s="244" t="s">
        <v>54</v>
      </c>
      <c r="B61" s="245" t="s">
        <v>291</v>
      </c>
      <c r="C61" s="249">
        <f>C49*0.4*C26</f>
        <v>5.1200000000000004E-5</v>
      </c>
      <c r="D61" s="267"/>
      <c r="E61" s="237"/>
      <c r="F61" s="243"/>
      <c r="H61" s="262"/>
      <c r="K61" s="235"/>
      <c r="L61" s="235"/>
      <c r="M61" s="235"/>
      <c r="O61" s="236"/>
      <c r="P61" s="236"/>
      <c r="Q61" s="236"/>
    </row>
    <row r="62" spans="1:26" ht="13.5" customHeight="1" x14ac:dyDescent="0.2">
      <c r="A62" s="242"/>
      <c r="B62" s="321" t="s">
        <v>335</v>
      </c>
      <c r="C62" s="321"/>
      <c r="D62" s="321"/>
      <c r="E62" s="321"/>
      <c r="F62" s="322"/>
      <c r="H62" s="264"/>
      <c r="I62" s="268"/>
      <c r="J62" s="258"/>
      <c r="K62" s="258"/>
      <c r="L62" s="258"/>
      <c r="M62" s="258"/>
      <c r="N62" s="258"/>
      <c r="O62" s="258"/>
      <c r="P62" s="258"/>
      <c r="Q62" s="258"/>
      <c r="R62" s="258"/>
      <c r="S62" s="258"/>
      <c r="T62" s="258"/>
      <c r="U62" s="258"/>
      <c r="V62" s="258"/>
      <c r="W62" s="258"/>
      <c r="X62" s="258"/>
      <c r="Y62" s="258"/>
      <c r="Z62" s="258"/>
    </row>
    <row r="63" spans="1:26" x14ac:dyDescent="0.2">
      <c r="A63" s="242"/>
      <c r="B63" s="317" t="s">
        <v>336</v>
      </c>
      <c r="C63" s="317"/>
      <c r="D63" s="237"/>
      <c r="E63" s="237"/>
      <c r="F63" s="243"/>
      <c r="H63" s="264"/>
      <c r="K63" s="235"/>
      <c r="L63" s="235"/>
      <c r="M63" s="235"/>
      <c r="O63" s="236"/>
      <c r="P63" s="236"/>
      <c r="Q63" s="236"/>
    </row>
    <row r="64" spans="1:26" ht="13.5" customHeight="1" thickBot="1" x14ac:dyDescent="0.25">
      <c r="A64" s="271"/>
      <c r="B64" s="272" t="s">
        <v>292</v>
      </c>
      <c r="C64" s="254"/>
      <c r="D64" s="254"/>
      <c r="E64" s="254"/>
      <c r="F64" s="255"/>
      <c r="K64" s="235"/>
      <c r="L64" s="235"/>
      <c r="M64" s="235"/>
      <c r="O64" s="236"/>
      <c r="P64" s="236"/>
      <c r="Q64" s="236"/>
    </row>
    <row r="65" spans="1:26" ht="13.5" customHeight="1" thickBot="1" x14ac:dyDescent="0.25">
      <c r="A65" s="237"/>
      <c r="B65" s="237"/>
      <c r="C65" s="237"/>
      <c r="D65" s="237"/>
      <c r="E65" s="237"/>
      <c r="F65" s="237"/>
      <c r="K65" s="235"/>
      <c r="L65" s="235"/>
      <c r="M65" s="235"/>
      <c r="O65" s="236"/>
      <c r="P65" s="236"/>
      <c r="Q65" s="236"/>
    </row>
    <row r="66" spans="1:26" ht="13.5" customHeight="1" x14ac:dyDescent="0.2">
      <c r="A66" s="238" t="s">
        <v>97</v>
      </c>
      <c r="B66" s="239"/>
      <c r="C66" s="240">
        <f>ROUND(SUM(C69:C113),4)</f>
        <v>3.44E-2</v>
      </c>
      <c r="D66" s="239"/>
      <c r="E66" s="239"/>
      <c r="F66" s="241"/>
      <c r="K66" s="235"/>
      <c r="L66" s="235"/>
      <c r="M66" s="235"/>
      <c r="O66" s="236"/>
      <c r="P66" s="236"/>
      <c r="Q66" s="236"/>
    </row>
    <row r="67" spans="1:26" ht="13.5" customHeight="1" x14ac:dyDescent="0.2">
      <c r="A67" s="260" t="s">
        <v>98</v>
      </c>
      <c r="B67" s="237"/>
      <c r="C67" s="261"/>
      <c r="D67" s="237"/>
      <c r="E67" s="237"/>
      <c r="F67" s="243"/>
      <c r="K67" s="235"/>
      <c r="L67" s="235"/>
      <c r="M67" s="235"/>
      <c r="O67" s="236"/>
      <c r="P67" s="236"/>
      <c r="Q67" s="236"/>
    </row>
    <row r="68" spans="1:26" ht="13.5" customHeight="1" x14ac:dyDescent="0.2">
      <c r="A68" s="242"/>
      <c r="B68" s="237"/>
      <c r="C68" s="237"/>
      <c r="D68" s="237"/>
      <c r="E68" s="237"/>
      <c r="F68" s="243"/>
      <c r="K68" s="235"/>
      <c r="L68" s="235"/>
      <c r="M68" s="235"/>
      <c r="O68" s="236"/>
      <c r="P68" s="236"/>
      <c r="Q68" s="236"/>
    </row>
    <row r="69" spans="1:26" ht="13.5" customHeight="1" x14ac:dyDescent="0.2">
      <c r="A69" s="244" t="s">
        <v>9</v>
      </c>
      <c r="B69" s="245" t="s">
        <v>99</v>
      </c>
      <c r="C69" s="249">
        <f>H69</f>
        <v>6.9444444444444441E-3</v>
      </c>
      <c r="D69" s="237"/>
      <c r="E69" s="237"/>
      <c r="F69" s="243"/>
      <c r="H69" s="247">
        <f>C5/12</f>
        <v>6.9444444444444441E-3</v>
      </c>
      <c r="K69" s="235"/>
      <c r="L69" s="235"/>
      <c r="M69" s="235"/>
      <c r="O69" s="236"/>
      <c r="P69" s="236"/>
      <c r="Q69" s="236"/>
    </row>
    <row r="70" spans="1:26" ht="13.5" customHeight="1" x14ac:dyDescent="0.2">
      <c r="A70" s="244"/>
      <c r="B70" s="248" t="s">
        <v>260</v>
      </c>
      <c r="C70" s="263"/>
      <c r="D70" s="237"/>
      <c r="E70" s="237"/>
      <c r="F70" s="243"/>
      <c r="K70" s="235"/>
      <c r="L70" s="235"/>
      <c r="M70" s="235"/>
      <c r="O70" s="236"/>
      <c r="P70" s="236"/>
      <c r="Q70" s="236"/>
    </row>
    <row r="71" spans="1:26" ht="13.5" customHeight="1" x14ac:dyDescent="0.2">
      <c r="A71" s="244"/>
      <c r="B71" s="250" t="s">
        <v>330</v>
      </c>
      <c r="C71" s="263"/>
      <c r="D71" s="237"/>
      <c r="E71" s="237"/>
      <c r="F71" s="243"/>
      <c r="K71" s="235"/>
      <c r="L71" s="235"/>
      <c r="M71" s="235"/>
      <c r="O71" s="236"/>
      <c r="P71" s="236"/>
      <c r="Q71" s="236"/>
    </row>
    <row r="72" spans="1:26" ht="13.5" customHeight="1" x14ac:dyDescent="0.2">
      <c r="A72" s="244"/>
      <c r="B72" s="250" t="s">
        <v>331</v>
      </c>
      <c r="C72" s="263"/>
      <c r="D72" s="237"/>
      <c r="E72" s="237"/>
      <c r="F72" s="243"/>
      <c r="K72" s="235"/>
      <c r="L72" s="235"/>
      <c r="M72" s="235"/>
      <c r="O72" s="236"/>
      <c r="P72" s="236"/>
      <c r="Q72" s="236"/>
    </row>
    <row r="73" spans="1:26" ht="13.5" customHeight="1" x14ac:dyDescent="0.2">
      <c r="A73" s="244"/>
      <c r="B73" s="250" t="s">
        <v>332</v>
      </c>
      <c r="C73" s="263"/>
      <c r="D73" s="237"/>
      <c r="E73" s="237"/>
      <c r="F73" s="243"/>
      <c r="H73" s="266"/>
      <c r="K73" s="235"/>
      <c r="L73" s="235"/>
      <c r="M73" s="235"/>
      <c r="O73" s="236"/>
      <c r="P73" s="236"/>
      <c r="Q73" s="236"/>
    </row>
    <row r="74" spans="1:26" ht="13.5" customHeight="1" x14ac:dyDescent="0.2">
      <c r="A74" s="244"/>
      <c r="B74" s="250"/>
      <c r="C74" s="249"/>
      <c r="D74" s="237"/>
      <c r="E74" s="237"/>
      <c r="F74" s="243"/>
      <c r="K74" s="235"/>
      <c r="L74" s="235"/>
      <c r="M74" s="235"/>
      <c r="O74" s="236"/>
      <c r="P74" s="236"/>
      <c r="Q74" s="236"/>
    </row>
    <row r="75" spans="1:26" ht="13.5" customHeight="1" x14ac:dyDescent="0.2">
      <c r="A75" s="244" t="s">
        <v>12</v>
      </c>
      <c r="B75" s="245" t="s">
        <v>100</v>
      </c>
      <c r="C75" s="249">
        <f>H75</f>
        <v>1.3899999999999999E-2</v>
      </c>
      <c r="D75" s="237"/>
      <c r="E75" s="237"/>
      <c r="F75" s="243"/>
      <c r="H75" s="247">
        <f>ROUND((H76/30)/12,4)</f>
        <v>1.3899999999999999E-2</v>
      </c>
      <c r="K75" s="235"/>
      <c r="L75" s="235"/>
      <c r="M75" s="235"/>
      <c r="O75" s="236"/>
      <c r="P75" s="236"/>
      <c r="Q75" s="236"/>
    </row>
    <row r="76" spans="1:26" ht="13.5" customHeight="1" x14ac:dyDescent="0.2">
      <c r="A76" s="244"/>
      <c r="B76" s="248" t="s">
        <v>283</v>
      </c>
      <c r="C76" s="249"/>
      <c r="D76" s="237"/>
      <c r="E76" s="237"/>
      <c r="F76" s="243"/>
      <c r="H76" s="270">
        <v>5</v>
      </c>
      <c r="I76" s="268" t="s">
        <v>293</v>
      </c>
      <c r="J76" s="258"/>
      <c r="K76" s="258"/>
      <c r="L76" s="258"/>
      <c r="M76" s="258"/>
      <c r="N76" s="258"/>
      <c r="O76" s="258"/>
      <c r="P76" s="258"/>
      <c r="Q76" s="258"/>
      <c r="R76" s="258"/>
      <c r="S76" s="258"/>
      <c r="T76" s="258"/>
      <c r="U76" s="258"/>
      <c r="V76" s="258"/>
      <c r="W76" s="258"/>
      <c r="X76" s="258"/>
      <c r="Y76" s="258"/>
      <c r="Z76" s="258"/>
    </row>
    <row r="77" spans="1:26" ht="13.5" customHeight="1" x14ac:dyDescent="0.2">
      <c r="A77" s="244"/>
      <c r="B77" s="248" t="s">
        <v>294</v>
      </c>
      <c r="C77" s="249"/>
      <c r="D77" s="237"/>
      <c r="E77" s="237"/>
      <c r="F77" s="243"/>
      <c r="K77" s="235"/>
      <c r="L77" s="235"/>
      <c r="M77" s="235"/>
      <c r="O77" s="236"/>
      <c r="P77" s="236"/>
      <c r="Q77" s="236"/>
    </row>
    <row r="78" spans="1:26" ht="13.5" customHeight="1" x14ac:dyDescent="0.2">
      <c r="A78" s="244"/>
      <c r="B78" s="248" t="s">
        <v>260</v>
      </c>
      <c r="C78" s="249"/>
      <c r="D78" s="237"/>
      <c r="E78" s="237"/>
      <c r="F78" s="243"/>
      <c r="K78" s="235"/>
      <c r="L78" s="235"/>
      <c r="M78" s="235"/>
      <c r="O78" s="236"/>
      <c r="P78" s="236"/>
      <c r="Q78" s="236"/>
    </row>
    <row r="79" spans="1:26" ht="13.5" customHeight="1" x14ac:dyDescent="0.2">
      <c r="A79" s="244"/>
      <c r="B79" s="250" t="s">
        <v>295</v>
      </c>
      <c r="C79" s="249"/>
      <c r="D79" s="237"/>
      <c r="E79" s="237"/>
      <c r="F79" s="243"/>
      <c r="H79" s="266"/>
      <c r="K79" s="235"/>
      <c r="L79" s="235"/>
      <c r="M79" s="235"/>
      <c r="O79" s="236"/>
      <c r="P79" s="236"/>
      <c r="Q79" s="236"/>
    </row>
    <row r="80" spans="1:26" ht="13.5" customHeight="1" x14ac:dyDescent="0.2">
      <c r="A80" s="244"/>
      <c r="B80" s="250" t="s">
        <v>296</v>
      </c>
      <c r="C80" s="249"/>
      <c r="D80" s="237"/>
      <c r="E80" s="237"/>
      <c r="F80" s="243"/>
      <c r="K80" s="235"/>
      <c r="L80" s="235"/>
      <c r="M80" s="235"/>
      <c r="O80" s="236"/>
      <c r="P80" s="236"/>
      <c r="Q80" s="236"/>
    </row>
    <row r="81" spans="1:26" ht="13.5" customHeight="1" x14ac:dyDescent="0.2">
      <c r="A81" s="244"/>
      <c r="B81" s="250" t="s">
        <v>297</v>
      </c>
      <c r="C81" s="249"/>
      <c r="D81" s="237"/>
      <c r="E81" s="237"/>
      <c r="F81" s="243"/>
      <c r="K81" s="235"/>
      <c r="L81" s="235"/>
      <c r="M81" s="235"/>
      <c r="O81" s="236"/>
      <c r="P81" s="236"/>
      <c r="Q81" s="236"/>
    </row>
    <row r="82" spans="1:26" ht="13.5" customHeight="1" x14ac:dyDescent="0.2">
      <c r="A82" s="244"/>
      <c r="B82" s="250" t="s">
        <v>298</v>
      </c>
      <c r="C82" s="249"/>
      <c r="D82" s="237"/>
      <c r="E82" s="237"/>
      <c r="F82" s="243"/>
      <c r="K82" s="235"/>
      <c r="L82" s="235"/>
      <c r="M82" s="235"/>
      <c r="O82" s="236"/>
      <c r="P82" s="236"/>
      <c r="Q82" s="236"/>
    </row>
    <row r="83" spans="1:26" ht="13.5" customHeight="1" x14ac:dyDescent="0.2">
      <c r="A83" s="244"/>
      <c r="B83" s="250"/>
      <c r="C83" s="249"/>
      <c r="D83" s="237"/>
      <c r="E83" s="237"/>
      <c r="F83" s="243"/>
      <c r="K83" s="235"/>
      <c r="L83" s="235"/>
      <c r="M83" s="235"/>
      <c r="O83" s="236"/>
      <c r="P83" s="236"/>
      <c r="Q83" s="236"/>
    </row>
    <row r="84" spans="1:26" ht="13.5" customHeight="1" x14ac:dyDescent="0.2">
      <c r="A84" s="244" t="s">
        <v>15</v>
      </c>
      <c r="B84" s="245" t="s">
        <v>101</v>
      </c>
      <c r="C84" s="249">
        <f>H84</f>
        <v>1.11E-2</v>
      </c>
      <c r="D84" s="237"/>
      <c r="E84" s="237"/>
      <c r="F84" s="243"/>
      <c r="H84" s="247">
        <f>ROUND((H85/30)/12,4)</f>
        <v>1.11E-2</v>
      </c>
      <c r="K84" s="235"/>
      <c r="L84" s="235"/>
      <c r="M84" s="235"/>
      <c r="O84" s="236"/>
      <c r="P84" s="236"/>
      <c r="Q84" s="236"/>
    </row>
    <row r="85" spans="1:26" ht="13.5" customHeight="1" x14ac:dyDescent="0.2">
      <c r="A85" s="244"/>
      <c r="B85" s="248" t="s">
        <v>299</v>
      </c>
      <c r="C85" s="249"/>
      <c r="D85" s="237"/>
      <c r="E85" s="237"/>
      <c r="F85" s="243"/>
      <c r="H85" s="270">
        <v>4</v>
      </c>
      <c r="I85" s="268" t="s">
        <v>293</v>
      </c>
      <c r="J85" s="258"/>
      <c r="K85" s="258"/>
      <c r="L85" s="258"/>
      <c r="M85" s="258"/>
      <c r="N85" s="258"/>
      <c r="O85" s="258"/>
      <c r="P85" s="258"/>
      <c r="Q85" s="258"/>
      <c r="R85" s="258"/>
      <c r="S85" s="258"/>
      <c r="T85" s="258"/>
      <c r="U85" s="258"/>
      <c r="V85" s="258"/>
      <c r="W85" s="258"/>
      <c r="X85" s="258"/>
      <c r="Y85" s="258"/>
      <c r="Z85" s="258"/>
    </row>
    <row r="86" spans="1:26" ht="13.5" customHeight="1" x14ac:dyDescent="0.2">
      <c r="A86" s="244"/>
      <c r="B86" s="248" t="s">
        <v>260</v>
      </c>
      <c r="C86" s="249"/>
      <c r="D86" s="237"/>
      <c r="E86" s="237"/>
      <c r="F86" s="243"/>
      <c r="K86" s="235"/>
      <c r="L86" s="235"/>
      <c r="M86" s="235"/>
      <c r="O86" s="236"/>
      <c r="P86" s="236"/>
      <c r="Q86" s="236"/>
    </row>
    <row r="87" spans="1:26" ht="13.5" customHeight="1" x14ac:dyDescent="0.2">
      <c r="A87" s="244"/>
      <c r="B87" s="248" t="s">
        <v>300</v>
      </c>
      <c r="C87" s="249"/>
      <c r="D87" s="237"/>
      <c r="E87" s="237"/>
      <c r="F87" s="243"/>
      <c r="K87" s="235"/>
      <c r="L87" s="235"/>
      <c r="M87" s="235"/>
      <c r="O87" s="236"/>
      <c r="P87" s="236"/>
      <c r="Q87" s="236"/>
    </row>
    <row r="88" spans="1:26" ht="13.5" customHeight="1" x14ac:dyDescent="0.2">
      <c r="A88" s="244"/>
      <c r="B88" s="250" t="s">
        <v>301</v>
      </c>
      <c r="C88" s="249"/>
      <c r="D88" s="237"/>
      <c r="E88" s="237"/>
      <c r="F88" s="243"/>
      <c r="H88" s="266"/>
      <c r="K88" s="235"/>
      <c r="L88" s="235"/>
      <c r="M88" s="235"/>
      <c r="O88" s="236"/>
      <c r="P88" s="236"/>
      <c r="Q88" s="236"/>
    </row>
    <row r="89" spans="1:26" ht="13.5" customHeight="1" x14ac:dyDescent="0.2">
      <c r="A89" s="244"/>
      <c r="B89" s="250" t="s">
        <v>302</v>
      </c>
      <c r="C89" s="249"/>
      <c r="D89" s="237"/>
      <c r="E89" s="237"/>
      <c r="F89" s="243"/>
      <c r="K89" s="235"/>
      <c r="L89" s="235"/>
      <c r="M89" s="235"/>
      <c r="O89" s="236"/>
      <c r="P89" s="236"/>
      <c r="Q89" s="236"/>
    </row>
    <row r="90" spans="1:26" ht="13.5" customHeight="1" x14ac:dyDescent="0.2">
      <c r="A90" s="244"/>
      <c r="B90" s="250" t="s">
        <v>303</v>
      </c>
      <c r="C90" s="249"/>
      <c r="D90" s="237"/>
      <c r="E90" s="237"/>
      <c r="F90" s="243"/>
      <c r="K90" s="235"/>
      <c r="L90" s="235"/>
      <c r="M90" s="235"/>
      <c r="O90" s="236"/>
      <c r="P90" s="236"/>
      <c r="Q90" s="236"/>
    </row>
    <row r="91" spans="1:26" ht="13.5" customHeight="1" x14ac:dyDescent="0.2">
      <c r="A91" s="244"/>
      <c r="B91" s="250"/>
      <c r="C91" s="249"/>
      <c r="D91" s="237"/>
      <c r="E91" s="237"/>
      <c r="F91" s="243"/>
      <c r="K91" s="235"/>
      <c r="L91" s="235"/>
      <c r="M91" s="235"/>
      <c r="O91" s="236"/>
      <c r="P91" s="236"/>
      <c r="Q91" s="236"/>
    </row>
    <row r="92" spans="1:26" ht="13.5" customHeight="1" x14ac:dyDescent="0.2">
      <c r="A92" s="244" t="s">
        <v>18</v>
      </c>
      <c r="B92" s="245" t="s">
        <v>102</v>
      </c>
      <c r="C92" s="249">
        <f>H92</f>
        <v>1.6666666666666666E-3</v>
      </c>
      <c r="D92" s="267"/>
      <c r="E92" s="237"/>
      <c r="F92" s="243"/>
      <c r="H92" s="247">
        <f>(((5/30)/12)*H93)</f>
        <v>1.6666666666666666E-3</v>
      </c>
      <c r="K92" s="235"/>
      <c r="L92" s="235"/>
      <c r="M92" s="235"/>
      <c r="O92" s="236"/>
      <c r="P92" s="236"/>
      <c r="Q92" s="236"/>
    </row>
    <row r="93" spans="1:26" ht="13.5" customHeight="1" x14ac:dyDescent="0.2">
      <c r="A93" s="244"/>
      <c r="B93" s="248" t="s">
        <v>283</v>
      </c>
      <c r="C93" s="248"/>
      <c r="D93" s="237"/>
      <c r="E93" s="237"/>
      <c r="F93" s="243"/>
      <c r="H93" s="270">
        <v>0.12</v>
      </c>
      <c r="I93" s="258" t="s">
        <v>304</v>
      </c>
      <c r="K93" s="235"/>
      <c r="L93" s="235"/>
      <c r="M93" s="235"/>
      <c r="O93" s="236"/>
      <c r="P93" s="236"/>
      <c r="Q93" s="236"/>
    </row>
    <row r="94" spans="1:26" ht="13.5" customHeight="1" x14ac:dyDescent="0.2">
      <c r="A94" s="244"/>
      <c r="B94" s="248" t="s">
        <v>305</v>
      </c>
      <c r="C94" s="248"/>
      <c r="D94" s="237"/>
      <c r="E94" s="237"/>
      <c r="F94" s="243"/>
      <c r="K94" s="235"/>
      <c r="L94" s="235"/>
      <c r="M94" s="235"/>
      <c r="O94" s="236"/>
      <c r="P94" s="236"/>
      <c r="Q94" s="236"/>
    </row>
    <row r="95" spans="1:26" ht="13.5" customHeight="1" x14ac:dyDescent="0.2">
      <c r="A95" s="244"/>
      <c r="B95" s="248" t="s">
        <v>306</v>
      </c>
      <c r="C95" s="248"/>
      <c r="D95" s="237"/>
      <c r="E95" s="237"/>
      <c r="F95" s="243"/>
      <c r="K95" s="235"/>
      <c r="L95" s="235"/>
      <c r="M95" s="235"/>
      <c r="O95" s="236"/>
      <c r="P95" s="236"/>
      <c r="Q95" s="236"/>
    </row>
    <row r="96" spans="1:26" ht="13.5" customHeight="1" x14ac:dyDescent="0.2">
      <c r="A96" s="244"/>
      <c r="B96" s="250" t="s">
        <v>307</v>
      </c>
      <c r="C96" s="250"/>
      <c r="D96" s="237"/>
      <c r="E96" s="237"/>
      <c r="F96" s="243"/>
      <c r="K96" s="235"/>
      <c r="L96" s="235"/>
      <c r="M96" s="235"/>
      <c r="O96" s="236"/>
      <c r="P96" s="236"/>
      <c r="Q96" s="236"/>
    </row>
    <row r="97" spans="1:26" ht="13.5" customHeight="1" x14ac:dyDescent="0.2">
      <c r="A97" s="244"/>
      <c r="B97" s="248" t="s">
        <v>260</v>
      </c>
      <c r="C97" s="248"/>
      <c r="D97" s="237"/>
      <c r="E97" s="237"/>
      <c r="F97" s="243"/>
      <c r="K97" s="235"/>
      <c r="L97" s="235"/>
      <c r="M97" s="235"/>
      <c r="O97" s="236"/>
      <c r="P97" s="236"/>
      <c r="Q97" s="236"/>
    </row>
    <row r="98" spans="1:26" ht="13.5" customHeight="1" x14ac:dyDescent="0.2">
      <c r="A98" s="244"/>
      <c r="B98" s="248" t="s">
        <v>308</v>
      </c>
      <c r="C98" s="248"/>
      <c r="D98" s="237"/>
      <c r="E98" s="237"/>
      <c r="F98" s="243"/>
      <c r="H98" s="236"/>
      <c r="I98" s="236"/>
      <c r="J98" s="258"/>
      <c r="K98" s="258"/>
      <c r="L98" s="258"/>
      <c r="M98" s="258"/>
      <c r="N98" s="258"/>
      <c r="O98" s="258"/>
      <c r="P98" s="258"/>
      <c r="Q98" s="258"/>
      <c r="R98" s="258"/>
      <c r="S98" s="258"/>
      <c r="T98" s="258"/>
      <c r="U98" s="258"/>
      <c r="V98" s="258"/>
      <c r="W98" s="258"/>
      <c r="X98" s="258"/>
      <c r="Y98" s="258"/>
      <c r="Z98" s="258"/>
    </row>
    <row r="99" spans="1:26" ht="13.5" customHeight="1" x14ac:dyDescent="0.2">
      <c r="A99" s="244"/>
      <c r="B99" s="250" t="s">
        <v>309</v>
      </c>
      <c r="C99" s="250"/>
      <c r="D99" s="237"/>
      <c r="E99" s="237"/>
      <c r="F99" s="243"/>
      <c r="K99" s="235"/>
      <c r="L99" s="235"/>
      <c r="M99" s="235"/>
      <c r="O99" s="236"/>
      <c r="P99" s="236"/>
      <c r="Q99" s="236"/>
    </row>
    <row r="100" spans="1:26" ht="13.5" customHeight="1" x14ac:dyDescent="0.2">
      <c r="A100" s="244"/>
      <c r="B100" s="250" t="s">
        <v>310</v>
      </c>
      <c r="C100" s="250"/>
      <c r="D100" s="237"/>
      <c r="E100" s="237"/>
      <c r="F100" s="243"/>
      <c r="K100" s="235"/>
      <c r="L100" s="235"/>
      <c r="M100" s="235"/>
      <c r="O100" s="236"/>
      <c r="P100" s="236"/>
      <c r="Q100" s="236"/>
    </row>
    <row r="101" spans="1:26" ht="13.5" customHeight="1" x14ac:dyDescent="0.2">
      <c r="A101" s="244"/>
      <c r="B101" s="250" t="s">
        <v>311</v>
      </c>
      <c r="C101" s="250"/>
      <c r="D101" s="237"/>
      <c r="E101" s="237"/>
      <c r="F101" s="243"/>
      <c r="K101" s="235"/>
      <c r="L101" s="235"/>
      <c r="M101" s="235"/>
      <c r="O101" s="236"/>
      <c r="P101" s="236"/>
      <c r="Q101" s="236"/>
    </row>
    <row r="102" spans="1:26" ht="13.5" customHeight="1" x14ac:dyDescent="0.2">
      <c r="A102" s="244"/>
      <c r="B102" s="250" t="s">
        <v>312</v>
      </c>
      <c r="C102" s="250"/>
      <c r="D102" s="237"/>
      <c r="E102" s="237"/>
      <c r="F102" s="243"/>
      <c r="K102" s="235"/>
      <c r="L102" s="235"/>
      <c r="M102" s="235"/>
      <c r="O102" s="236"/>
      <c r="P102" s="236"/>
      <c r="Q102" s="236"/>
    </row>
    <row r="103" spans="1:26" ht="13.5" customHeight="1" x14ac:dyDescent="0.2">
      <c r="A103" s="244"/>
      <c r="B103" s="250" t="s">
        <v>313</v>
      </c>
      <c r="C103" s="250"/>
      <c r="D103" s="237"/>
      <c r="E103" s="237"/>
      <c r="F103" s="243"/>
      <c r="K103" s="235"/>
      <c r="L103" s="235"/>
      <c r="M103" s="235"/>
      <c r="O103" s="236"/>
      <c r="P103" s="236"/>
      <c r="Q103" s="236"/>
    </row>
    <row r="104" spans="1:26" ht="13.5" customHeight="1" x14ac:dyDescent="0.2">
      <c r="A104" s="244"/>
      <c r="B104" s="250"/>
      <c r="C104" s="249"/>
      <c r="D104" s="237"/>
      <c r="E104" s="237"/>
      <c r="F104" s="243"/>
      <c r="K104" s="235"/>
      <c r="L104" s="235"/>
      <c r="M104" s="235"/>
      <c r="O104" s="236"/>
      <c r="P104" s="236"/>
      <c r="Q104" s="236"/>
    </row>
    <row r="105" spans="1:26" ht="13.5" customHeight="1" x14ac:dyDescent="0.2">
      <c r="A105" s="244" t="s">
        <v>51</v>
      </c>
      <c r="B105" s="245" t="s">
        <v>314</v>
      </c>
      <c r="C105" s="249">
        <f>H105</f>
        <v>8.3333333333333328E-4</v>
      </c>
      <c r="D105" s="267"/>
      <c r="E105" s="237"/>
      <c r="F105" s="243"/>
      <c r="H105" s="247">
        <f>(((15/30)/12)*H106)</f>
        <v>8.3333333333333328E-4</v>
      </c>
      <c r="K105" s="235"/>
      <c r="L105" s="235"/>
      <c r="M105" s="235"/>
      <c r="O105" s="236"/>
      <c r="P105" s="236"/>
      <c r="Q105" s="236"/>
    </row>
    <row r="106" spans="1:26" ht="13.5" customHeight="1" x14ac:dyDescent="0.2">
      <c r="A106" s="244"/>
      <c r="B106" s="248" t="s">
        <v>283</v>
      </c>
      <c r="C106" s="249"/>
      <c r="D106" s="237"/>
      <c r="E106" s="237"/>
      <c r="F106" s="243"/>
      <c r="H106" s="270">
        <v>0.02</v>
      </c>
      <c r="I106" s="258" t="s">
        <v>315</v>
      </c>
      <c r="K106" s="235"/>
      <c r="L106" s="235"/>
      <c r="M106" s="235"/>
      <c r="O106" s="236"/>
      <c r="P106" s="236"/>
      <c r="Q106" s="236"/>
    </row>
    <row r="107" spans="1:26" ht="13.5" customHeight="1" x14ac:dyDescent="0.2">
      <c r="A107" s="244"/>
      <c r="B107" s="248" t="s">
        <v>316</v>
      </c>
      <c r="C107" s="249"/>
      <c r="D107" s="237"/>
      <c r="E107" s="237"/>
      <c r="F107" s="243"/>
      <c r="J107" s="258"/>
      <c r="K107" s="258"/>
      <c r="L107" s="258"/>
      <c r="M107" s="258"/>
      <c r="N107" s="258"/>
      <c r="O107" s="258"/>
      <c r="P107" s="258"/>
      <c r="Q107" s="258"/>
      <c r="R107" s="258"/>
      <c r="S107" s="258"/>
      <c r="T107" s="258"/>
      <c r="U107" s="258"/>
      <c r="V107" s="258"/>
      <c r="W107" s="258"/>
      <c r="X107" s="258"/>
      <c r="Y107" s="258"/>
      <c r="Z107" s="258"/>
    </row>
    <row r="108" spans="1:26" ht="13.5" customHeight="1" x14ac:dyDescent="0.2">
      <c r="A108" s="244"/>
      <c r="B108" s="248" t="s">
        <v>260</v>
      </c>
      <c r="C108" s="249"/>
      <c r="D108" s="237"/>
      <c r="E108" s="237"/>
      <c r="F108" s="243"/>
      <c r="K108" s="235"/>
      <c r="L108" s="235"/>
      <c r="M108" s="235"/>
      <c r="O108" s="236"/>
      <c r="P108" s="236"/>
      <c r="Q108" s="236"/>
    </row>
    <row r="109" spans="1:26" ht="13.5" customHeight="1" x14ac:dyDescent="0.2">
      <c r="A109" s="244"/>
      <c r="B109" s="250" t="s">
        <v>317</v>
      </c>
      <c r="C109" s="249"/>
      <c r="D109" s="237"/>
      <c r="E109" s="237"/>
      <c r="F109" s="243"/>
      <c r="K109" s="235"/>
      <c r="L109" s="235"/>
      <c r="M109" s="235"/>
      <c r="O109" s="236"/>
      <c r="P109" s="236"/>
      <c r="Q109" s="236"/>
    </row>
    <row r="110" spans="1:26" ht="13.5" customHeight="1" x14ac:dyDescent="0.2">
      <c r="A110" s="244"/>
      <c r="B110" s="250" t="s">
        <v>318</v>
      </c>
      <c r="C110" s="249"/>
      <c r="D110" s="237"/>
      <c r="E110" s="237"/>
      <c r="F110" s="243"/>
      <c r="K110" s="235"/>
      <c r="L110" s="235"/>
      <c r="M110" s="235"/>
      <c r="O110" s="236"/>
      <c r="P110" s="236"/>
      <c r="Q110" s="236"/>
    </row>
    <row r="111" spans="1:26" ht="13.5" customHeight="1" x14ac:dyDescent="0.2">
      <c r="A111" s="244"/>
      <c r="B111" s="250" t="s">
        <v>319</v>
      </c>
      <c r="C111" s="249"/>
      <c r="D111" s="237"/>
      <c r="E111" s="237"/>
      <c r="F111" s="243"/>
      <c r="K111" s="235"/>
      <c r="L111" s="235"/>
      <c r="M111" s="235"/>
      <c r="O111" s="236"/>
      <c r="P111" s="236"/>
      <c r="Q111" s="236"/>
    </row>
    <row r="112" spans="1:26" ht="13.5" customHeight="1" x14ac:dyDescent="0.2">
      <c r="A112" s="244"/>
      <c r="B112" s="250" t="s">
        <v>320</v>
      </c>
      <c r="C112" s="249"/>
      <c r="D112" s="237"/>
      <c r="E112" s="237"/>
      <c r="F112" s="243"/>
      <c r="K112" s="235"/>
      <c r="L112" s="235"/>
      <c r="M112" s="235"/>
      <c r="O112" s="236"/>
      <c r="P112" s="236"/>
      <c r="Q112" s="236"/>
    </row>
    <row r="113" spans="1:26" ht="13.5" customHeight="1" x14ac:dyDescent="0.2">
      <c r="A113" s="244"/>
      <c r="B113" s="250" t="s">
        <v>321</v>
      </c>
      <c r="C113" s="249"/>
      <c r="D113" s="237"/>
      <c r="E113" s="237"/>
      <c r="F113" s="243"/>
      <c r="K113" s="235"/>
      <c r="L113" s="235"/>
      <c r="M113" s="235"/>
      <c r="O113" s="236"/>
      <c r="P113" s="236"/>
      <c r="Q113" s="236"/>
    </row>
    <row r="114" spans="1:26" ht="13.5" customHeight="1" x14ac:dyDescent="0.2">
      <c r="A114" s="242"/>
      <c r="B114" s="237"/>
      <c r="C114" s="237"/>
      <c r="D114" s="237"/>
      <c r="E114" s="237"/>
      <c r="F114" s="243"/>
      <c r="K114" s="235"/>
      <c r="L114" s="235"/>
      <c r="M114" s="235"/>
      <c r="O114" s="236"/>
      <c r="P114" s="236"/>
      <c r="Q114" s="236"/>
    </row>
    <row r="115" spans="1:26" ht="13.5" customHeight="1" x14ac:dyDescent="0.2">
      <c r="A115" s="244" t="s">
        <v>54</v>
      </c>
      <c r="B115" s="245" t="s">
        <v>322</v>
      </c>
      <c r="C115" s="249">
        <f>H115</f>
        <v>3.7000000000000002E-3</v>
      </c>
      <c r="D115" s="237"/>
      <c r="E115" s="237"/>
      <c r="F115" s="243"/>
      <c r="H115" s="247">
        <f>ROUND((0.1111*H118*0.3333),4)</f>
        <v>3.7000000000000002E-3</v>
      </c>
      <c r="K115" s="235"/>
      <c r="L115" s="235"/>
      <c r="M115" s="235"/>
      <c r="O115" s="236"/>
      <c r="P115" s="236"/>
      <c r="Q115" s="236"/>
    </row>
    <row r="116" spans="1:26" ht="13.5" customHeight="1" x14ac:dyDescent="0.2">
      <c r="A116" s="244"/>
      <c r="B116" s="248" t="s">
        <v>283</v>
      </c>
      <c r="C116" s="249"/>
      <c r="D116" s="237"/>
      <c r="E116" s="237"/>
      <c r="F116" s="243"/>
      <c r="K116" s="235"/>
      <c r="L116" s="235"/>
      <c r="M116" s="235"/>
      <c r="O116" s="236"/>
      <c r="P116" s="236"/>
      <c r="Q116" s="236"/>
    </row>
    <row r="117" spans="1:26" ht="13.5" customHeight="1" x14ac:dyDescent="0.2">
      <c r="A117" s="244"/>
      <c r="B117" s="248" t="s">
        <v>323</v>
      </c>
      <c r="C117" s="249"/>
      <c r="D117" s="237"/>
      <c r="E117" s="237"/>
      <c r="F117" s="243"/>
      <c r="K117" s="235"/>
      <c r="L117" s="235"/>
      <c r="M117" s="235"/>
      <c r="O117" s="236"/>
      <c r="P117" s="236"/>
      <c r="Q117" s="236"/>
    </row>
    <row r="118" spans="1:26" x14ac:dyDescent="0.2">
      <c r="A118" s="244"/>
      <c r="B118" s="248" t="s">
        <v>324</v>
      </c>
      <c r="C118" s="249"/>
      <c r="D118" s="237"/>
      <c r="E118" s="237"/>
      <c r="F118" s="243"/>
      <c r="H118" s="270">
        <v>0.1</v>
      </c>
      <c r="I118" s="258" t="s">
        <v>325</v>
      </c>
      <c r="J118" s="258"/>
      <c r="K118" s="258"/>
      <c r="L118" s="258"/>
      <c r="M118" s="258"/>
      <c r="N118" s="258"/>
      <c r="O118" s="258"/>
      <c r="P118" s="258"/>
      <c r="Q118" s="258"/>
      <c r="R118" s="258"/>
      <c r="S118" s="258"/>
      <c r="T118" s="258"/>
      <c r="U118" s="258"/>
      <c r="V118" s="258"/>
      <c r="W118" s="258"/>
      <c r="X118" s="258"/>
      <c r="Y118" s="258"/>
      <c r="Z118" s="258"/>
    </row>
    <row r="119" spans="1:26" ht="13.5" customHeight="1" x14ac:dyDescent="0.2">
      <c r="A119" s="244"/>
      <c r="B119" s="248" t="s">
        <v>326</v>
      </c>
      <c r="C119" s="249"/>
      <c r="D119" s="237"/>
      <c r="E119" s="237"/>
      <c r="F119" s="243"/>
      <c r="K119" s="235"/>
      <c r="L119" s="235"/>
      <c r="M119" s="235"/>
      <c r="O119" s="236"/>
      <c r="P119" s="236"/>
      <c r="Q119" s="236"/>
    </row>
    <row r="120" spans="1:26" ht="13.5" customHeight="1" x14ac:dyDescent="0.2">
      <c r="A120" s="244"/>
      <c r="B120" s="248" t="s">
        <v>260</v>
      </c>
      <c r="C120" s="249"/>
      <c r="D120" s="237"/>
      <c r="E120" s="237"/>
      <c r="F120" s="243"/>
      <c r="K120" s="235"/>
      <c r="L120" s="235"/>
      <c r="M120" s="235"/>
      <c r="O120" s="236"/>
      <c r="P120" s="236"/>
      <c r="Q120" s="236"/>
    </row>
    <row r="121" spans="1:26" ht="13.5" customHeight="1" x14ac:dyDescent="0.2">
      <c r="A121" s="244"/>
      <c r="B121" s="250" t="s">
        <v>327</v>
      </c>
      <c r="C121" s="249"/>
      <c r="D121" s="237"/>
      <c r="E121" s="237"/>
      <c r="F121" s="243"/>
      <c r="K121" s="235"/>
      <c r="L121" s="235"/>
      <c r="M121" s="235"/>
      <c r="O121" s="236"/>
      <c r="P121" s="236"/>
      <c r="Q121" s="236"/>
    </row>
    <row r="122" spans="1:26" ht="13.5" customHeight="1" x14ac:dyDescent="0.2">
      <c r="A122" s="242"/>
      <c r="B122" s="250" t="s">
        <v>328</v>
      </c>
      <c r="C122" s="237"/>
      <c r="D122" s="237"/>
      <c r="E122" s="237"/>
      <c r="F122" s="243"/>
      <c r="K122" s="235"/>
      <c r="L122" s="235"/>
      <c r="M122" s="235"/>
      <c r="O122" s="236"/>
      <c r="P122" s="236"/>
      <c r="Q122" s="236"/>
    </row>
    <row r="123" spans="1:26" ht="13.5" customHeight="1" x14ac:dyDescent="0.2">
      <c r="A123" s="242"/>
      <c r="B123" s="250" t="s">
        <v>329</v>
      </c>
      <c r="C123" s="237"/>
      <c r="D123" s="237"/>
      <c r="E123" s="237"/>
      <c r="F123" s="243"/>
      <c r="K123" s="235"/>
      <c r="L123" s="235"/>
      <c r="M123" s="235"/>
      <c r="O123" s="236"/>
      <c r="P123" s="236"/>
      <c r="Q123" s="236"/>
    </row>
    <row r="124" spans="1:26" x14ac:dyDescent="0.2">
      <c r="A124" s="242"/>
      <c r="B124" s="237"/>
      <c r="C124" s="237"/>
      <c r="D124" s="237"/>
      <c r="E124" s="237"/>
      <c r="F124" s="243"/>
    </row>
    <row r="125" spans="1:26" ht="13.5" thickBot="1" x14ac:dyDescent="0.25">
      <c r="A125" s="251" t="s">
        <v>69</v>
      </c>
      <c r="B125" s="259" t="s">
        <v>106</v>
      </c>
      <c r="C125" s="253">
        <f>C17*(C3+C66)</f>
        <v>8.4198400000000007E-2</v>
      </c>
      <c r="D125" s="254"/>
      <c r="E125" s="254"/>
      <c r="F125" s="255"/>
    </row>
    <row r="127" spans="1:26" x14ac:dyDescent="0.2">
      <c r="C127" s="266"/>
    </row>
  </sheetData>
  <mergeCells count="6">
    <mergeCell ref="B63:C63"/>
    <mergeCell ref="A1:F1"/>
    <mergeCell ref="D19:D26"/>
    <mergeCell ref="B45:F45"/>
    <mergeCell ref="B46:C46"/>
    <mergeCell ref="B62:F62"/>
  </mergeCells>
  <printOptions horizontalCentered="1"/>
  <pageMargins left="0.59055118110236227" right="0.39370078740157483" top="1.1811023622047245" bottom="0.78740157480314965" header="0.19685039370078741" footer="0.19685039370078741"/>
  <pageSetup paperSize="9" scale="70" fitToHeight="2" orientation="portrait" r:id="rId1"/>
  <headerFooter alignWithMargins="0"/>
  <rowBreaks count="1" manualBreakCount="1">
    <brk id="64" max="5" man="1"/>
  </rowBreak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48099E-DAAC-495B-ABF8-E1B6ECB19597}">
  <sheetPr codeName="Plan9">
    <tabColor theme="3" tint="0.59999389629810485"/>
    <pageSetUpPr fitToPage="1"/>
  </sheetPr>
  <dimension ref="A1:K128"/>
  <sheetViews>
    <sheetView view="pageBreakPreview" topLeftCell="A85" zoomScaleNormal="100" zoomScaleSheetLayoutView="100" workbookViewId="0">
      <selection activeCell="J5" sqref="J5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0.03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" t="s">
        <v>12</v>
      </c>
      <c r="B8" s="408" t="s">
        <v>13</v>
      </c>
      <c r="C8" s="408"/>
      <c r="D8" s="408"/>
      <c r="E8" s="19" t="s">
        <v>191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comum'!C11</f>
        <v>4.5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31.61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31.61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317.41000000000003</v>
      </c>
    </row>
    <row r="57" spans="1:8" ht="12.75" customHeight="1" x14ac:dyDescent="0.2">
      <c r="A57" s="405" t="s">
        <v>79</v>
      </c>
      <c r="B57" s="406"/>
      <c r="C57" s="406"/>
      <c r="D57" s="406"/>
      <c r="E57" s="407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317.41000000000003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1577.29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95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268.47000000000003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322.04000000000002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95.24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438.67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0.03</v>
      </c>
      <c r="E114" s="38">
        <f>ROUND(((E$124+E$109+E$110)/(1-($D$112+$D$113+$D$114)))*$D$114,2)</f>
        <v>173.16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0.25040000000000007</v>
      </c>
      <c r="E115" s="85">
        <f>SUM(E109:E114)</f>
        <v>1297.5800000000002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1577.29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4474.42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1297.5800000000002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5772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11544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1:C101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A107:E10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A117:E117"/>
    <mergeCell ref="B111:C111"/>
    <mergeCell ref="B112:C11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FAD30-0226-42C3-A9D2-7A8E5A26D03B}">
  <sheetPr codeName="Plan10">
    <tabColor theme="3" tint="0.59999389629810485"/>
    <pageSetUpPr fitToPage="1"/>
  </sheetPr>
  <dimension ref="A1:K128"/>
  <sheetViews>
    <sheetView view="pageBreakPreview" topLeftCell="A88" zoomScaleNormal="100" zoomScaleSheetLayoutView="100" workbookViewId="0">
      <selection activeCell="D37" sqref="D37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2.5000000000000001E-2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7" thickTop="1" thickBot="1" x14ac:dyDescent="0.25">
      <c r="A8" s="27" t="s">
        <v>12</v>
      </c>
      <c r="B8" s="408" t="s">
        <v>13</v>
      </c>
      <c r="C8" s="408"/>
      <c r="D8" s="408"/>
      <c r="E8" s="19" t="s">
        <v>192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comum'!C13</f>
        <v>4.45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30.11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30.11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315.91000000000003</v>
      </c>
    </row>
    <row r="57" spans="1:8" ht="12.75" customHeight="1" x14ac:dyDescent="0.2">
      <c r="A57" s="405" t="s">
        <v>79</v>
      </c>
      <c r="B57" s="406"/>
      <c r="C57" s="406"/>
      <c r="D57" s="406"/>
      <c r="E57" s="407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315.91000000000003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1575.79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0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0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0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95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268.38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321.93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94.67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436.04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2.5000000000000001E-2</v>
      </c>
      <c r="E114" s="38">
        <f>ROUND(((E$124+E$109+E$110)/(1-($D$112+$D$113+$D$114)))*$D$114,2)</f>
        <v>143.43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0.24540000000000003</v>
      </c>
      <c r="E115" s="85">
        <f>SUM(E109:E114)</f>
        <v>1264.45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1575.79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4472.92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1264.45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5737.37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11474.74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1:C101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A107:E10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A117:E117"/>
    <mergeCell ref="B111:C111"/>
    <mergeCell ref="B112:C11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1E1F101-A403-4B1B-9E3E-B381C665D382}">
  <sheetPr codeName="Plan11">
    <tabColor theme="3" tint="0.59999389629810485"/>
    <pageSetUpPr fitToPage="1"/>
  </sheetPr>
  <dimension ref="A1:K128"/>
  <sheetViews>
    <sheetView view="pageBreakPreview" topLeftCell="A91" zoomScaleNormal="100" zoomScaleSheetLayoutView="100" workbookViewId="0">
      <selection activeCell="I5" sqref="I5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0.03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7" thickTop="1" thickBot="1" x14ac:dyDescent="0.25">
      <c r="A8" s="27" t="s">
        <v>12</v>
      </c>
      <c r="B8" s="408" t="s">
        <v>13</v>
      </c>
      <c r="C8" s="408"/>
      <c r="D8" s="408"/>
      <c r="E8" s="19" t="s">
        <v>193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comum'!C15</f>
        <v>3.75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9.11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9.11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294.91000000000003</v>
      </c>
    </row>
    <row r="57" spans="1:8" ht="12.75" customHeight="1" x14ac:dyDescent="0.2">
      <c r="A57" s="405" t="s">
        <v>79</v>
      </c>
      <c r="B57" s="406"/>
      <c r="C57" s="406"/>
      <c r="D57" s="406"/>
      <c r="E57" s="407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294.91000000000003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1554.79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95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267.12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320.42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94.76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436.47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0.03</v>
      </c>
      <c r="E114" s="38">
        <f>ROUND(((E$124+E$109+E$110)/(1-($D$112+$D$113+$D$114)))*$D$114,2)</f>
        <v>172.29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0.25040000000000007</v>
      </c>
      <c r="E115" s="85">
        <f>SUM(E109:E114)</f>
        <v>1291.06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1554.79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4451.92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1291.06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5742.98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11485.96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1:C101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A107:E10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A117:E117"/>
    <mergeCell ref="B111:C111"/>
    <mergeCell ref="B112:C11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B5B23A3-28CB-4D42-A646-2FD215153BEB}">
  <sheetPr codeName="Plan12">
    <tabColor theme="8" tint="0.59999389629810485"/>
    <pageSetUpPr fitToPage="1"/>
  </sheetPr>
  <dimension ref="A1:K129"/>
  <sheetViews>
    <sheetView view="pageBreakPreview" topLeftCell="A96" zoomScaleNormal="100" zoomScaleSheetLayoutView="100" workbookViewId="0">
      <selection activeCell="F129" sqref="F129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4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33.5703125" style="123" bestFit="1" customWidth="1"/>
    <col min="261" max="261" width="14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33.5703125" style="123" bestFit="1" customWidth="1"/>
    <col min="517" max="517" width="14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33.5703125" style="123" bestFit="1" customWidth="1"/>
    <col min="773" max="773" width="14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33.5703125" style="123" bestFit="1" customWidth="1"/>
    <col min="1029" max="1029" width="14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33.5703125" style="123" bestFit="1" customWidth="1"/>
    <col min="1285" max="1285" width="14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33.5703125" style="123" bestFit="1" customWidth="1"/>
    <col min="1541" max="1541" width="14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33.5703125" style="123" bestFit="1" customWidth="1"/>
    <col min="1797" max="1797" width="14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33.5703125" style="123" bestFit="1" customWidth="1"/>
    <col min="2053" max="2053" width="14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33.5703125" style="123" bestFit="1" customWidth="1"/>
    <col min="2309" max="2309" width="14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33.5703125" style="123" bestFit="1" customWidth="1"/>
    <col min="2565" max="2565" width="14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33.5703125" style="123" bestFit="1" customWidth="1"/>
    <col min="2821" max="2821" width="14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33.5703125" style="123" bestFit="1" customWidth="1"/>
    <col min="3077" max="3077" width="14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33.5703125" style="123" bestFit="1" customWidth="1"/>
    <col min="3333" max="3333" width="14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33.5703125" style="123" bestFit="1" customWidth="1"/>
    <col min="3589" max="3589" width="14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33.5703125" style="123" bestFit="1" customWidth="1"/>
    <col min="3845" max="3845" width="14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33.5703125" style="123" bestFit="1" customWidth="1"/>
    <col min="4101" max="4101" width="14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33.5703125" style="123" bestFit="1" customWidth="1"/>
    <col min="4357" max="4357" width="14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33.5703125" style="123" bestFit="1" customWidth="1"/>
    <col min="4613" max="4613" width="14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33.5703125" style="123" bestFit="1" customWidth="1"/>
    <col min="4869" max="4869" width="14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33.5703125" style="123" bestFit="1" customWidth="1"/>
    <col min="5125" max="5125" width="14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33.5703125" style="123" bestFit="1" customWidth="1"/>
    <col min="5381" max="5381" width="14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33.5703125" style="123" bestFit="1" customWidth="1"/>
    <col min="5637" max="5637" width="14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33.5703125" style="123" bestFit="1" customWidth="1"/>
    <col min="5893" max="5893" width="14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33.5703125" style="123" bestFit="1" customWidth="1"/>
    <col min="6149" max="6149" width="14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33.5703125" style="123" bestFit="1" customWidth="1"/>
    <col min="6405" max="6405" width="14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33.5703125" style="123" bestFit="1" customWidth="1"/>
    <col min="6661" max="6661" width="14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33.5703125" style="123" bestFit="1" customWidth="1"/>
    <col min="6917" max="6917" width="14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33.5703125" style="123" bestFit="1" customWidth="1"/>
    <col min="7173" max="7173" width="14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33.5703125" style="123" bestFit="1" customWidth="1"/>
    <col min="7429" max="7429" width="14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33.5703125" style="123" bestFit="1" customWidth="1"/>
    <col min="7685" max="7685" width="14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33.5703125" style="123" bestFit="1" customWidth="1"/>
    <col min="7941" max="7941" width="14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33.5703125" style="123" bestFit="1" customWidth="1"/>
    <col min="8197" max="8197" width="14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33.5703125" style="123" bestFit="1" customWidth="1"/>
    <col min="8453" max="8453" width="14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33.5703125" style="123" bestFit="1" customWidth="1"/>
    <col min="8709" max="8709" width="14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33.5703125" style="123" bestFit="1" customWidth="1"/>
    <col min="8965" max="8965" width="14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33.5703125" style="123" bestFit="1" customWidth="1"/>
    <col min="9221" max="9221" width="14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33.5703125" style="123" bestFit="1" customWidth="1"/>
    <col min="9477" max="9477" width="14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33.5703125" style="123" bestFit="1" customWidth="1"/>
    <col min="9733" max="9733" width="14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33.5703125" style="123" bestFit="1" customWidth="1"/>
    <col min="9989" max="9989" width="14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33.5703125" style="123" bestFit="1" customWidth="1"/>
    <col min="10245" max="10245" width="14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33.5703125" style="123" bestFit="1" customWidth="1"/>
    <col min="10501" max="10501" width="14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33.5703125" style="123" bestFit="1" customWidth="1"/>
    <col min="10757" max="10757" width="14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33.5703125" style="123" bestFit="1" customWidth="1"/>
    <col min="11013" max="11013" width="14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33.5703125" style="123" bestFit="1" customWidth="1"/>
    <col min="11269" max="11269" width="14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33.5703125" style="123" bestFit="1" customWidth="1"/>
    <col min="11525" max="11525" width="14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33.5703125" style="123" bestFit="1" customWidth="1"/>
    <col min="11781" max="11781" width="14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33.5703125" style="123" bestFit="1" customWidth="1"/>
    <col min="12037" max="12037" width="14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33.5703125" style="123" bestFit="1" customWidth="1"/>
    <col min="12293" max="12293" width="14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33.5703125" style="123" bestFit="1" customWidth="1"/>
    <col min="12549" max="12549" width="14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33.5703125" style="123" bestFit="1" customWidth="1"/>
    <col min="12805" max="12805" width="14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33.5703125" style="123" bestFit="1" customWidth="1"/>
    <col min="13061" max="13061" width="14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33.5703125" style="123" bestFit="1" customWidth="1"/>
    <col min="13317" max="13317" width="14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33.5703125" style="123" bestFit="1" customWidth="1"/>
    <col min="13573" max="13573" width="14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33.5703125" style="123" bestFit="1" customWidth="1"/>
    <col min="13829" max="13829" width="14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33.5703125" style="123" bestFit="1" customWidth="1"/>
    <col min="14085" max="14085" width="14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33.5703125" style="123" bestFit="1" customWidth="1"/>
    <col min="14341" max="14341" width="14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33.5703125" style="123" bestFit="1" customWidth="1"/>
    <col min="14597" max="14597" width="14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33.5703125" style="123" bestFit="1" customWidth="1"/>
    <col min="14853" max="14853" width="14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33.5703125" style="123" bestFit="1" customWidth="1"/>
    <col min="15109" max="15109" width="14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33.5703125" style="123" bestFit="1" customWidth="1"/>
    <col min="15365" max="15365" width="14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33.5703125" style="123" bestFit="1" customWidth="1"/>
    <col min="15621" max="15621" width="14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33.5703125" style="123" bestFit="1" customWidth="1"/>
    <col min="15877" max="15877" width="14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33.5703125" style="123" bestFit="1" customWidth="1"/>
    <col min="16133" max="16133" width="14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15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0.02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194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comum'!C4</f>
        <v>5.5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467"/>
      <c r="F12" s="135"/>
      <c r="G12" s="136" t="s">
        <v>23</v>
      </c>
      <c r="H12" s="148">
        <v>11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468"/>
      <c r="F13" s="135"/>
      <c r="G13" s="149" t="s">
        <v>27</v>
      </c>
      <c r="H13" s="150">
        <f>ROUND((H9*H10*H12)-(H11*E25),2)</f>
        <v>58.97</v>
      </c>
    </row>
    <row r="14" spans="1:11" ht="52.5" thickTop="1" thickBot="1" x14ac:dyDescent="0.25">
      <c r="A14" s="470" t="s">
        <v>28</v>
      </c>
      <c r="B14" s="470"/>
      <c r="C14" s="141" t="s">
        <v>195</v>
      </c>
      <c r="D14" s="141">
        <v>1</v>
      </c>
      <c r="E14" s="469"/>
      <c r="F14" s="140"/>
      <c r="G14" s="130"/>
      <c r="H14" s="131"/>
    </row>
    <row r="15" spans="1:11" ht="13.5" thickTop="1" x14ac:dyDescent="0.2">
      <c r="E15" s="152"/>
      <c r="G15" s="124" t="s">
        <v>29</v>
      </c>
      <c r="H15" s="153"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11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242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45.980000000000004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196.01999999999998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28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 t="s">
        <v>39</v>
      </c>
      <c r="H21" s="163">
        <v>0</v>
      </c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ROUND((E19/220)*12*11,2)</f>
        <v>1033.8499999999999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ROUND($D$26*E25,2)</f>
        <v>310.16000000000003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v>0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v>0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v>0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1344.01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112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149.33000000000001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261.33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268.8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33.6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40.32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20.16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13.44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8.06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2.69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107.52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494.59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58.97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196.01999999999998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>
        <f>H28</f>
        <v>0</v>
      </c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273.49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261.33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494.59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273.49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1029.4100000000001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5.64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0.18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2.15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0.79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7.0000000000000007E-2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9.23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9.33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18.68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14.92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2.2400000000000002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1.1200000000000001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4.97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51.26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115.05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115.05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129.22999999999999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129.22999999999999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166.31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129.22999999999999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295.54000000000002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'Valores em comum'!M15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'Valores em comum'!O22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ROUND(E124*$D109,2)</f>
        <v>171.99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ROUND((E124+E109)*$D110,2)</f>
        <v>206.31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ROUND(((E$124+E$109+E$110)/(1-($D$112+$D$113+$D$114)))*$D112,2)</f>
        <v>60.33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277.86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0.02</v>
      </c>
      <c r="E114" s="38">
        <f>ROUND(((E$124+E$109+E$110)/(1-($D$112+$D$113+$D$114)))*$D$114,2)</f>
        <v>73.12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0.24040000000000003</v>
      </c>
      <c r="E115" s="200">
        <f>SUM(E109:E114)</f>
        <v>789.61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1344.01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1029.4100000000001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9.23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295.54000000000002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2866.48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789.61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</f>
        <v>3656.09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1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3656.09</v>
      </c>
    </row>
    <row r="129" spans="5:5" x14ac:dyDescent="0.2">
      <c r="E129" s="209"/>
    </row>
  </sheetData>
  <mergeCells count="119">
    <mergeCell ref="B8:D8"/>
    <mergeCell ref="B9:D9"/>
    <mergeCell ref="B10:D10"/>
    <mergeCell ref="A12:D12"/>
    <mergeCell ref="E12:E14"/>
    <mergeCell ref="A13:B13"/>
    <mergeCell ref="A14:B14"/>
    <mergeCell ref="A1:D1"/>
    <mergeCell ref="G1:H1"/>
    <mergeCell ref="A3:C3"/>
    <mergeCell ref="A4:C4"/>
    <mergeCell ref="B7:D7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B65:C65"/>
    <mergeCell ref="B66:C66"/>
    <mergeCell ref="B67:C67"/>
    <mergeCell ref="B68:C68"/>
    <mergeCell ref="B69:C69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B75:C75"/>
    <mergeCell ref="B76:C76"/>
    <mergeCell ref="B102:C102"/>
    <mergeCell ref="B103:C103"/>
    <mergeCell ref="B104:C104"/>
    <mergeCell ref="A91:D91"/>
    <mergeCell ref="A92:D92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B108:C108"/>
    <mergeCell ref="F108:G108"/>
    <mergeCell ref="B109:C109"/>
    <mergeCell ref="F109:G109"/>
    <mergeCell ref="A107:E107"/>
    <mergeCell ref="A127:D127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8:D118"/>
    <mergeCell ref="B119:D119"/>
    <mergeCell ref="B120:D120"/>
    <mergeCell ref="A117:E117"/>
    <mergeCell ref="A98:D98"/>
    <mergeCell ref="B101:C10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829257-5D06-4E5C-B9F0-D35F7DC10699}">
  <sheetPr codeName="Plan13">
    <tabColor theme="8" tint="0.59999389629810485"/>
    <pageSetUpPr fitToPage="1"/>
  </sheetPr>
  <dimension ref="A1:K129"/>
  <sheetViews>
    <sheetView view="pageBreakPreview" topLeftCell="A93" zoomScaleNormal="100" zoomScaleSheetLayoutView="100" workbookViewId="0">
      <selection activeCell="E133" sqref="E133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4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33.5703125" style="123" bestFit="1" customWidth="1"/>
    <col min="261" max="261" width="14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33.5703125" style="123" bestFit="1" customWidth="1"/>
    <col min="517" max="517" width="14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33.5703125" style="123" bestFit="1" customWidth="1"/>
    <col min="773" max="773" width="14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33.5703125" style="123" bestFit="1" customWidth="1"/>
    <col min="1029" max="1029" width="14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33.5703125" style="123" bestFit="1" customWidth="1"/>
    <col min="1285" max="1285" width="14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33.5703125" style="123" bestFit="1" customWidth="1"/>
    <col min="1541" max="1541" width="14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33.5703125" style="123" bestFit="1" customWidth="1"/>
    <col min="1797" max="1797" width="14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33.5703125" style="123" bestFit="1" customWidth="1"/>
    <col min="2053" max="2053" width="14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33.5703125" style="123" bestFit="1" customWidth="1"/>
    <col min="2309" max="2309" width="14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33.5703125" style="123" bestFit="1" customWidth="1"/>
    <col min="2565" max="2565" width="14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33.5703125" style="123" bestFit="1" customWidth="1"/>
    <col min="2821" max="2821" width="14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33.5703125" style="123" bestFit="1" customWidth="1"/>
    <col min="3077" max="3077" width="14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33.5703125" style="123" bestFit="1" customWidth="1"/>
    <col min="3333" max="3333" width="14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33.5703125" style="123" bestFit="1" customWidth="1"/>
    <col min="3589" max="3589" width="14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33.5703125" style="123" bestFit="1" customWidth="1"/>
    <col min="3845" max="3845" width="14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33.5703125" style="123" bestFit="1" customWidth="1"/>
    <col min="4101" max="4101" width="14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33.5703125" style="123" bestFit="1" customWidth="1"/>
    <col min="4357" max="4357" width="14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33.5703125" style="123" bestFit="1" customWidth="1"/>
    <col min="4613" max="4613" width="14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33.5703125" style="123" bestFit="1" customWidth="1"/>
    <col min="4869" max="4869" width="14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33.5703125" style="123" bestFit="1" customWidth="1"/>
    <col min="5125" max="5125" width="14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33.5703125" style="123" bestFit="1" customWidth="1"/>
    <col min="5381" max="5381" width="14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33.5703125" style="123" bestFit="1" customWidth="1"/>
    <col min="5637" max="5637" width="14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33.5703125" style="123" bestFit="1" customWidth="1"/>
    <col min="5893" max="5893" width="14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33.5703125" style="123" bestFit="1" customWidth="1"/>
    <col min="6149" max="6149" width="14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33.5703125" style="123" bestFit="1" customWidth="1"/>
    <col min="6405" max="6405" width="14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33.5703125" style="123" bestFit="1" customWidth="1"/>
    <col min="6661" max="6661" width="14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33.5703125" style="123" bestFit="1" customWidth="1"/>
    <col min="6917" max="6917" width="14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33.5703125" style="123" bestFit="1" customWidth="1"/>
    <col min="7173" max="7173" width="14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33.5703125" style="123" bestFit="1" customWidth="1"/>
    <col min="7429" max="7429" width="14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33.5703125" style="123" bestFit="1" customWidth="1"/>
    <col min="7685" max="7685" width="14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33.5703125" style="123" bestFit="1" customWidth="1"/>
    <col min="7941" max="7941" width="14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33.5703125" style="123" bestFit="1" customWidth="1"/>
    <col min="8197" max="8197" width="14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33.5703125" style="123" bestFit="1" customWidth="1"/>
    <col min="8453" max="8453" width="14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33.5703125" style="123" bestFit="1" customWidth="1"/>
    <col min="8709" max="8709" width="14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33.5703125" style="123" bestFit="1" customWidth="1"/>
    <col min="8965" max="8965" width="14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33.5703125" style="123" bestFit="1" customWidth="1"/>
    <col min="9221" max="9221" width="14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33.5703125" style="123" bestFit="1" customWidth="1"/>
    <col min="9477" max="9477" width="14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33.5703125" style="123" bestFit="1" customWidth="1"/>
    <col min="9733" max="9733" width="14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33.5703125" style="123" bestFit="1" customWidth="1"/>
    <col min="9989" max="9989" width="14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33.5703125" style="123" bestFit="1" customWidth="1"/>
    <col min="10245" max="10245" width="14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33.5703125" style="123" bestFit="1" customWidth="1"/>
    <col min="10501" max="10501" width="14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33.5703125" style="123" bestFit="1" customWidth="1"/>
    <col min="10757" max="10757" width="14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33.5703125" style="123" bestFit="1" customWidth="1"/>
    <col min="11013" max="11013" width="14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33.5703125" style="123" bestFit="1" customWidth="1"/>
    <col min="11269" max="11269" width="14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33.5703125" style="123" bestFit="1" customWidth="1"/>
    <col min="11525" max="11525" width="14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33.5703125" style="123" bestFit="1" customWidth="1"/>
    <col min="11781" max="11781" width="14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33.5703125" style="123" bestFit="1" customWidth="1"/>
    <col min="12037" max="12037" width="14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33.5703125" style="123" bestFit="1" customWidth="1"/>
    <col min="12293" max="12293" width="14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33.5703125" style="123" bestFit="1" customWidth="1"/>
    <col min="12549" max="12549" width="14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33.5703125" style="123" bestFit="1" customWidth="1"/>
    <col min="12805" max="12805" width="14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33.5703125" style="123" bestFit="1" customWidth="1"/>
    <col min="13061" max="13061" width="14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33.5703125" style="123" bestFit="1" customWidth="1"/>
    <col min="13317" max="13317" width="14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33.5703125" style="123" bestFit="1" customWidth="1"/>
    <col min="13573" max="13573" width="14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33.5703125" style="123" bestFit="1" customWidth="1"/>
    <col min="13829" max="13829" width="14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33.5703125" style="123" bestFit="1" customWidth="1"/>
    <col min="14085" max="14085" width="14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33.5703125" style="123" bestFit="1" customWidth="1"/>
    <col min="14341" max="14341" width="14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33.5703125" style="123" bestFit="1" customWidth="1"/>
    <col min="14597" max="14597" width="14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33.5703125" style="123" bestFit="1" customWidth="1"/>
    <col min="14853" max="14853" width="14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33.5703125" style="123" bestFit="1" customWidth="1"/>
    <col min="15109" max="15109" width="14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33.5703125" style="123" bestFit="1" customWidth="1"/>
    <col min="15365" max="15365" width="14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33.5703125" style="123" bestFit="1" customWidth="1"/>
    <col min="15621" max="15621" width="14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33.5703125" style="123" bestFit="1" customWidth="1"/>
    <col min="15877" max="15877" width="14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33.5703125" style="123" bestFit="1" customWidth="1"/>
    <col min="16133" max="16133" width="14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15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196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comum'!C14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467"/>
      <c r="F12" s="135"/>
      <c r="G12" s="136" t="s">
        <v>23</v>
      </c>
      <c r="H12" s="148">
        <v>11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468"/>
      <c r="F13" s="135"/>
      <c r="G13" s="149" t="s">
        <v>27</v>
      </c>
      <c r="H13" s="150">
        <f>ROUND((H9*H10*H12)-(H11*E25),2)</f>
        <v>44.67</v>
      </c>
    </row>
    <row r="14" spans="1:11" ht="52.5" thickTop="1" thickBot="1" x14ac:dyDescent="0.25">
      <c r="A14" s="470" t="s">
        <v>28</v>
      </c>
      <c r="B14" s="470"/>
      <c r="C14" s="141" t="s">
        <v>195</v>
      </c>
      <c r="D14" s="141">
        <v>1</v>
      </c>
      <c r="E14" s="469"/>
      <c r="F14" s="140"/>
      <c r="G14" s="130"/>
      <c r="H14" s="131"/>
    </row>
    <row r="15" spans="1:11" ht="13.5" thickTop="1" x14ac:dyDescent="0.2">
      <c r="E15" s="152"/>
      <c r="G15" s="124" t="s">
        <v>29</v>
      </c>
      <c r="H15" s="153"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11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242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45.980000000000004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196.01999999999998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28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 t="s">
        <v>39</v>
      </c>
      <c r="H21" s="163">
        <v>0</v>
      </c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ROUND((E19/220)*12*11,2)</f>
        <v>1033.8499999999999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ROUND($D$26*E25,2)</f>
        <v>310.16000000000003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v>0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v>0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v>0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1344.01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112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149.33000000000001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261.33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268.8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33.6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40.32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20.16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13.44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8.06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2.69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107.52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494.59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44.67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196.01999999999998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>
        <f>H28</f>
        <v>0</v>
      </c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259.19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261.33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494.59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259.19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1015.11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5.64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0.18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2.15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0.79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7.0000000000000007E-2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9.23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9.33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18.68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14.92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2.2400000000000002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1.1200000000000001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4.97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51.26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115.05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115.05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129.22999999999999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129.22999999999999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166.31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129.22999999999999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295.54000000000002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'Valores em comum'!M15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'Valores em comum'!O22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ROUND(E124*$D109,2)</f>
        <v>171.13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ROUND((E124+E109)*$D110,2)</f>
        <v>205.28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ROUND(((E$124+E$109+E$110)/(1-($D$112+$D$113+$D$114)))*$D112,2)</f>
        <v>61.41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282.85000000000002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148.87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869.54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1344.01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1015.11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9.23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295.54000000000002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2852.18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869.54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</f>
        <v>3721.72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1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3721.72</v>
      </c>
    </row>
    <row r="129" spans="5:5" x14ac:dyDescent="0.2">
      <c r="E129" s="209"/>
    </row>
  </sheetData>
  <mergeCells count="119">
    <mergeCell ref="B8:D8"/>
    <mergeCell ref="B9:D9"/>
    <mergeCell ref="B10:D10"/>
    <mergeCell ref="A12:D12"/>
    <mergeCell ref="E12:E14"/>
    <mergeCell ref="A13:B13"/>
    <mergeCell ref="A14:B14"/>
    <mergeCell ref="A1:D1"/>
    <mergeCell ref="G1:H1"/>
    <mergeCell ref="A3:C3"/>
    <mergeCell ref="A4:C4"/>
    <mergeCell ref="B7:D7"/>
    <mergeCell ref="D3:E3"/>
    <mergeCell ref="D4:E4"/>
    <mergeCell ref="A6:E6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B65:C65"/>
    <mergeCell ref="B66:C66"/>
    <mergeCell ref="B67:C67"/>
    <mergeCell ref="B68:C68"/>
    <mergeCell ref="B69:C69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B75:C75"/>
    <mergeCell ref="B76:C76"/>
    <mergeCell ref="B104:C104"/>
    <mergeCell ref="A91:D91"/>
    <mergeCell ref="A92:D92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B108:C108"/>
    <mergeCell ref="F108:G108"/>
    <mergeCell ref="B109:C109"/>
    <mergeCell ref="F109:G109"/>
    <mergeCell ref="A127:D127"/>
    <mergeCell ref="A128:D128"/>
    <mergeCell ref="A57:E57"/>
    <mergeCell ref="A64:E64"/>
    <mergeCell ref="A74:E74"/>
    <mergeCell ref="A94:E94"/>
    <mergeCell ref="A100:E100"/>
    <mergeCell ref="A107:E107"/>
    <mergeCell ref="A117:E117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8:D118"/>
    <mergeCell ref="B119:D119"/>
    <mergeCell ref="B120:D120"/>
    <mergeCell ref="A98:D98"/>
    <mergeCell ref="B101:C101"/>
    <mergeCell ref="B102:C102"/>
    <mergeCell ref="B103:C103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337AB2-582D-46A6-91FA-48B989E0BD78}">
  <sheetPr codeName="Plan14">
    <tabColor theme="8" tint="0.59999389629810485"/>
    <pageSetUpPr fitToPage="1"/>
  </sheetPr>
  <dimension ref="A1:K129"/>
  <sheetViews>
    <sheetView view="pageBreakPreview" topLeftCell="A125" zoomScaleNormal="100" zoomScaleSheetLayoutView="100" workbookViewId="0">
      <selection activeCell="F25" sqref="F25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4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33.5703125" style="123" bestFit="1" customWidth="1"/>
    <col min="261" max="261" width="14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33.5703125" style="123" bestFit="1" customWidth="1"/>
    <col min="517" max="517" width="14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33.5703125" style="123" bestFit="1" customWidth="1"/>
    <col min="773" max="773" width="14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33.5703125" style="123" bestFit="1" customWidth="1"/>
    <col min="1029" max="1029" width="14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33.5703125" style="123" bestFit="1" customWidth="1"/>
    <col min="1285" max="1285" width="14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33.5703125" style="123" bestFit="1" customWidth="1"/>
    <col min="1541" max="1541" width="14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33.5703125" style="123" bestFit="1" customWidth="1"/>
    <col min="1797" max="1797" width="14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33.5703125" style="123" bestFit="1" customWidth="1"/>
    <col min="2053" max="2053" width="14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33.5703125" style="123" bestFit="1" customWidth="1"/>
    <col min="2309" max="2309" width="14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33.5703125" style="123" bestFit="1" customWidth="1"/>
    <col min="2565" max="2565" width="14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33.5703125" style="123" bestFit="1" customWidth="1"/>
    <col min="2821" max="2821" width="14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33.5703125" style="123" bestFit="1" customWidth="1"/>
    <col min="3077" max="3077" width="14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33.5703125" style="123" bestFit="1" customWidth="1"/>
    <col min="3333" max="3333" width="14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33.5703125" style="123" bestFit="1" customWidth="1"/>
    <col min="3589" max="3589" width="14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33.5703125" style="123" bestFit="1" customWidth="1"/>
    <col min="3845" max="3845" width="14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33.5703125" style="123" bestFit="1" customWidth="1"/>
    <col min="4101" max="4101" width="14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33.5703125" style="123" bestFit="1" customWidth="1"/>
    <col min="4357" max="4357" width="14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33.5703125" style="123" bestFit="1" customWidth="1"/>
    <col min="4613" max="4613" width="14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33.5703125" style="123" bestFit="1" customWidth="1"/>
    <col min="4869" max="4869" width="14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33.5703125" style="123" bestFit="1" customWidth="1"/>
    <col min="5125" max="5125" width="14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33.5703125" style="123" bestFit="1" customWidth="1"/>
    <col min="5381" max="5381" width="14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33.5703125" style="123" bestFit="1" customWidth="1"/>
    <col min="5637" max="5637" width="14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33.5703125" style="123" bestFit="1" customWidth="1"/>
    <col min="5893" max="5893" width="14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33.5703125" style="123" bestFit="1" customWidth="1"/>
    <col min="6149" max="6149" width="14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33.5703125" style="123" bestFit="1" customWidth="1"/>
    <col min="6405" max="6405" width="14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33.5703125" style="123" bestFit="1" customWidth="1"/>
    <col min="6661" max="6661" width="14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33.5703125" style="123" bestFit="1" customWidth="1"/>
    <col min="6917" max="6917" width="14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33.5703125" style="123" bestFit="1" customWidth="1"/>
    <col min="7173" max="7173" width="14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33.5703125" style="123" bestFit="1" customWidth="1"/>
    <col min="7429" max="7429" width="14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33.5703125" style="123" bestFit="1" customWidth="1"/>
    <col min="7685" max="7685" width="14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33.5703125" style="123" bestFit="1" customWidth="1"/>
    <col min="7941" max="7941" width="14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33.5703125" style="123" bestFit="1" customWidth="1"/>
    <col min="8197" max="8197" width="14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33.5703125" style="123" bestFit="1" customWidth="1"/>
    <col min="8453" max="8453" width="14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33.5703125" style="123" bestFit="1" customWidth="1"/>
    <col min="8709" max="8709" width="14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33.5703125" style="123" bestFit="1" customWidth="1"/>
    <col min="8965" max="8965" width="14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33.5703125" style="123" bestFit="1" customWidth="1"/>
    <col min="9221" max="9221" width="14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33.5703125" style="123" bestFit="1" customWidth="1"/>
    <col min="9477" max="9477" width="14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33.5703125" style="123" bestFit="1" customWidth="1"/>
    <col min="9733" max="9733" width="14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33.5703125" style="123" bestFit="1" customWidth="1"/>
    <col min="9989" max="9989" width="14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33.5703125" style="123" bestFit="1" customWidth="1"/>
    <col min="10245" max="10245" width="14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33.5703125" style="123" bestFit="1" customWidth="1"/>
    <col min="10501" max="10501" width="14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33.5703125" style="123" bestFit="1" customWidth="1"/>
    <col min="10757" max="10757" width="14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33.5703125" style="123" bestFit="1" customWidth="1"/>
    <col min="11013" max="11013" width="14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33.5703125" style="123" bestFit="1" customWidth="1"/>
    <col min="11269" max="11269" width="14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33.5703125" style="123" bestFit="1" customWidth="1"/>
    <col min="11525" max="11525" width="14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33.5703125" style="123" bestFit="1" customWidth="1"/>
    <col min="11781" max="11781" width="14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33.5703125" style="123" bestFit="1" customWidth="1"/>
    <col min="12037" max="12037" width="14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33.5703125" style="123" bestFit="1" customWidth="1"/>
    <col min="12293" max="12293" width="14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33.5703125" style="123" bestFit="1" customWidth="1"/>
    <col min="12549" max="12549" width="14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33.5703125" style="123" bestFit="1" customWidth="1"/>
    <col min="12805" max="12805" width="14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33.5703125" style="123" bestFit="1" customWidth="1"/>
    <col min="13061" max="13061" width="14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33.5703125" style="123" bestFit="1" customWidth="1"/>
    <col min="13317" max="13317" width="14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33.5703125" style="123" bestFit="1" customWidth="1"/>
    <col min="13573" max="13573" width="14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33.5703125" style="123" bestFit="1" customWidth="1"/>
    <col min="13829" max="13829" width="14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33.5703125" style="123" bestFit="1" customWidth="1"/>
    <col min="14085" max="14085" width="14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33.5703125" style="123" bestFit="1" customWidth="1"/>
    <col min="14341" max="14341" width="14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33.5703125" style="123" bestFit="1" customWidth="1"/>
    <col min="14597" max="14597" width="14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33.5703125" style="123" bestFit="1" customWidth="1"/>
    <col min="14853" max="14853" width="14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33.5703125" style="123" bestFit="1" customWidth="1"/>
    <col min="15109" max="15109" width="14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33.5703125" style="123" bestFit="1" customWidth="1"/>
    <col min="15365" max="15365" width="14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33.5703125" style="123" bestFit="1" customWidth="1"/>
    <col min="15621" max="15621" width="14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33.5703125" style="123" bestFit="1" customWidth="1"/>
    <col min="15877" max="15877" width="14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33.5703125" style="123" bestFit="1" customWidth="1"/>
    <col min="16133" max="16133" width="14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15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0.03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198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comum'!C5</f>
        <v>4.4000000000000004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467"/>
      <c r="F12" s="135"/>
      <c r="G12" s="136" t="s">
        <v>23</v>
      </c>
      <c r="H12" s="148">
        <v>11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468"/>
      <c r="F13" s="135"/>
      <c r="G13" s="149" t="s">
        <v>27</v>
      </c>
      <c r="H13" s="150">
        <f>ROUND((H9*H10*H12)-(H11*E25),2)</f>
        <v>34.770000000000003</v>
      </c>
    </row>
    <row r="14" spans="1:11" ht="52.5" thickTop="1" thickBot="1" x14ac:dyDescent="0.25">
      <c r="A14" s="470" t="s">
        <v>28</v>
      </c>
      <c r="B14" s="470"/>
      <c r="C14" s="141" t="s">
        <v>195</v>
      </c>
      <c r="D14" s="141">
        <v>1</v>
      </c>
      <c r="E14" s="469"/>
      <c r="F14" s="140"/>
      <c r="G14" s="130"/>
      <c r="H14" s="131"/>
    </row>
    <row r="15" spans="1:11" ht="13.5" thickTop="1" x14ac:dyDescent="0.2">
      <c r="E15" s="152"/>
      <c r="G15" s="124" t="s">
        <v>29</v>
      </c>
      <c r="H15" s="153"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11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242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45.980000000000004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196.01999999999998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28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 t="s">
        <v>39</v>
      </c>
      <c r="H21" s="163">
        <v>0</v>
      </c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ROUND((E19/220)*12*11,2)</f>
        <v>1033.8499999999999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ROUND($D$26*E25,2)</f>
        <v>310.16000000000003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v>0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v>0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v>0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1344.01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112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149.33000000000001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261.33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268.8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33.6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40.32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20.16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13.44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8.06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2.69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107.52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494.59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34.770000000000003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196.01999999999998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>
        <f>H28</f>
        <v>0</v>
      </c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249.29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261.33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494.59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249.29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1005.21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5.64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0.18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2.15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0.79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7.0000000000000007E-2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9.23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9.33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18.68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14.92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2.2400000000000002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1.1200000000000001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4.97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51.26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115.05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115.05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129.22999999999999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129.22999999999999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166.31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129.22999999999999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295.54000000000002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'Valores em comum'!M15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'Valores em comum'!O22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ROUND(E124*$D109,2)</f>
        <v>170.54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ROUND((E124+E109)*$D110,2)</f>
        <v>204.57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ROUND(((E$124+E$109+E$110)/(1-($D$112+$D$113+$D$114)))*$D112,2)</f>
        <v>60.5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278.66000000000003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0.03</v>
      </c>
      <c r="E114" s="38">
        <f>ROUND(((E$124+E$109+E$110)/(1-($D$112+$D$113+$D$114)))*$D$114,2)</f>
        <v>110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0.25040000000000007</v>
      </c>
      <c r="E115" s="200">
        <f>SUM(E109:E114)</f>
        <v>824.27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1344.01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1005.21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9.23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295.54000000000002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2842.28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824.27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</f>
        <v>3666.55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1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3666.55</v>
      </c>
    </row>
    <row r="129" spans="5:5" x14ac:dyDescent="0.2">
      <c r="E129" s="209"/>
    </row>
  </sheetData>
  <mergeCells count="119">
    <mergeCell ref="B8:D8"/>
    <mergeCell ref="B9:D9"/>
    <mergeCell ref="B10:D10"/>
    <mergeCell ref="A12:D12"/>
    <mergeCell ref="E12:E14"/>
    <mergeCell ref="A13:B13"/>
    <mergeCell ref="A14:B14"/>
    <mergeCell ref="A1:D1"/>
    <mergeCell ref="G1:H1"/>
    <mergeCell ref="A3:C3"/>
    <mergeCell ref="A4:C4"/>
    <mergeCell ref="B7:D7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A64:E64"/>
    <mergeCell ref="B65:C65"/>
    <mergeCell ref="B66:C66"/>
    <mergeCell ref="B67:C67"/>
    <mergeCell ref="B68:C68"/>
    <mergeCell ref="B69:C69"/>
    <mergeCell ref="A57:E57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A74:E74"/>
    <mergeCell ref="B75:C75"/>
    <mergeCell ref="B76:C76"/>
    <mergeCell ref="A92:D92"/>
    <mergeCell ref="A94:E94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A107:E107"/>
    <mergeCell ref="B108:C108"/>
    <mergeCell ref="F108:G108"/>
    <mergeCell ref="B109:C109"/>
    <mergeCell ref="F109:G109"/>
    <mergeCell ref="A127:D127"/>
    <mergeCell ref="A128:D128"/>
    <mergeCell ref="D3:E3"/>
    <mergeCell ref="D4:E4"/>
    <mergeCell ref="A6:E6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7:E117"/>
    <mergeCell ref="A118:D118"/>
    <mergeCell ref="B119:D119"/>
    <mergeCell ref="B120:D120"/>
    <mergeCell ref="A98:D98"/>
    <mergeCell ref="A100:E100"/>
    <mergeCell ref="B101:C101"/>
    <mergeCell ref="B102:C102"/>
    <mergeCell ref="B103:C103"/>
    <mergeCell ref="B104:C104"/>
    <mergeCell ref="A91:D9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E692BB-572E-4EC1-A1F6-39D7C8677C95}">
  <sheetPr codeName="Plan15">
    <tabColor theme="8" tint="0.59999389629810485"/>
    <pageSetUpPr fitToPage="1"/>
  </sheetPr>
  <dimension ref="A1:K129"/>
  <sheetViews>
    <sheetView view="pageBreakPreview" topLeftCell="A96" zoomScaleNormal="100" zoomScaleSheetLayoutView="100" workbookViewId="0">
      <selection activeCell="C136" sqref="C136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4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33.5703125" style="123" bestFit="1" customWidth="1"/>
    <col min="261" max="261" width="14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33.5703125" style="123" bestFit="1" customWidth="1"/>
    <col min="517" max="517" width="14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33.5703125" style="123" bestFit="1" customWidth="1"/>
    <col min="773" max="773" width="14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33.5703125" style="123" bestFit="1" customWidth="1"/>
    <col min="1029" max="1029" width="14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33.5703125" style="123" bestFit="1" customWidth="1"/>
    <col min="1285" max="1285" width="14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33.5703125" style="123" bestFit="1" customWidth="1"/>
    <col min="1541" max="1541" width="14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33.5703125" style="123" bestFit="1" customWidth="1"/>
    <col min="1797" max="1797" width="14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33.5703125" style="123" bestFit="1" customWidth="1"/>
    <col min="2053" max="2053" width="14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33.5703125" style="123" bestFit="1" customWidth="1"/>
    <col min="2309" max="2309" width="14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33.5703125" style="123" bestFit="1" customWidth="1"/>
    <col min="2565" max="2565" width="14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33.5703125" style="123" bestFit="1" customWidth="1"/>
    <col min="2821" max="2821" width="14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33.5703125" style="123" bestFit="1" customWidth="1"/>
    <col min="3077" max="3077" width="14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33.5703125" style="123" bestFit="1" customWidth="1"/>
    <col min="3333" max="3333" width="14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33.5703125" style="123" bestFit="1" customWidth="1"/>
    <col min="3589" max="3589" width="14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33.5703125" style="123" bestFit="1" customWidth="1"/>
    <col min="3845" max="3845" width="14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33.5703125" style="123" bestFit="1" customWidth="1"/>
    <col min="4101" max="4101" width="14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33.5703125" style="123" bestFit="1" customWidth="1"/>
    <col min="4357" max="4357" width="14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33.5703125" style="123" bestFit="1" customWidth="1"/>
    <col min="4613" max="4613" width="14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33.5703125" style="123" bestFit="1" customWidth="1"/>
    <col min="4869" max="4869" width="14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33.5703125" style="123" bestFit="1" customWidth="1"/>
    <col min="5125" max="5125" width="14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33.5703125" style="123" bestFit="1" customWidth="1"/>
    <col min="5381" max="5381" width="14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33.5703125" style="123" bestFit="1" customWidth="1"/>
    <col min="5637" max="5637" width="14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33.5703125" style="123" bestFit="1" customWidth="1"/>
    <col min="5893" max="5893" width="14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33.5703125" style="123" bestFit="1" customWidth="1"/>
    <col min="6149" max="6149" width="14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33.5703125" style="123" bestFit="1" customWidth="1"/>
    <col min="6405" max="6405" width="14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33.5703125" style="123" bestFit="1" customWidth="1"/>
    <col min="6661" max="6661" width="14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33.5703125" style="123" bestFit="1" customWidth="1"/>
    <col min="6917" max="6917" width="14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33.5703125" style="123" bestFit="1" customWidth="1"/>
    <col min="7173" max="7173" width="14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33.5703125" style="123" bestFit="1" customWidth="1"/>
    <col min="7429" max="7429" width="14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33.5703125" style="123" bestFit="1" customWidth="1"/>
    <col min="7685" max="7685" width="14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33.5703125" style="123" bestFit="1" customWidth="1"/>
    <col min="7941" max="7941" width="14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33.5703125" style="123" bestFit="1" customWidth="1"/>
    <col min="8197" max="8197" width="14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33.5703125" style="123" bestFit="1" customWidth="1"/>
    <col min="8453" max="8453" width="14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33.5703125" style="123" bestFit="1" customWidth="1"/>
    <col min="8709" max="8709" width="14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33.5703125" style="123" bestFit="1" customWidth="1"/>
    <col min="8965" max="8965" width="14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33.5703125" style="123" bestFit="1" customWidth="1"/>
    <col min="9221" max="9221" width="14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33.5703125" style="123" bestFit="1" customWidth="1"/>
    <col min="9477" max="9477" width="14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33.5703125" style="123" bestFit="1" customWidth="1"/>
    <col min="9733" max="9733" width="14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33.5703125" style="123" bestFit="1" customWidth="1"/>
    <col min="9989" max="9989" width="14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33.5703125" style="123" bestFit="1" customWidth="1"/>
    <col min="10245" max="10245" width="14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33.5703125" style="123" bestFit="1" customWidth="1"/>
    <col min="10501" max="10501" width="14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33.5703125" style="123" bestFit="1" customWidth="1"/>
    <col min="10757" max="10757" width="14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33.5703125" style="123" bestFit="1" customWidth="1"/>
    <col min="11013" max="11013" width="14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33.5703125" style="123" bestFit="1" customWidth="1"/>
    <col min="11269" max="11269" width="14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33.5703125" style="123" bestFit="1" customWidth="1"/>
    <col min="11525" max="11525" width="14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33.5703125" style="123" bestFit="1" customWidth="1"/>
    <col min="11781" max="11781" width="14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33.5703125" style="123" bestFit="1" customWidth="1"/>
    <col min="12037" max="12037" width="14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33.5703125" style="123" bestFit="1" customWidth="1"/>
    <col min="12293" max="12293" width="14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33.5703125" style="123" bestFit="1" customWidth="1"/>
    <col min="12549" max="12549" width="14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33.5703125" style="123" bestFit="1" customWidth="1"/>
    <col min="12805" max="12805" width="14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33.5703125" style="123" bestFit="1" customWidth="1"/>
    <col min="13061" max="13061" width="14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33.5703125" style="123" bestFit="1" customWidth="1"/>
    <col min="13317" max="13317" width="14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33.5703125" style="123" bestFit="1" customWidth="1"/>
    <col min="13573" max="13573" width="14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33.5703125" style="123" bestFit="1" customWidth="1"/>
    <col min="13829" max="13829" width="14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33.5703125" style="123" bestFit="1" customWidth="1"/>
    <col min="14085" max="14085" width="14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33.5703125" style="123" bestFit="1" customWidth="1"/>
    <col min="14341" max="14341" width="14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33.5703125" style="123" bestFit="1" customWidth="1"/>
    <col min="14597" max="14597" width="14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33.5703125" style="123" bestFit="1" customWidth="1"/>
    <col min="14853" max="14853" width="14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33.5703125" style="123" bestFit="1" customWidth="1"/>
    <col min="15109" max="15109" width="14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33.5703125" style="123" bestFit="1" customWidth="1"/>
    <col min="15365" max="15365" width="14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33.5703125" style="123" bestFit="1" customWidth="1"/>
    <col min="15621" max="15621" width="14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33.5703125" style="123" bestFit="1" customWidth="1"/>
    <col min="15877" max="15877" width="14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33.5703125" style="123" bestFit="1" customWidth="1"/>
    <col min="16133" max="16133" width="14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15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0.02</v>
      </c>
      <c r="I5" s="132" t="s">
        <v>197</v>
      </c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199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comum'!C12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467"/>
      <c r="F12" s="135"/>
      <c r="G12" s="136" t="s">
        <v>23</v>
      </c>
      <c r="H12" s="148">
        <v>11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468"/>
      <c r="F13" s="135"/>
      <c r="G13" s="149" t="s">
        <v>27</v>
      </c>
      <c r="H13" s="150">
        <f>ROUND((H9*H10*H12)-(H11*E25),2)</f>
        <v>44.67</v>
      </c>
    </row>
    <row r="14" spans="1:11" ht="52.5" thickTop="1" thickBot="1" x14ac:dyDescent="0.25">
      <c r="A14" s="470" t="s">
        <v>28</v>
      </c>
      <c r="B14" s="470"/>
      <c r="C14" s="141" t="s">
        <v>195</v>
      </c>
      <c r="D14" s="141">
        <v>1</v>
      </c>
      <c r="E14" s="469"/>
      <c r="F14" s="140"/>
      <c r="G14" s="130"/>
      <c r="H14" s="131"/>
    </row>
    <row r="15" spans="1:11" ht="13.5" thickTop="1" x14ac:dyDescent="0.2">
      <c r="E15" s="152"/>
      <c r="G15" s="124" t="s">
        <v>29</v>
      </c>
      <c r="H15" s="153"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11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242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45.980000000000004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196.01999999999998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28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 t="s">
        <v>39</v>
      </c>
      <c r="H21" s="163">
        <v>0</v>
      </c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ROUND((E19/220)*12*11,2)</f>
        <v>1033.8499999999999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ROUND($D$26*E25,2)</f>
        <v>310.16000000000003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v>0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v>0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v>0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1344.01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112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149.33000000000001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261.33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268.8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33.6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40.32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20.16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13.44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8.06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2.69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107.52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494.59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44.67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196.01999999999998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>
        <f>H28</f>
        <v>0</v>
      </c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259.19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261.33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494.59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259.19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1015.11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5.64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0.18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2.15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0.79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7.0000000000000007E-2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9.23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9.33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18.68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14.92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2.2400000000000002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1.1200000000000001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4.97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51.26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115.05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115.05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129.22999999999999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129.22999999999999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166.31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129.22999999999999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295.54000000000002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'Valores em comum'!M15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'Valores em comum'!O22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ROUND(E124*$D109,2)</f>
        <v>171.13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ROUND((E124+E109)*$D110,2)</f>
        <v>205.28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ROUND(((E$124+E$109+E$110)/(1-($D$112+$D$113+$D$114)))*$D112,2)</f>
        <v>60.02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276.48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0.02</v>
      </c>
      <c r="E114" s="38">
        <f>ROUND(((E$124+E$109+E$110)/(1-($D$112+$D$113+$D$114)))*$D$114,2)</f>
        <v>72.760000000000005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0.24040000000000003</v>
      </c>
      <c r="E115" s="200">
        <f>SUM(E109:E114)</f>
        <v>785.67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1344.01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1015.11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9.23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295.54000000000002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2852.18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785.67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</f>
        <v>3637.85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1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3637.85</v>
      </c>
    </row>
    <row r="129" spans="5:5" x14ac:dyDescent="0.2">
      <c r="E129" s="209"/>
    </row>
  </sheetData>
  <mergeCells count="119">
    <mergeCell ref="B8:D8"/>
    <mergeCell ref="B9:D9"/>
    <mergeCell ref="B10:D10"/>
    <mergeCell ref="A12:D12"/>
    <mergeCell ref="E12:E14"/>
    <mergeCell ref="A13:B13"/>
    <mergeCell ref="A14:B14"/>
    <mergeCell ref="A1:D1"/>
    <mergeCell ref="G1:H1"/>
    <mergeCell ref="A3:C3"/>
    <mergeCell ref="A4:C4"/>
    <mergeCell ref="B7:D7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A64:E64"/>
    <mergeCell ref="B65:C65"/>
    <mergeCell ref="B66:C66"/>
    <mergeCell ref="B67:C67"/>
    <mergeCell ref="B68:C68"/>
    <mergeCell ref="B69:C69"/>
    <mergeCell ref="A57:E57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A74:E74"/>
    <mergeCell ref="B75:C75"/>
    <mergeCell ref="B76:C76"/>
    <mergeCell ref="A92:D92"/>
    <mergeCell ref="A94:E94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A107:E107"/>
    <mergeCell ref="B108:C108"/>
    <mergeCell ref="F108:G108"/>
    <mergeCell ref="B109:C109"/>
    <mergeCell ref="F109:G109"/>
    <mergeCell ref="A127:D127"/>
    <mergeCell ref="A128:D128"/>
    <mergeCell ref="A6:E6"/>
    <mergeCell ref="D3:E3"/>
    <mergeCell ref="D4:E4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7:E117"/>
    <mergeCell ref="A118:D118"/>
    <mergeCell ref="B119:D119"/>
    <mergeCell ref="B120:D120"/>
    <mergeCell ref="A98:D98"/>
    <mergeCell ref="A100:E100"/>
    <mergeCell ref="B101:C101"/>
    <mergeCell ref="B102:C102"/>
    <mergeCell ref="B103:C103"/>
    <mergeCell ref="B104:C104"/>
    <mergeCell ref="A91:D9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E4F598C-F313-423B-83B8-90C1DFA49DA7}">
  <sheetPr codeName="Plan18">
    <tabColor theme="7" tint="0.59999389629810485"/>
    <pageSetUpPr fitToPage="1"/>
  </sheetPr>
  <dimension ref="A1:K128"/>
  <sheetViews>
    <sheetView view="pageBreakPreview" topLeftCell="A94" zoomScaleNormal="100" zoomScaleSheetLayoutView="100" workbookViewId="0">
      <selection activeCell="E128" sqref="E128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0.05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14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comum'!C7</f>
        <v>4.8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134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214"/>
      <c r="F13" s="135"/>
      <c r="G13" s="149" t="s">
        <v>27</v>
      </c>
      <c r="H13" s="150">
        <f>ROUND((H9*H10*H12)-(H11*E25),2)</f>
        <v>40.61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v>0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2120.6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176.72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235.62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412.34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424.12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53.02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63.62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31.81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21.21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12.72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4.24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169.65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780.39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40.61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326.41000000000003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412.34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780.39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326.41000000000003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1519.14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8.91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0.64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0.28999999999999998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3.39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1.25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14.59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14.73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29.48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23.54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3.53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1.77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7.85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80.900000000000006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181.52</v>
      </c>
    </row>
    <row r="86" spans="1:5" ht="12.75" customHeight="1" x14ac:dyDescent="0.2">
      <c r="A86" s="444" t="s">
        <v>107</v>
      </c>
      <c r="B86" s="445"/>
      <c r="C86" s="461"/>
      <c r="D86" s="309">
        <f>D85</f>
        <v>8.5599999999999996E-2</v>
      </c>
      <c r="E86" s="71">
        <f>ROUND(SUM(E85:E85),2)</f>
        <v>181.52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262.42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438.65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0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0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0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256.88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308.14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93.25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429.53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0.05</v>
      </c>
      <c r="E114" s="38">
        <f>ROUND(((E$124+E$109+E$110)/(1-($D$112+$D$113+$D$114)))*$D$114,2)</f>
        <v>282.58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0.27040000000000003</v>
      </c>
      <c r="E115" s="200">
        <f>SUM(E109:E114)</f>
        <v>1370.3799999999999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2120.6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1519.14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14.59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438.65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4281.2700000000004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1370.3799999999999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5651.6399999999994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72" t="s">
        <v>136</v>
      </c>
      <c r="B128" s="472"/>
      <c r="C128" s="472"/>
      <c r="D128" s="472"/>
      <c r="E128" s="208">
        <f>ROUND(E126*E127,2)</f>
        <v>11303.28</v>
      </c>
    </row>
  </sheetData>
  <mergeCells count="118">
    <mergeCell ref="B8:D8"/>
    <mergeCell ref="B9:D9"/>
    <mergeCell ref="B10:D10"/>
    <mergeCell ref="A12:D12"/>
    <mergeCell ref="A13:B13"/>
    <mergeCell ref="A14:B14"/>
    <mergeCell ref="A1:D1"/>
    <mergeCell ref="G1:H1"/>
    <mergeCell ref="A3:C3"/>
    <mergeCell ref="A4:C4"/>
    <mergeCell ref="B7:D7"/>
    <mergeCell ref="D3:E3"/>
    <mergeCell ref="D4:E4"/>
    <mergeCell ref="B24:C24"/>
    <mergeCell ref="B25:C25"/>
    <mergeCell ref="B26:C26"/>
    <mergeCell ref="B27:C27"/>
    <mergeCell ref="B28:C28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4:C34"/>
    <mergeCell ref="B35:C35"/>
    <mergeCell ref="A57:E57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B65:C65"/>
    <mergeCell ref="B66:C66"/>
    <mergeCell ref="B67:C67"/>
    <mergeCell ref="B68:C68"/>
    <mergeCell ref="B69:C69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B75:C75"/>
    <mergeCell ref="B76:C76"/>
    <mergeCell ref="B102:C102"/>
    <mergeCell ref="B103:C103"/>
    <mergeCell ref="B104:C104"/>
    <mergeCell ref="A91:D91"/>
    <mergeCell ref="A92:D92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B108:C108"/>
    <mergeCell ref="F108:G108"/>
    <mergeCell ref="B109:C109"/>
    <mergeCell ref="F109:G109"/>
    <mergeCell ref="A107:E107"/>
    <mergeCell ref="A127:D127"/>
    <mergeCell ref="A128:D128"/>
    <mergeCell ref="A6:E6"/>
    <mergeCell ref="A16:E16"/>
    <mergeCell ref="A23:E23"/>
    <mergeCell ref="A33:E33"/>
    <mergeCell ref="A64:E64"/>
    <mergeCell ref="A74:E74"/>
    <mergeCell ref="A94:E94"/>
    <mergeCell ref="A100:E100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8:D118"/>
    <mergeCell ref="B119:D119"/>
    <mergeCell ref="B120:D120"/>
    <mergeCell ref="A117:E117"/>
    <mergeCell ref="A98:D98"/>
    <mergeCell ref="B101:C10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6CC6EB-C23E-4638-82AE-8731B8F3C09C}">
  <sheetPr codeName="Plan19">
    <tabColor theme="7" tint="0.59999389629810485"/>
    <pageSetUpPr fitToPage="1"/>
  </sheetPr>
  <dimension ref="A1:K128"/>
  <sheetViews>
    <sheetView view="pageBreakPreview" topLeftCell="A94" zoomScaleNormal="100" zoomScaleSheetLayoutView="100" workbookViewId="0">
      <selection activeCell="E127" sqref="E127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0.05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186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comum'!C8</f>
        <v>4.1500000000000004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134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214"/>
      <c r="F13" s="135"/>
      <c r="G13" s="149" t="s">
        <v>27</v>
      </c>
      <c r="H13" s="150">
        <f>ROUND((H9*H10*H12)-(H11*E25),2)</f>
        <v>21.11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21.11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306.91000000000003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306.91000000000003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1790.39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308.22000000000003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369.73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111.89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515.37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0.05</v>
      </c>
      <c r="E114" s="38">
        <f>ROUND(((E$124+E$109+E$110)/(1-($D$112+$D$113+$D$114)))*$D$114,2)</f>
        <v>339.06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0.27040000000000003</v>
      </c>
      <c r="E115" s="200">
        <f>SUM(E109:E114)</f>
        <v>1644.27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1790.39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5136.96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1644.27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6781.2199999999993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13562.44</v>
      </c>
    </row>
  </sheetData>
  <mergeCells count="118">
    <mergeCell ref="B8:D8"/>
    <mergeCell ref="B9:D9"/>
    <mergeCell ref="B10:D10"/>
    <mergeCell ref="A12:D12"/>
    <mergeCell ref="A13:B13"/>
    <mergeCell ref="A14:B14"/>
    <mergeCell ref="A1:D1"/>
    <mergeCell ref="G1:H1"/>
    <mergeCell ref="A3:C3"/>
    <mergeCell ref="A4:C4"/>
    <mergeCell ref="A6:E6"/>
    <mergeCell ref="B7:D7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B54:C54"/>
    <mergeCell ref="A55:C55"/>
    <mergeCell ref="B43:C43"/>
    <mergeCell ref="B44:C44"/>
    <mergeCell ref="B45:C45"/>
    <mergeCell ref="B46:C46"/>
    <mergeCell ref="B47:C47"/>
    <mergeCell ref="A48:C48"/>
    <mergeCell ref="A64:E64"/>
    <mergeCell ref="B65:C65"/>
    <mergeCell ref="B66:C66"/>
    <mergeCell ref="B67:C67"/>
    <mergeCell ref="B68:C68"/>
    <mergeCell ref="B69:C69"/>
    <mergeCell ref="A57:E57"/>
    <mergeCell ref="A58:D58"/>
    <mergeCell ref="B59:D59"/>
    <mergeCell ref="B60:D60"/>
    <mergeCell ref="B61:D61"/>
    <mergeCell ref="A62:D62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A74:E74"/>
    <mergeCell ref="B75:C75"/>
    <mergeCell ref="B76:C76"/>
    <mergeCell ref="A94:E94"/>
    <mergeCell ref="A95:D95"/>
    <mergeCell ref="B96:D96"/>
    <mergeCell ref="B97:D97"/>
    <mergeCell ref="A84:C84"/>
    <mergeCell ref="B85:C85"/>
    <mergeCell ref="A86:C86"/>
    <mergeCell ref="A88:D88"/>
    <mergeCell ref="B89:D89"/>
    <mergeCell ref="B90:D90"/>
    <mergeCell ref="F110:G110"/>
    <mergeCell ref="B111:C111"/>
    <mergeCell ref="B112:C112"/>
    <mergeCell ref="F112:G112"/>
    <mergeCell ref="B113:C113"/>
    <mergeCell ref="F113:G113"/>
    <mergeCell ref="A105:C105"/>
    <mergeCell ref="A107:E107"/>
    <mergeCell ref="B108:C108"/>
    <mergeCell ref="F108:G108"/>
    <mergeCell ref="B109:C109"/>
    <mergeCell ref="F109:G109"/>
    <mergeCell ref="A127:D127"/>
    <mergeCell ref="A128:D128"/>
    <mergeCell ref="D3:E3"/>
    <mergeCell ref="D4:E4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7:E117"/>
    <mergeCell ref="A118:D118"/>
    <mergeCell ref="B119:D119"/>
    <mergeCell ref="B120:D120"/>
    <mergeCell ref="A98:D98"/>
    <mergeCell ref="A100:E100"/>
    <mergeCell ref="B101:C101"/>
    <mergeCell ref="B102:C102"/>
    <mergeCell ref="B103:C103"/>
    <mergeCell ref="B104:C104"/>
    <mergeCell ref="A91:D91"/>
    <mergeCell ref="A92:D9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7F51B-6B91-4B79-AB02-D4EC173F2121}">
  <sheetPr codeName="Plan20">
    <tabColor theme="7" tint="0.59999389629810485"/>
    <pageSetUpPr fitToPage="1"/>
  </sheetPr>
  <dimension ref="A1:K128"/>
  <sheetViews>
    <sheetView view="pageBreakPreview" topLeftCell="A97" zoomScaleNormal="100" zoomScaleSheetLayoutView="100" workbookViewId="0">
      <selection activeCell="I5" sqref="I5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7" thickTop="1" thickBot="1" x14ac:dyDescent="0.25">
      <c r="A8" s="139" t="s">
        <v>12</v>
      </c>
      <c r="B8" s="439" t="s">
        <v>13</v>
      </c>
      <c r="C8" s="439"/>
      <c r="D8" s="439"/>
      <c r="E8" s="141" t="s">
        <v>190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comum'!C10</f>
        <v>5.5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61.61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75">
        <f>IF(H13&lt;=0,0,IF(H13&gt;0,H13))</f>
        <v>61.61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75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>
        <f>G28</f>
        <v>0</v>
      </c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347.41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347.41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1830.89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187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75">
        <f>H23</f>
        <v>187.97</v>
      </c>
    </row>
    <row r="103" spans="1:7" x14ac:dyDescent="0.2">
      <c r="A103" s="169" t="s">
        <v>12</v>
      </c>
      <c r="B103" s="442" t="s">
        <v>45</v>
      </c>
      <c r="C103" s="443"/>
      <c r="D103" s="180" t="s">
        <v>76</v>
      </c>
      <c r="E103" s="75">
        <f>H23</f>
        <v>187.97</v>
      </c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75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376.26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321.93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386.17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115.52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532.09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280.05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1635.76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1830.89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376.26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5365.43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1635.76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7001.1799999999994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14002.36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71F4202-FD82-4440-A1C2-8C3D9EF4DD0C}">
  <sheetPr codeName="Plan2"/>
  <dimension ref="B1:O49"/>
  <sheetViews>
    <sheetView showGridLines="0" workbookViewId="0">
      <selection activeCell="H20" sqref="H20:O20"/>
    </sheetView>
  </sheetViews>
  <sheetFormatPr defaultRowHeight="19.5" customHeight="1" x14ac:dyDescent="0.2"/>
  <cols>
    <col min="2" max="2" width="20.140625" bestFit="1" customWidth="1"/>
    <col min="3" max="3" width="14.7109375" customWidth="1"/>
    <col min="4" max="4" width="9" customWidth="1"/>
    <col min="5" max="5" width="30.85546875" bestFit="1" customWidth="1"/>
    <col min="6" max="6" width="12.140625" bestFit="1" customWidth="1"/>
    <col min="8" max="8" width="12.85546875" bestFit="1" customWidth="1"/>
    <col min="9" max="9" width="28.7109375" bestFit="1" customWidth="1"/>
    <col min="12" max="12" width="13.85546875" bestFit="1" customWidth="1"/>
    <col min="13" max="13" width="10.5703125" customWidth="1"/>
    <col min="14" max="14" width="11.7109375" customWidth="1"/>
    <col min="15" max="15" width="10.85546875" customWidth="1"/>
    <col min="251" max="251" width="23.7109375" customWidth="1"/>
    <col min="252" max="256" width="0" hidden="1" customWidth="1"/>
    <col min="257" max="257" width="14.7109375" customWidth="1"/>
    <col min="259" max="260" width="0" hidden="1" customWidth="1"/>
    <col min="507" max="507" width="23.7109375" customWidth="1"/>
    <col min="508" max="512" width="0" hidden="1" customWidth="1"/>
    <col min="513" max="513" width="14.7109375" customWidth="1"/>
    <col min="515" max="516" width="0" hidden="1" customWidth="1"/>
    <col min="763" max="763" width="23.7109375" customWidth="1"/>
    <col min="764" max="768" width="0" hidden="1" customWidth="1"/>
    <col min="769" max="769" width="14.7109375" customWidth="1"/>
    <col min="771" max="772" width="0" hidden="1" customWidth="1"/>
    <col min="1019" max="1019" width="23.7109375" customWidth="1"/>
    <col min="1020" max="1024" width="0" hidden="1" customWidth="1"/>
    <col min="1025" max="1025" width="14.7109375" customWidth="1"/>
    <col min="1027" max="1028" width="0" hidden="1" customWidth="1"/>
    <col min="1275" max="1275" width="23.7109375" customWidth="1"/>
    <col min="1276" max="1280" width="0" hidden="1" customWidth="1"/>
    <col min="1281" max="1281" width="14.7109375" customWidth="1"/>
    <col min="1283" max="1284" width="0" hidden="1" customWidth="1"/>
    <col min="1531" max="1531" width="23.7109375" customWidth="1"/>
    <col min="1532" max="1536" width="0" hidden="1" customWidth="1"/>
    <col min="1537" max="1537" width="14.7109375" customWidth="1"/>
    <col min="1539" max="1540" width="0" hidden="1" customWidth="1"/>
    <col min="1787" max="1787" width="23.7109375" customWidth="1"/>
    <col min="1788" max="1792" width="0" hidden="1" customWidth="1"/>
    <col min="1793" max="1793" width="14.7109375" customWidth="1"/>
    <col min="1795" max="1796" width="0" hidden="1" customWidth="1"/>
    <col min="2043" max="2043" width="23.7109375" customWidth="1"/>
    <col min="2044" max="2048" width="0" hidden="1" customWidth="1"/>
    <col min="2049" max="2049" width="14.7109375" customWidth="1"/>
    <col min="2051" max="2052" width="0" hidden="1" customWidth="1"/>
    <col min="2299" max="2299" width="23.7109375" customWidth="1"/>
    <col min="2300" max="2304" width="0" hidden="1" customWidth="1"/>
    <col min="2305" max="2305" width="14.7109375" customWidth="1"/>
    <col min="2307" max="2308" width="0" hidden="1" customWidth="1"/>
    <col min="2555" max="2555" width="23.7109375" customWidth="1"/>
    <col min="2556" max="2560" width="0" hidden="1" customWidth="1"/>
    <col min="2561" max="2561" width="14.7109375" customWidth="1"/>
    <col min="2563" max="2564" width="0" hidden="1" customWidth="1"/>
    <col min="2811" max="2811" width="23.7109375" customWidth="1"/>
    <col min="2812" max="2816" width="0" hidden="1" customWidth="1"/>
    <col min="2817" max="2817" width="14.7109375" customWidth="1"/>
    <col min="2819" max="2820" width="0" hidden="1" customWidth="1"/>
    <col min="3067" max="3067" width="23.7109375" customWidth="1"/>
    <col min="3068" max="3072" width="0" hidden="1" customWidth="1"/>
    <col min="3073" max="3073" width="14.7109375" customWidth="1"/>
    <col min="3075" max="3076" width="0" hidden="1" customWidth="1"/>
    <col min="3323" max="3323" width="23.7109375" customWidth="1"/>
    <col min="3324" max="3328" width="0" hidden="1" customWidth="1"/>
    <col min="3329" max="3329" width="14.7109375" customWidth="1"/>
    <col min="3331" max="3332" width="0" hidden="1" customWidth="1"/>
    <col min="3579" max="3579" width="23.7109375" customWidth="1"/>
    <col min="3580" max="3584" width="0" hidden="1" customWidth="1"/>
    <col min="3585" max="3585" width="14.7109375" customWidth="1"/>
    <col min="3587" max="3588" width="0" hidden="1" customWidth="1"/>
    <col min="3835" max="3835" width="23.7109375" customWidth="1"/>
    <col min="3836" max="3840" width="0" hidden="1" customWidth="1"/>
    <col min="3841" max="3841" width="14.7109375" customWidth="1"/>
    <col min="3843" max="3844" width="0" hidden="1" customWidth="1"/>
    <col min="4091" max="4091" width="23.7109375" customWidth="1"/>
    <col min="4092" max="4096" width="0" hidden="1" customWidth="1"/>
    <col min="4097" max="4097" width="14.7109375" customWidth="1"/>
    <col min="4099" max="4100" width="0" hidden="1" customWidth="1"/>
    <col min="4347" max="4347" width="23.7109375" customWidth="1"/>
    <col min="4348" max="4352" width="0" hidden="1" customWidth="1"/>
    <col min="4353" max="4353" width="14.7109375" customWidth="1"/>
    <col min="4355" max="4356" width="0" hidden="1" customWidth="1"/>
    <col min="4603" max="4603" width="23.7109375" customWidth="1"/>
    <col min="4604" max="4608" width="0" hidden="1" customWidth="1"/>
    <col min="4609" max="4609" width="14.7109375" customWidth="1"/>
    <col min="4611" max="4612" width="0" hidden="1" customWidth="1"/>
    <col min="4859" max="4859" width="23.7109375" customWidth="1"/>
    <col min="4860" max="4864" width="0" hidden="1" customWidth="1"/>
    <col min="4865" max="4865" width="14.7109375" customWidth="1"/>
    <col min="4867" max="4868" width="0" hidden="1" customWidth="1"/>
    <col min="5115" max="5115" width="23.7109375" customWidth="1"/>
    <col min="5116" max="5120" width="0" hidden="1" customWidth="1"/>
    <col min="5121" max="5121" width="14.7109375" customWidth="1"/>
    <col min="5123" max="5124" width="0" hidden="1" customWidth="1"/>
    <col min="5371" max="5371" width="23.7109375" customWidth="1"/>
    <col min="5372" max="5376" width="0" hidden="1" customWidth="1"/>
    <col min="5377" max="5377" width="14.7109375" customWidth="1"/>
    <col min="5379" max="5380" width="0" hidden="1" customWidth="1"/>
    <col min="5627" max="5627" width="23.7109375" customWidth="1"/>
    <col min="5628" max="5632" width="0" hidden="1" customWidth="1"/>
    <col min="5633" max="5633" width="14.7109375" customWidth="1"/>
    <col min="5635" max="5636" width="0" hidden="1" customWidth="1"/>
    <col min="5883" max="5883" width="23.7109375" customWidth="1"/>
    <col min="5884" max="5888" width="0" hidden="1" customWidth="1"/>
    <col min="5889" max="5889" width="14.7109375" customWidth="1"/>
    <col min="5891" max="5892" width="0" hidden="1" customWidth="1"/>
    <col min="6139" max="6139" width="23.7109375" customWidth="1"/>
    <col min="6140" max="6144" width="0" hidden="1" customWidth="1"/>
    <col min="6145" max="6145" width="14.7109375" customWidth="1"/>
    <col min="6147" max="6148" width="0" hidden="1" customWidth="1"/>
    <col min="6395" max="6395" width="23.7109375" customWidth="1"/>
    <col min="6396" max="6400" width="0" hidden="1" customWidth="1"/>
    <col min="6401" max="6401" width="14.7109375" customWidth="1"/>
    <col min="6403" max="6404" width="0" hidden="1" customWidth="1"/>
    <col min="6651" max="6651" width="23.7109375" customWidth="1"/>
    <col min="6652" max="6656" width="0" hidden="1" customWidth="1"/>
    <col min="6657" max="6657" width="14.7109375" customWidth="1"/>
    <col min="6659" max="6660" width="0" hidden="1" customWidth="1"/>
    <col min="6907" max="6907" width="23.7109375" customWidth="1"/>
    <col min="6908" max="6912" width="0" hidden="1" customWidth="1"/>
    <col min="6913" max="6913" width="14.7109375" customWidth="1"/>
    <col min="6915" max="6916" width="0" hidden="1" customWidth="1"/>
    <col min="7163" max="7163" width="23.7109375" customWidth="1"/>
    <col min="7164" max="7168" width="0" hidden="1" customWidth="1"/>
    <col min="7169" max="7169" width="14.7109375" customWidth="1"/>
    <col min="7171" max="7172" width="0" hidden="1" customWidth="1"/>
    <col min="7419" max="7419" width="23.7109375" customWidth="1"/>
    <col min="7420" max="7424" width="0" hidden="1" customWidth="1"/>
    <col min="7425" max="7425" width="14.7109375" customWidth="1"/>
    <col min="7427" max="7428" width="0" hidden="1" customWidth="1"/>
    <col min="7675" max="7675" width="23.7109375" customWidth="1"/>
    <col min="7676" max="7680" width="0" hidden="1" customWidth="1"/>
    <col min="7681" max="7681" width="14.7109375" customWidth="1"/>
    <col min="7683" max="7684" width="0" hidden="1" customWidth="1"/>
    <col min="7931" max="7931" width="23.7109375" customWidth="1"/>
    <col min="7932" max="7936" width="0" hidden="1" customWidth="1"/>
    <col min="7937" max="7937" width="14.7109375" customWidth="1"/>
    <col min="7939" max="7940" width="0" hidden="1" customWidth="1"/>
    <col min="8187" max="8187" width="23.7109375" customWidth="1"/>
    <col min="8188" max="8192" width="0" hidden="1" customWidth="1"/>
    <col min="8193" max="8193" width="14.7109375" customWidth="1"/>
    <col min="8195" max="8196" width="0" hidden="1" customWidth="1"/>
    <col min="8443" max="8443" width="23.7109375" customWidth="1"/>
    <col min="8444" max="8448" width="0" hidden="1" customWidth="1"/>
    <col min="8449" max="8449" width="14.7109375" customWidth="1"/>
    <col min="8451" max="8452" width="0" hidden="1" customWidth="1"/>
    <col min="8699" max="8699" width="23.7109375" customWidth="1"/>
    <col min="8700" max="8704" width="0" hidden="1" customWidth="1"/>
    <col min="8705" max="8705" width="14.7109375" customWidth="1"/>
    <col min="8707" max="8708" width="0" hidden="1" customWidth="1"/>
    <col min="8955" max="8955" width="23.7109375" customWidth="1"/>
    <col min="8956" max="8960" width="0" hidden="1" customWidth="1"/>
    <col min="8961" max="8961" width="14.7109375" customWidth="1"/>
    <col min="8963" max="8964" width="0" hidden="1" customWidth="1"/>
    <col min="9211" max="9211" width="23.7109375" customWidth="1"/>
    <col min="9212" max="9216" width="0" hidden="1" customWidth="1"/>
    <col min="9217" max="9217" width="14.7109375" customWidth="1"/>
    <col min="9219" max="9220" width="0" hidden="1" customWidth="1"/>
    <col min="9467" max="9467" width="23.7109375" customWidth="1"/>
    <col min="9468" max="9472" width="0" hidden="1" customWidth="1"/>
    <col min="9473" max="9473" width="14.7109375" customWidth="1"/>
    <col min="9475" max="9476" width="0" hidden="1" customWidth="1"/>
    <col min="9723" max="9723" width="23.7109375" customWidth="1"/>
    <col min="9724" max="9728" width="0" hidden="1" customWidth="1"/>
    <col min="9729" max="9729" width="14.7109375" customWidth="1"/>
    <col min="9731" max="9732" width="0" hidden="1" customWidth="1"/>
    <col min="9979" max="9979" width="23.7109375" customWidth="1"/>
    <col min="9980" max="9984" width="0" hidden="1" customWidth="1"/>
    <col min="9985" max="9985" width="14.7109375" customWidth="1"/>
    <col min="9987" max="9988" width="0" hidden="1" customWidth="1"/>
    <col min="10235" max="10235" width="23.7109375" customWidth="1"/>
    <col min="10236" max="10240" width="0" hidden="1" customWidth="1"/>
    <col min="10241" max="10241" width="14.7109375" customWidth="1"/>
    <col min="10243" max="10244" width="0" hidden="1" customWidth="1"/>
    <col min="10491" max="10491" width="23.7109375" customWidth="1"/>
    <col min="10492" max="10496" width="0" hidden="1" customWidth="1"/>
    <col min="10497" max="10497" width="14.7109375" customWidth="1"/>
    <col min="10499" max="10500" width="0" hidden="1" customWidth="1"/>
    <col min="10747" max="10747" width="23.7109375" customWidth="1"/>
    <col min="10748" max="10752" width="0" hidden="1" customWidth="1"/>
    <col min="10753" max="10753" width="14.7109375" customWidth="1"/>
    <col min="10755" max="10756" width="0" hidden="1" customWidth="1"/>
    <col min="11003" max="11003" width="23.7109375" customWidth="1"/>
    <col min="11004" max="11008" width="0" hidden="1" customWidth="1"/>
    <col min="11009" max="11009" width="14.7109375" customWidth="1"/>
    <col min="11011" max="11012" width="0" hidden="1" customWidth="1"/>
    <col min="11259" max="11259" width="23.7109375" customWidth="1"/>
    <col min="11260" max="11264" width="0" hidden="1" customWidth="1"/>
    <col min="11265" max="11265" width="14.7109375" customWidth="1"/>
    <col min="11267" max="11268" width="0" hidden="1" customWidth="1"/>
    <col min="11515" max="11515" width="23.7109375" customWidth="1"/>
    <col min="11516" max="11520" width="0" hidden="1" customWidth="1"/>
    <col min="11521" max="11521" width="14.7109375" customWidth="1"/>
    <col min="11523" max="11524" width="0" hidden="1" customWidth="1"/>
    <col min="11771" max="11771" width="23.7109375" customWidth="1"/>
    <col min="11772" max="11776" width="0" hidden="1" customWidth="1"/>
    <col min="11777" max="11777" width="14.7109375" customWidth="1"/>
    <col min="11779" max="11780" width="0" hidden="1" customWidth="1"/>
    <col min="12027" max="12027" width="23.7109375" customWidth="1"/>
    <col min="12028" max="12032" width="0" hidden="1" customWidth="1"/>
    <col min="12033" max="12033" width="14.7109375" customWidth="1"/>
    <col min="12035" max="12036" width="0" hidden="1" customWidth="1"/>
    <col min="12283" max="12283" width="23.7109375" customWidth="1"/>
    <col min="12284" max="12288" width="0" hidden="1" customWidth="1"/>
    <col min="12289" max="12289" width="14.7109375" customWidth="1"/>
    <col min="12291" max="12292" width="0" hidden="1" customWidth="1"/>
    <col min="12539" max="12539" width="23.7109375" customWidth="1"/>
    <col min="12540" max="12544" width="0" hidden="1" customWidth="1"/>
    <col min="12545" max="12545" width="14.7109375" customWidth="1"/>
    <col min="12547" max="12548" width="0" hidden="1" customWidth="1"/>
    <col min="12795" max="12795" width="23.7109375" customWidth="1"/>
    <col min="12796" max="12800" width="0" hidden="1" customWidth="1"/>
    <col min="12801" max="12801" width="14.7109375" customWidth="1"/>
    <col min="12803" max="12804" width="0" hidden="1" customWidth="1"/>
    <col min="13051" max="13051" width="23.7109375" customWidth="1"/>
    <col min="13052" max="13056" width="0" hidden="1" customWidth="1"/>
    <col min="13057" max="13057" width="14.7109375" customWidth="1"/>
    <col min="13059" max="13060" width="0" hidden="1" customWidth="1"/>
    <col min="13307" max="13307" width="23.7109375" customWidth="1"/>
    <col min="13308" max="13312" width="0" hidden="1" customWidth="1"/>
    <col min="13313" max="13313" width="14.7109375" customWidth="1"/>
    <col min="13315" max="13316" width="0" hidden="1" customWidth="1"/>
    <col min="13563" max="13563" width="23.7109375" customWidth="1"/>
    <col min="13564" max="13568" width="0" hidden="1" customWidth="1"/>
    <col min="13569" max="13569" width="14.7109375" customWidth="1"/>
    <col min="13571" max="13572" width="0" hidden="1" customWidth="1"/>
    <col min="13819" max="13819" width="23.7109375" customWidth="1"/>
    <col min="13820" max="13824" width="0" hidden="1" customWidth="1"/>
    <col min="13825" max="13825" width="14.7109375" customWidth="1"/>
    <col min="13827" max="13828" width="0" hidden="1" customWidth="1"/>
    <col min="14075" max="14075" width="23.7109375" customWidth="1"/>
    <col min="14076" max="14080" width="0" hidden="1" customWidth="1"/>
    <col min="14081" max="14081" width="14.7109375" customWidth="1"/>
    <col min="14083" max="14084" width="0" hidden="1" customWidth="1"/>
    <col min="14331" max="14331" width="23.7109375" customWidth="1"/>
    <col min="14332" max="14336" width="0" hidden="1" customWidth="1"/>
    <col min="14337" max="14337" width="14.7109375" customWidth="1"/>
    <col min="14339" max="14340" width="0" hidden="1" customWidth="1"/>
    <col min="14587" max="14587" width="23.7109375" customWidth="1"/>
    <col min="14588" max="14592" width="0" hidden="1" customWidth="1"/>
    <col min="14593" max="14593" width="14.7109375" customWidth="1"/>
    <col min="14595" max="14596" width="0" hidden="1" customWidth="1"/>
    <col min="14843" max="14843" width="23.7109375" customWidth="1"/>
    <col min="14844" max="14848" width="0" hidden="1" customWidth="1"/>
    <col min="14849" max="14849" width="14.7109375" customWidth="1"/>
    <col min="14851" max="14852" width="0" hidden="1" customWidth="1"/>
    <col min="15099" max="15099" width="23.7109375" customWidth="1"/>
    <col min="15100" max="15104" width="0" hidden="1" customWidth="1"/>
    <col min="15105" max="15105" width="14.7109375" customWidth="1"/>
    <col min="15107" max="15108" width="0" hidden="1" customWidth="1"/>
    <col min="15355" max="15355" width="23.7109375" customWidth="1"/>
    <col min="15356" max="15360" width="0" hidden="1" customWidth="1"/>
    <col min="15361" max="15361" width="14.7109375" customWidth="1"/>
    <col min="15363" max="15364" width="0" hidden="1" customWidth="1"/>
    <col min="15611" max="15611" width="23.7109375" customWidth="1"/>
    <col min="15612" max="15616" width="0" hidden="1" customWidth="1"/>
    <col min="15617" max="15617" width="14.7109375" customWidth="1"/>
    <col min="15619" max="15620" width="0" hidden="1" customWidth="1"/>
    <col min="15867" max="15867" width="23.7109375" customWidth="1"/>
    <col min="15868" max="15872" width="0" hidden="1" customWidth="1"/>
    <col min="15873" max="15873" width="14.7109375" customWidth="1"/>
    <col min="15875" max="15876" width="0" hidden="1" customWidth="1"/>
    <col min="16123" max="16123" width="23.7109375" customWidth="1"/>
    <col min="16124" max="16128" width="0" hidden="1" customWidth="1"/>
    <col min="16129" max="16129" width="14.7109375" customWidth="1"/>
    <col min="16131" max="16132" width="0" hidden="1" customWidth="1"/>
  </cols>
  <sheetData>
    <row r="1" spans="2:15" ht="19.5" customHeight="1" thickBot="1" x14ac:dyDescent="0.25">
      <c r="B1" s="331" t="s">
        <v>141</v>
      </c>
      <c r="C1" s="331"/>
      <c r="E1" s="331" t="s">
        <v>157</v>
      </c>
      <c r="F1" s="331"/>
      <c r="H1" s="332" t="s">
        <v>119</v>
      </c>
      <c r="I1" s="333"/>
      <c r="J1" s="333"/>
      <c r="K1" s="333"/>
      <c r="L1" s="333"/>
      <c r="M1" s="333"/>
      <c r="N1" s="333"/>
      <c r="O1" s="333"/>
    </row>
    <row r="2" spans="2:15" ht="26.25" customHeight="1" thickTop="1" x14ac:dyDescent="0.2">
      <c r="B2" s="97" t="s">
        <v>13</v>
      </c>
      <c r="C2" s="98" t="s">
        <v>156</v>
      </c>
      <c r="E2" s="100" t="s">
        <v>29</v>
      </c>
      <c r="F2" s="101">
        <v>22</v>
      </c>
      <c r="H2" s="324" t="s">
        <v>253</v>
      </c>
      <c r="I2" s="325"/>
      <c r="J2" s="325"/>
      <c r="K2" s="325"/>
      <c r="L2" s="325"/>
      <c r="M2" s="325"/>
      <c r="N2" s="325"/>
      <c r="O2" s="326"/>
    </row>
    <row r="3" spans="2:15" ht="34.5" thickBot="1" x14ac:dyDescent="0.25">
      <c r="B3" s="119" t="s">
        <v>142</v>
      </c>
      <c r="C3" s="121">
        <v>5</v>
      </c>
      <c r="E3" s="113" t="s">
        <v>53</v>
      </c>
      <c r="F3" s="114">
        <v>18.5</v>
      </c>
      <c r="H3" s="102" t="s">
        <v>159</v>
      </c>
      <c r="I3" s="102" t="s">
        <v>160</v>
      </c>
      <c r="J3" s="102" t="s">
        <v>161</v>
      </c>
      <c r="K3" s="102" t="s">
        <v>162</v>
      </c>
      <c r="L3" s="102" t="s">
        <v>163</v>
      </c>
      <c r="M3" s="102" t="s">
        <v>164</v>
      </c>
      <c r="N3" s="227"/>
      <c r="O3" s="228"/>
    </row>
    <row r="4" spans="2:15" ht="19.5" customHeight="1" thickTop="1" x14ac:dyDescent="0.2">
      <c r="B4" s="119" t="s">
        <v>143</v>
      </c>
      <c r="C4" s="120">
        <v>5.5</v>
      </c>
      <c r="E4" s="3"/>
      <c r="F4" s="31"/>
      <c r="H4" s="103" t="s">
        <v>9</v>
      </c>
      <c r="I4" s="327" t="s">
        <v>165</v>
      </c>
      <c r="J4" s="327"/>
      <c r="K4" s="327"/>
      <c r="L4" s="327"/>
      <c r="M4" s="327"/>
      <c r="N4" s="227"/>
      <c r="O4" s="228"/>
    </row>
    <row r="5" spans="2:15" ht="19.5" customHeight="1" x14ac:dyDescent="0.2">
      <c r="B5" s="119" t="s">
        <v>144</v>
      </c>
      <c r="C5" s="120">
        <v>4.4000000000000004</v>
      </c>
      <c r="H5" s="104">
        <v>1</v>
      </c>
      <c r="I5" s="105" t="s">
        <v>166</v>
      </c>
      <c r="J5" s="104" t="s">
        <v>167</v>
      </c>
      <c r="K5" s="106">
        <v>101.06</v>
      </c>
      <c r="L5" s="104">
        <v>4</v>
      </c>
      <c r="M5" s="303">
        <f>L5*K5</f>
        <v>404.24</v>
      </c>
      <c r="N5" s="227"/>
      <c r="O5" s="228"/>
    </row>
    <row r="6" spans="2:15" ht="15.75" customHeight="1" x14ac:dyDescent="0.2">
      <c r="B6" s="119" t="s">
        <v>145</v>
      </c>
      <c r="C6" s="120">
        <v>3.5</v>
      </c>
      <c r="H6" s="104">
        <v>2</v>
      </c>
      <c r="I6" s="105" t="s">
        <v>340</v>
      </c>
      <c r="J6" s="104" t="s">
        <v>167</v>
      </c>
      <c r="K6" s="106">
        <v>148.33000000000001</v>
      </c>
      <c r="L6" s="104">
        <v>4</v>
      </c>
      <c r="M6" s="303">
        <f t="shared" ref="M6:M13" si="0">L6*K6</f>
        <v>593.32000000000005</v>
      </c>
      <c r="N6" s="227"/>
      <c r="O6" s="228"/>
    </row>
    <row r="7" spans="2:15" ht="19.5" customHeight="1" thickBot="1" x14ac:dyDescent="0.25">
      <c r="B7" s="119" t="s">
        <v>147</v>
      </c>
      <c r="C7" s="120">
        <v>4.8</v>
      </c>
      <c r="E7" s="331" t="s">
        <v>158</v>
      </c>
      <c r="F7" s="331"/>
      <c r="H7" s="104">
        <v>3</v>
      </c>
      <c r="I7" s="105" t="s">
        <v>169</v>
      </c>
      <c r="J7" s="104" t="s">
        <v>170</v>
      </c>
      <c r="K7" s="106">
        <v>326.57</v>
      </c>
      <c r="L7" s="104">
        <v>2</v>
      </c>
      <c r="M7" s="303">
        <f t="shared" si="0"/>
        <v>653.14</v>
      </c>
      <c r="N7" s="227"/>
      <c r="O7" s="228"/>
    </row>
    <row r="8" spans="2:15" ht="19.5" customHeight="1" thickTop="1" thickBot="1" x14ac:dyDescent="0.25">
      <c r="B8" s="119" t="s">
        <v>146</v>
      </c>
      <c r="C8" s="120">
        <v>4.1500000000000004</v>
      </c>
      <c r="E8" s="3" t="s">
        <v>29</v>
      </c>
      <c r="F8" s="31">
        <v>21.5</v>
      </c>
      <c r="H8" s="104">
        <v>4</v>
      </c>
      <c r="I8" s="105" t="s">
        <v>171</v>
      </c>
      <c r="J8" s="104" t="s">
        <v>170</v>
      </c>
      <c r="K8" s="106">
        <v>3.14</v>
      </c>
      <c r="L8" s="104">
        <v>4</v>
      </c>
      <c r="M8" s="303">
        <f t="shared" si="0"/>
        <v>12.56</v>
      </c>
      <c r="N8" s="227"/>
      <c r="O8" s="228"/>
    </row>
    <row r="9" spans="2:15" ht="19.5" customHeight="1" thickTop="1" thickBot="1" x14ac:dyDescent="0.25">
      <c r="B9" s="119" t="s">
        <v>150</v>
      </c>
      <c r="C9" s="120">
        <v>5</v>
      </c>
      <c r="E9" s="42" t="s">
        <v>39</v>
      </c>
      <c r="F9" s="43"/>
      <c r="H9" s="104">
        <v>5</v>
      </c>
      <c r="I9" s="105" t="s">
        <v>341</v>
      </c>
      <c r="J9" s="104" t="s">
        <v>167</v>
      </c>
      <c r="K9" s="106">
        <v>91.94</v>
      </c>
      <c r="L9" s="104">
        <v>2</v>
      </c>
      <c r="M9" s="303">
        <f t="shared" si="0"/>
        <v>183.88</v>
      </c>
      <c r="N9" s="227"/>
      <c r="O9" s="228"/>
    </row>
    <row r="10" spans="2:15" ht="19.5" customHeight="1" thickTop="1" x14ac:dyDescent="0.2">
      <c r="B10" s="119" t="s">
        <v>148</v>
      </c>
      <c r="C10" s="120">
        <v>5.5</v>
      </c>
      <c r="E10" s="3" t="s">
        <v>50</v>
      </c>
      <c r="F10" s="31"/>
      <c r="H10" s="104">
        <v>6</v>
      </c>
      <c r="I10" s="105" t="s">
        <v>173</v>
      </c>
      <c r="J10" s="104" t="s">
        <v>167</v>
      </c>
      <c r="K10" s="106">
        <v>283.89</v>
      </c>
      <c r="L10" s="104">
        <v>1</v>
      </c>
      <c r="M10" s="303">
        <f t="shared" si="0"/>
        <v>283.89</v>
      </c>
      <c r="N10" s="227"/>
      <c r="O10" s="228"/>
    </row>
    <row r="11" spans="2:15" ht="19.5" customHeight="1" thickBot="1" x14ac:dyDescent="0.25">
      <c r="B11" s="119" t="s">
        <v>149</v>
      </c>
      <c r="C11" s="120">
        <v>4.5</v>
      </c>
      <c r="E11" s="6" t="s">
        <v>53</v>
      </c>
      <c r="F11" s="56"/>
      <c r="H11" s="104">
        <v>7</v>
      </c>
      <c r="I11" s="105" t="s">
        <v>174</v>
      </c>
      <c r="J11" s="104" t="s">
        <v>167</v>
      </c>
      <c r="K11" s="106">
        <v>98.39</v>
      </c>
      <c r="L11" s="104">
        <v>1</v>
      </c>
      <c r="M11" s="303">
        <f t="shared" si="0"/>
        <v>98.39</v>
      </c>
      <c r="N11" s="227"/>
      <c r="O11" s="228"/>
    </row>
    <row r="12" spans="2:15" ht="19.5" customHeight="1" thickTop="1" x14ac:dyDescent="0.2">
      <c r="B12" s="119" t="s">
        <v>151</v>
      </c>
      <c r="C12" s="120">
        <v>4.8499999999999996</v>
      </c>
      <c r="H12" s="104">
        <v>8</v>
      </c>
      <c r="I12" s="105" t="s">
        <v>175</v>
      </c>
      <c r="J12" s="104" t="s">
        <v>167</v>
      </c>
      <c r="K12" s="106">
        <v>8.9600000000000009</v>
      </c>
      <c r="L12" s="104">
        <v>1</v>
      </c>
      <c r="M12" s="303">
        <f t="shared" si="0"/>
        <v>8.9600000000000009</v>
      </c>
      <c r="N12" s="227"/>
      <c r="O12" s="228"/>
    </row>
    <row r="13" spans="2:15" ht="19.5" customHeight="1" x14ac:dyDescent="0.2">
      <c r="B13" s="119" t="s">
        <v>153</v>
      </c>
      <c r="C13" s="120">
        <v>4.45</v>
      </c>
      <c r="E13" s="301" t="s">
        <v>338</v>
      </c>
      <c r="F13" s="302">
        <v>1723.09</v>
      </c>
      <c r="H13" s="104">
        <v>9</v>
      </c>
      <c r="I13" s="105" t="s">
        <v>176</v>
      </c>
      <c r="J13" s="104" t="s">
        <v>167</v>
      </c>
      <c r="K13" s="106">
        <v>17.3</v>
      </c>
      <c r="L13" s="104">
        <v>1</v>
      </c>
      <c r="M13" s="303">
        <f t="shared" si="0"/>
        <v>17.3</v>
      </c>
      <c r="N13" s="227"/>
      <c r="O13" s="228"/>
    </row>
    <row r="14" spans="2:15" ht="19.5" customHeight="1" x14ac:dyDescent="0.2">
      <c r="B14" s="119" t="s">
        <v>154</v>
      </c>
      <c r="C14" s="120">
        <v>4.8499999999999996</v>
      </c>
      <c r="E14" s="301" t="s">
        <v>339</v>
      </c>
      <c r="F14" s="302">
        <v>1909.6</v>
      </c>
      <c r="H14" s="107"/>
      <c r="I14" s="108" t="s">
        <v>177</v>
      </c>
      <c r="J14" s="107"/>
      <c r="K14" s="107"/>
      <c r="L14" s="107"/>
      <c r="M14" s="303">
        <f>SUM(M5:M13)</f>
        <v>2255.6799999999998</v>
      </c>
      <c r="N14" s="227"/>
      <c r="O14" s="228"/>
    </row>
    <row r="15" spans="2:15" ht="19.5" customHeight="1" x14ac:dyDescent="0.2">
      <c r="B15" s="119" t="s">
        <v>152</v>
      </c>
      <c r="C15" s="120">
        <v>3.75</v>
      </c>
      <c r="H15" s="107"/>
      <c r="I15" s="108" t="s">
        <v>178</v>
      </c>
      <c r="J15" s="107"/>
      <c r="K15" s="107"/>
      <c r="L15" s="107"/>
      <c r="M15" s="303">
        <f>ROUND(M14/12,2)</f>
        <v>187.97</v>
      </c>
      <c r="N15" s="227"/>
      <c r="O15" s="228"/>
    </row>
    <row r="16" spans="2:15" ht="19.5" customHeight="1" x14ac:dyDescent="0.2">
      <c r="B16" s="119" t="s">
        <v>155</v>
      </c>
      <c r="C16" s="120">
        <v>4</v>
      </c>
      <c r="H16" s="328"/>
      <c r="I16" s="329"/>
      <c r="J16" s="329"/>
      <c r="K16" s="329"/>
      <c r="L16" s="329"/>
      <c r="M16" s="329"/>
      <c r="N16" s="329"/>
      <c r="O16" s="330"/>
    </row>
    <row r="17" spans="8:15" ht="22.5" x14ac:dyDescent="0.2">
      <c r="H17" s="102" t="s">
        <v>159</v>
      </c>
      <c r="I17" s="102" t="s">
        <v>160</v>
      </c>
      <c r="J17" s="102" t="s">
        <v>161</v>
      </c>
      <c r="K17" s="102" t="s">
        <v>162</v>
      </c>
      <c r="L17" s="102" t="s">
        <v>179</v>
      </c>
      <c r="M17" s="102" t="s">
        <v>180</v>
      </c>
      <c r="N17" s="102" t="s">
        <v>181</v>
      </c>
      <c r="O17" s="102" t="s">
        <v>182</v>
      </c>
    </row>
    <row r="18" spans="8:15" ht="19.5" customHeight="1" x14ac:dyDescent="0.2">
      <c r="H18" s="109" t="s">
        <v>12</v>
      </c>
      <c r="I18" s="323" t="s">
        <v>183</v>
      </c>
      <c r="J18" s="323"/>
      <c r="K18" s="323"/>
      <c r="L18" s="323"/>
      <c r="M18" s="323"/>
      <c r="N18" s="323"/>
      <c r="O18" s="323"/>
    </row>
    <row r="19" spans="8:15" ht="19.5" customHeight="1" x14ac:dyDescent="0.2">
      <c r="H19" s="104">
        <v>1</v>
      </c>
      <c r="I19" s="105" t="s">
        <v>184</v>
      </c>
      <c r="J19" s="104" t="s">
        <v>167</v>
      </c>
      <c r="K19" s="110">
        <v>19.03</v>
      </c>
      <c r="L19" s="110">
        <v>1</v>
      </c>
      <c r="M19" s="110">
        <f>L19*K19</f>
        <v>19.03</v>
      </c>
      <c r="N19" s="110">
        <v>5</v>
      </c>
      <c r="O19" s="305">
        <f>ROUND(M19/N19,2)</f>
        <v>3.81</v>
      </c>
    </row>
    <row r="20" spans="8:15" ht="19.5" customHeight="1" x14ac:dyDescent="0.2">
      <c r="H20" s="104"/>
      <c r="I20" s="105"/>
      <c r="J20" s="104"/>
      <c r="K20" s="110"/>
      <c r="L20" s="110"/>
      <c r="M20" s="110"/>
      <c r="N20" s="110"/>
      <c r="O20" s="305"/>
    </row>
    <row r="21" spans="8:15" ht="19.5" customHeight="1" x14ac:dyDescent="0.2">
      <c r="H21" s="110"/>
      <c r="I21" s="111" t="s">
        <v>177</v>
      </c>
      <c r="J21" s="110"/>
      <c r="K21" s="110"/>
      <c r="L21" s="110"/>
      <c r="M21" s="110"/>
      <c r="N21" s="110"/>
      <c r="O21" s="305">
        <f>SUM(O19:O20)</f>
        <v>3.81</v>
      </c>
    </row>
    <row r="22" spans="8:15" ht="19.5" customHeight="1" x14ac:dyDescent="0.2">
      <c r="H22" s="110"/>
      <c r="I22" s="112" t="s">
        <v>178</v>
      </c>
      <c r="J22" s="110"/>
      <c r="K22" s="110"/>
      <c r="L22" s="110"/>
      <c r="M22" s="110"/>
      <c r="N22" s="110"/>
      <c r="O22" s="305">
        <f>ROUND(O21/12,2)</f>
        <v>0.32</v>
      </c>
    </row>
    <row r="24" spans="8:15" ht="19.5" customHeight="1" x14ac:dyDescent="0.2">
      <c r="H24" s="324" t="s">
        <v>254</v>
      </c>
      <c r="I24" s="325"/>
      <c r="J24" s="325"/>
      <c r="K24" s="325"/>
      <c r="L24" s="325"/>
      <c r="M24" s="325"/>
      <c r="N24" s="325"/>
      <c r="O24" s="326"/>
    </row>
    <row r="25" spans="8:15" ht="33.75" x14ac:dyDescent="0.2">
      <c r="H25" s="102" t="s">
        <v>159</v>
      </c>
      <c r="I25" s="102" t="s">
        <v>160</v>
      </c>
      <c r="J25" s="102" t="s">
        <v>161</v>
      </c>
      <c r="K25" s="102" t="s">
        <v>162</v>
      </c>
      <c r="L25" s="102" t="s">
        <v>163</v>
      </c>
      <c r="M25" s="102" t="s">
        <v>164</v>
      </c>
      <c r="N25" s="227"/>
      <c r="O25" s="228"/>
    </row>
    <row r="26" spans="8:15" ht="19.5" customHeight="1" x14ac:dyDescent="0.2">
      <c r="H26" s="103" t="s">
        <v>9</v>
      </c>
      <c r="I26" s="327" t="s">
        <v>165</v>
      </c>
      <c r="J26" s="327"/>
      <c r="K26" s="327"/>
      <c r="L26" s="327"/>
      <c r="M26" s="327"/>
      <c r="N26" s="227"/>
      <c r="O26" s="228"/>
    </row>
    <row r="27" spans="8:15" ht="19.5" customHeight="1" x14ac:dyDescent="0.2">
      <c r="H27" s="104">
        <v>1</v>
      </c>
      <c r="I27" s="105" t="s">
        <v>166</v>
      </c>
      <c r="J27" s="104" t="s">
        <v>167</v>
      </c>
      <c r="K27" s="106">
        <v>101.06</v>
      </c>
      <c r="L27" s="104">
        <v>4</v>
      </c>
      <c r="M27" s="303">
        <f>K27*L27</f>
        <v>404.24</v>
      </c>
      <c r="N27" s="227"/>
      <c r="O27" s="228"/>
    </row>
    <row r="28" spans="8:15" ht="19.5" customHeight="1" x14ac:dyDescent="0.2">
      <c r="H28" s="104">
        <v>2</v>
      </c>
      <c r="I28" s="105" t="s">
        <v>168</v>
      </c>
      <c r="J28" s="104" t="s">
        <v>167</v>
      </c>
      <c r="K28" s="106">
        <v>148.33000000000001</v>
      </c>
      <c r="L28" s="104">
        <v>4</v>
      </c>
      <c r="M28" s="303">
        <f t="shared" ref="M28:M35" si="1">K28*L28</f>
        <v>593.32000000000005</v>
      </c>
      <c r="N28" s="227"/>
      <c r="O28" s="228"/>
    </row>
    <row r="29" spans="8:15" ht="19.5" customHeight="1" x14ac:dyDescent="0.2">
      <c r="H29" s="104">
        <v>3</v>
      </c>
      <c r="I29" s="105" t="s">
        <v>169</v>
      </c>
      <c r="J29" s="104" t="s">
        <v>170</v>
      </c>
      <c r="K29" s="106">
        <v>326.57</v>
      </c>
      <c r="L29" s="104">
        <v>2</v>
      </c>
      <c r="M29" s="303">
        <f t="shared" si="1"/>
        <v>653.14</v>
      </c>
      <c r="N29" s="227"/>
      <c r="O29" s="228"/>
    </row>
    <row r="30" spans="8:15" ht="19.5" customHeight="1" x14ac:dyDescent="0.2">
      <c r="H30" s="104">
        <v>4</v>
      </c>
      <c r="I30" s="105" t="s">
        <v>171</v>
      </c>
      <c r="J30" s="104" t="s">
        <v>170</v>
      </c>
      <c r="K30" s="106">
        <v>3.14</v>
      </c>
      <c r="L30" s="104">
        <v>4</v>
      </c>
      <c r="M30" s="303">
        <f t="shared" si="1"/>
        <v>12.56</v>
      </c>
      <c r="N30" s="227"/>
      <c r="O30" s="228"/>
    </row>
    <row r="31" spans="8:15" ht="19.5" customHeight="1" x14ac:dyDescent="0.2">
      <c r="H31" s="104">
        <v>5</v>
      </c>
      <c r="I31" s="105" t="s">
        <v>172</v>
      </c>
      <c r="J31" s="104" t="s">
        <v>167</v>
      </c>
      <c r="K31" s="106">
        <v>91.94</v>
      </c>
      <c r="L31" s="104">
        <v>2</v>
      </c>
      <c r="M31" s="303">
        <f t="shared" si="1"/>
        <v>183.88</v>
      </c>
      <c r="N31" s="227"/>
      <c r="O31" s="228"/>
    </row>
    <row r="32" spans="8:15" ht="19.5" customHeight="1" x14ac:dyDescent="0.2">
      <c r="H32" s="104">
        <v>6</v>
      </c>
      <c r="I32" s="105" t="s">
        <v>173</v>
      </c>
      <c r="J32" s="104" t="s">
        <v>167</v>
      </c>
      <c r="K32" s="106">
        <v>283.89</v>
      </c>
      <c r="L32" s="104">
        <v>1</v>
      </c>
      <c r="M32" s="303">
        <f t="shared" si="1"/>
        <v>283.89</v>
      </c>
      <c r="N32" s="227"/>
      <c r="O32" s="228"/>
    </row>
    <row r="33" spans="8:15" ht="19.5" customHeight="1" x14ac:dyDescent="0.2">
      <c r="H33" s="104">
        <v>7</v>
      </c>
      <c r="I33" s="105" t="s">
        <v>174</v>
      </c>
      <c r="J33" s="104" t="s">
        <v>167</v>
      </c>
      <c r="K33" s="106">
        <v>98.39</v>
      </c>
      <c r="L33" s="104">
        <v>1</v>
      </c>
      <c r="M33" s="303">
        <f t="shared" si="1"/>
        <v>98.39</v>
      </c>
      <c r="N33" s="227"/>
      <c r="O33" s="228"/>
    </row>
    <row r="34" spans="8:15" ht="19.5" customHeight="1" x14ac:dyDescent="0.2">
      <c r="H34" s="104">
        <v>8</v>
      </c>
      <c r="I34" s="105" t="s">
        <v>175</v>
      </c>
      <c r="J34" s="104" t="s">
        <v>167</v>
      </c>
      <c r="K34" s="106">
        <v>8.9600000000000009</v>
      </c>
      <c r="L34" s="104">
        <v>1</v>
      </c>
      <c r="M34" s="303">
        <f t="shared" si="1"/>
        <v>8.9600000000000009</v>
      </c>
      <c r="N34" s="227"/>
      <c r="O34" s="228"/>
    </row>
    <row r="35" spans="8:15" ht="19.5" customHeight="1" x14ac:dyDescent="0.2">
      <c r="H35" s="104">
        <v>9</v>
      </c>
      <c r="I35" s="105" t="s">
        <v>176</v>
      </c>
      <c r="J35" s="104" t="s">
        <v>167</v>
      </c>
      <c r="K35" s="106">
        <v>17.3</v>
      </c>
      <c r="L35" s="104">
        <v>1</v>
      </c>
      <c r="M35" s="303">
        <f t="shared" si="1"/>
        <v>17.3</v>
      </c>
      <c r="N35" s="227"/>
      <c r="O35" s="228"/>
    </row>
    <row r="36" spans="8:15" ht="19.5" customHeight="1" x14ac:dyDescent="0.2">
      <c r="H36" s="107"/>
      <c r="I36" s="108" t="s">
        <v>177</v>
      </c>
      <c r="J36" s="107"/>
      <c r="K36" s="107"/>
      <c r="L36" s="107"/>
      <c r="M36" s="304">
        <f>SUM(M27:M35)</f>
        <v>2255.6799999999998</v>
      </c>
      <c r="N36" s="227"/>
      <c r="O36" s="228"/>
    </row>
    <row r="37" spans="8:15" ht="19.5" customHeight="1" x14ac:dyDescent="0.2">
      <c r="H37" s="107"/>
      <c r="I37" s="108" t="s">
        <v>178</v>
      </c>
      <c r="J37" s="107"/>
      <c r="K37" s="107"/>
      <c r="L37" s="107"/>
      <c r="M37" s="107">
        <f>ROUND(M36/12,2)</f>
        <v>187.97</v>
      </c>
      <c r="N37" s="227"/>
      <c r="O37" s="228"/>
    </row>
    <row r="38" spans="8:15" ht="19.5" customHeight="1" x14ac:dyDescent="0.2">
      <c r="H38" s="229"/>
      <c r="I38" s="227"/>
      <c r="J38" s="230"/>
      <c r="K38" s="227"/>
      <c r="L38" s="230"/>
      <c r="M38" s="227"/>
      <c r="N38" s="230"/>
      <c r="O38" s="231"/>
    </row>
    <row r="39" spans="8:15" ht="22.5" x14ac:dyDescent="0.2">
      <c r="H39" s="102" t="s">
        <v>159</v>
      </c>
      <c r="I39" s="102" t="s">
        <v>160</v>
      </c>
      <c r="J39" s="102" t="s">
        <v>161</v>
      </c>
      <c r="K39" s="102" t="s">
        <v>162</v>
      </c>
      <c r="L39" s="102" t="s">
        <v>179</v>
      </c>
      <c r="M39" s="102" t="s">
        <v>180</v>
      </c>
      <c r="N39" s="102" t="s">
        <v>181</v>
      </c>
      <c r="O39" s="102" t="s">
        <v>182</v>
      </c>
    </row>
    <row r="40" spans="8:15" ht="24" customHeight="1" x14ac:dyDescent="0.2">
      <c r="H40" s="109" t="s">
        <v>12</v>
      </c>
      <c r="I40" s="323" t="s">
        <v>183</v>
      </c>
      <c r="J40" s="323"/>
      <c r="K40" s="323"/>
      <c r="L40" s="323"/>
      <c r="M40" s="323"/>
      <c r="N40" s="323"/>
      <c r="O40" s="323"/>
    </row>
    <row r="41" spans="8:15" ht="19.5" customHeight="1" x14ac:dyDescent="0.2">
      <c r="H41" s="104">
        <v>1</v>
      </c>
      <c r="I41" s="105" t="s">
        <v>342</v>
      </c>
      <c r="J41" s="104" t="s">
        <v>167</v>
      </c>
      <c r="K41" s="110">
        <v>4938.57</v>
      </c>
      <c r="L41" s="110">
        <v>1</v>
      </c>
      <c r="M41" s="110">
        <f>L41*K41</f>
        <v>4938.57</v>
      </c>
      <c r="N41" s="110">
        <v>5</v>
      </c>
      <c r="O41" s="110">
        <f t="shared" ref="O41:O47" si="2">ROUND(M41/N41,2)</f>
        <v>987.71</v>
      </c>
    </row>
    <row r="42" spans="8:15" ht="19.5" customHeight="1" x14ac:dyDescent="0.2">
      <c r="H42" s="104">
        <v>2</v>
      </c>
      <c r="I42" s="105" t="s">
        <v>343</v>
      </c>
      <c r="J42" s="104" t="s">
        <v>167</v>
      </c>
      <c r="K42" s="110">
        <v>84.83</v>
      </c>
      <c r="L42" s="110">
        <v>1</v>
      </c>
      <c r="M42" s="110">
        <f t="shared" ref="M42:M47" si="3">L42*K42</f>
        <v>84.83</v>
      </c>
      <c r="N42" s="110">
        <v>5</v>
      </c>
      <c r="O42" s="110">
        <f t="shared" si="2"/>
        <v>16.97</v>
      </c>
    </row>
    <row r="43" spans="8:15" ht="19.5" customHeight="1" x14ac:dyDescent="0.2">
      <c r="H43" s="104">
        <v>3</v>
      </c>
      <c r="I43" s="105" t="s">
        <v>344</v>
      </c>
      <c r="J43" s="104" t="s">
        <v>167</v>
      </c>
      <c r="K43" s="110">
        <v>93</v>
      </c>
      <c r="L43" s="110">
        <v>1</v>
      </c>
      <c r="M43" s="110">
        <f t="shared" si="3"/>
        <v>93</v>
      </c>
      <c r="N43" s="110">
        <v>5</v>
      </c>
      <c r="O43" s="110">
        <f t="shared" si="2"/>
        <v>18.600000000000001</v>
      </c>
    </row>
    <row r="44" spans="8:15" ht="19.5" customHeight="1" x14ac:dyDescent="0.2">
      <c r="H44" s="104">
        <v>4</v>
      </c>
      <c r="I44" s="105" t="s">
        <v>345</v>
      </c>
      <c r="J44" s="104" t="s">
        <v>167</v>
      </c>
      <c r="K44" s="110">
        <v>44.6</v>
      </c>
      <c r="L44" s="110">
        <v>1</v>
      </c>
      <c r="M44" s="110">
        <f t="shared" si="3"/>
        <v>44.6</v>
      </c>
      <c r="N44" s="110">
        <v>5</v>
      </c>
      <c r="O44" s="110">
        <f t="shared" si="2"/>
        <v>8.92</v>
      </c>
    </row>
    <row r="45" spans="8:15" ht="19.5" customHeight="1" x14ac:dyDescent="0.2">
      <c r="H45" s="104">
        <v>5</v>
      </c>
      <c r="I45" s="105" t="s">
        <v>346</v>
      </c>
      <c r="J45" s="104" t="s">
        <v>167</v>
      </c>
      <c r="K45" s="110">
        <v>19.03</v>
      </c>
      <c r="L45" s="110">
        <v>1</v>
      </c>
      <c r="M45" s="110">
        <f t="shared" si="3"/>
        <v>19.03</v>
      </c>
      <c r="N45" s="110">
        <v>5</v>
      </c>
      <c r="O45" s="110">
        <f t="shared" si="2"/>
        <v>3.81</v>
      </c>
    </row>
    <row r="46" spans="8:15" ht="19.5" customHeight="1" x14ac:dyDescent="0.2">
      <c r="H46" s="104">
        <v>1</v>
      </c>
      <c r="I46" s="105" t="s">
        <v>347</v>
      </c>
      <c r="J46" s="104" t="s">
        <v>167</v>
      </c>
      <c r="K46" s="110">
        <v>25.97</v>
      </c>
      <c r="L46" s="110">
        <v>1</v>
      </c>
      <c r="M46" s="110">
        <f t="shared" si="3"/>
        <v>25.97</v>
      </c>
      <c r="N46" s="110">
        <v>5</v>
      </c>
      <c r="O46" s="110">
        <f t="shared" si="2"/>
        <v>5.19</v>
      </c>
    </row>
    <row r="47" spans="8:15" ht="19.5" customHeight="1" x14ac:dyDescent="0.2">
      <c r="H47" s="104">
        <v>2</v>
      </c>
      <c r="I47" s="105" t="s">
        <v>348</v>
      </c>
      <c r="J47" s="104" t="s">
        <v>167</v>
      </c>
      <c r="K47" s="110">
        <v>44.88</v>
      </c>
      <c r="L47" s="110">
        <v>1</v>
      </c>
      <c r="M47" s="110">
        <f t="shared" si="3"/>
        <v>44.88</v>
      </c>
      <c r="N47" s="110">
        <v>5</v>
      </c>
      <c r="O47" s="110">
        <f t="shared" si="2"/>
        <v>8.98</v>
      </c>
    </row>
    <row r="48" spans="8:15" ht="19.5" customHeight="1" x14ac:dyDescent="0.2">
      <c r="H48" s="110"/>
      <c r="I48" s="111" t="s">
        <v>177</v>
      </c>
      <c r="J48" s="110"/>
      <c r="K48" s="110"/>
      <c r="L48" s="110"/>
      <c r="M48" s="110"/>
      <c r="N48" s="110"/>
      <c r="O48" s="110">
        <f>SUM(O41:O45)</f>
        <v>1036.01</v>
      </c>
    </row>
    <row r="49" spans="8:15" ht="19.5" customHeight="1" x14ac:dyDescent="0.2">
      <c r="H49" s="110"/>
      <c r="I49" s="112" t="s">
        <v>178</v>
      </c>
      <c r="J49" s="110"/>
      <c r="K49" s="110"/>
      <c r="L49" s="110"/>
      <c r="M49" s="110"/>
      <c r="N49" s="110"/>
      <c r="O49" s="110">
        <f>ROUND(O48/12,2)</f>
        <v>86.33</v>
      </c>
    </row>
  </sheetData>
  <mergeCells count="11">
    <mergeCell ref="B1:C1"/>
    <mergeCell ref="E1:F1"/>
    <mergeCell ref="E7:F7"/>
    <mergeCell ref="I4:M4"/>
    <mergeCell ref="H1:O1"/>
    <mergeCell ref="I18:O18"/>
    <mergeCell ref="H2:O2"/>
    <mergeCell ref="H24:O24"/>
    <mergeCell ref="I26:M26"/>
    <mergeCell ref="I40:O40"/>
    <mergeCell ref="H16:O16"/>
  </mergeCells>
  <conditionalFormatting sqref="K5:K13">
    <cfRule type="cellIs" dxfId="1" priority="3" stopIfTrue="1" operator="equal">
      <formula>0</formula>
    </cfRule>
  </conditionalFormatting>
  <conditionalFormatting sqref="K27:K35">
    <cfRule type="cellIs" dxfId="0" priority="1" stopIfTrue="1" operator="equal">
      <formula>0</formula>
    </cfRule>
  </conditionalFormatting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49B8FC-2426-4E58-ACD3-3F007833BB02}">
  <sheetPr codeName="Plan21">
    <tabColor theme="7" tint="0.59999389629810485"/>
    <pageSetUpPr fitToPage="1"/>
  </sheetPr>
  <dimension ref="A1:K128"/>
  <sheetViews>
    <sheetView view="pageBreakPreview" topLeftCell="A91" zoomScaleNormal="100" zoomScaleSheetLayoutView="100" workbookViewId="0">
      <selection activeCell="D109" sqref="D109:D113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0.05</v>
      </c>
      <c r="I5" s="132" t="s">
        <v>197</v>
      </c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187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comum'!C3</f>
        <v>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46.61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46.61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332.41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332.41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1815.89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309.75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371.56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112.45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517.92999999999995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0.05</v>
      </c>
      <c r="E114" s="38">
        <f>ROUND(((E$124+E$109+E$110)/(1-($D$112+$D$113+$D$114)))*$D$114,2)</f>
        <v>340.74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0.27040000000000003</v>
      </c>
      <c r="E115" s="200">
        <f>SUM(E109:E114)</f>
        <v>1652.43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1815.89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5162.46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1652.43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6814.88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13629.76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FE10D8-C833-4C1B-B919-26C22DD9FBD3}">
  <sheetPr codeName="Plan22">
    <tabColor theme="7" tint="0.59999389629810485"/>
    <pageSetUpPr fitToPage="1"/>
  </sheetPr>
  <dimension ref="A1:K128"/>
  <sheetViews>
    <sheetView view="pageBreakPreview" topLeftCell="A100" zoomScaleNormal="100" zoomScaleSheetLayoutView="100" workbookViewId="0">
      <selection activeCell="A126" sqref="A126:D126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0.05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202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comum'!C6</f>
        <v>3.5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1.61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1.61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287.41000000000003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287.41000000000003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1770.89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307.05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368.32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111.47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513.41999999999996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0.05</v>
      </c>
      <c r="E114" s="38">
        <f>ROUND(((E$124+E$109+E$110)/(1-($D$112+$D$113+$D$114)))*$D$114,2)</f>
        <v>337.77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0.27040000000000003</v>
      </c>
      <c r="E115" s="200">
        <f>SUM(E109:E114)</f>
        <v>1638.03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1770.89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5117.46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1638.03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6755.48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13510.96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333B5-95CE-405F-82AB-713805A5DD0E}">
  <sheetPr codeName="Plan23">
    <tabColor theme="7" tint="0.59999389629810485"/>
    <pageSetUpPr fitToPage="1"/>
  </sheetPr>
  <dimension ref="A1:K128"/>
  <sheetViews>
    <sheetView view="pageBreakPreview" topLeftCell="A92" zoomScaleNormal="100" zoomScaleSheetLayoutView="100" workbookViewId="0">
      <selection activeCell="D144" sqref="D143:D144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0.02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194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comum'!C4</f>
        <v>5.5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61.61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61.61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347.41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347.41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1830.89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310.64999999999998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372.64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108.96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501.88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0.02</v>
      </c>
      <c r="E114" s="38">
        <f>ROUND(((E$124+E$109+E$110)/(1-($D$112+$D$113+$D$114)))*$D$114,2)</f>
        <v>132.07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0.24040000000000003</v>
      </c>
      <c r="E115" s="200">
        <f>SUM(E109:E114)</f>
        <v>1426.2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1830.89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5177.46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1426.2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6603.65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13207.3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74C591C-E2B1-4E35-B4D8-444F0994275D}">
  <sheetPr codeName="Plan24">
    <tabColor theme="7" tint="0.59999389629810485"/>
    <pageSetUpPr fitToPage="1"/>
  </sheetPr>
  <dimension ref="A1:K128"/>
  <sheetViews>
    <sheetView view="pageBreakPreview" topLeftCell="A100" zoomScaleNormal="100" zoomScaleSheetLayoutView="100" workbookViewId="0">
      <selection activeCell="D136" sqref="D136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3.5000000000000003E-2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188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comum'!C9</f>
        <v>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46.61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46.61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332.41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332.41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1815.89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309.75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371.56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110.51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509.03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3.5000000000000003E-2</v>
      </c>
      <c r="E114" s="38">
        <f>ROUND(((E$124+E$109+E$110)/(1-($D$112+$D$113+$D$114)))*$D$114,2)</f>
        <v>234.42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0.25540000000000007</v>
      </c>
      <c r="E115" s="200">
        <f>SUM(E109:E114)</f>
        <v>1535.27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1815.89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5162.46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1535.27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6697.7199999999993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13395.44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759C0C-87BC-48E8-8435-C180F385E6D9}">
  <sheetPr codeName="Plan25">
    <tabColor theme="7" tint="0.59999389629810485"/>
    <pageSetUpPr fitToPage="1"/>
  </sheetPr>
  <dimension ref="A1:K128"/>
  <sheetViews>
    <sheetView view="pageBreakPreview" topLeftCell="A107" zoomScaleNormal="100" zoomScaleSheetLayoutView="100" workbookViewId="0">
      <selection activeCell="D139" sqref="D139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199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comum'!C12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42.11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42.11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327.91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327.91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1811.39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309.48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371.24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111.05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511.52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269.22000000000003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1572.51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1811.39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5157.96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1572.51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6730.46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13460.92</v>
      </c>
    </row>
  </sheetData>
  <mergeCells count="118">
    <mergeCell ref="A6:E6"/>
    <mergeCell ref="B7:D7"/>
    <mergeCell ref="B8:D8"/>
    <mergeCell ref="B9:D9"/>
    <mergeCell ref="B10:D10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2:E1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91EEADF-A8ED-4D7C-B1AE-85ED25FB9CF4}">
  <sheetPr codeName="Plan26">
    <tabColor theme="7" tint="0.59999389629810485"/>
    <pageSetUpPr fitToPage="1"/>
  </sheetPr>
  <dimension ref="A1:K128"/>
  <sheetViews>
    <sheetView view="pageBreakPreview" topLeftCell="A92" zoomScaleNormal="100" zoomScaleSheetLayoutView="100" workbookViewId="0">
      <selection activeCell="D109" sqref="D109:D113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2.5000000000000001E-2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7" thickTop="1" thickBot="1" x14ac:dyDescent="0.25">
      <c r="A8" s="139" t="s">
        <v>12</v>
      </c>
      <c r="B8" s="439" t="s">
        <v>13</v>
      </c>
      <c r="C8" s="439"/>
      <c r="D8" s="439"/>
      <c r="E8" s="141" t="s">
        <v>192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comum'!C13</f>
        <v>4.45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30.11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30.11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315.91000000000003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315.91000000000003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1799.39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308.76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370.38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108.91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501.65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2.5000000000000001E-2</v>
      </c>
      <c r="E114" s="38">
        <f>ROUND(((E$124+E$109+E$110)/(1-($D$112+$D$113+$D$114)))*$D$114,2)</f>
        <v>165.02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0.24540000000000003</v>
      </c>
      <c r="E115" s="200">
        <f>SUM(E109:E114)</f>
        <v>1454.7199999999998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1799.39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5145.96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1454.7199999999998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6600.67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13201.34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6" orientation="portrait" r:id="rId1"/>
  <rowBreaks count="1" manualBreakCount="1">
    <brk id="62" max="9" man="1"/>
  </rowBreak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D028CF-DF20-4256-A153-0D200100497B}">
  <sheetPr codeName="Plan27">
    <tabColor theme="7" tint="0.59999389629810485"/>
    <pageSetUpPr fitToPage="1"/>
  </sheetPr>
  <dimension ref="A1:K128"/>
  <sheetViews>
    <sheetView view="pageBreakPreview" topLeftCell="A95" zoomScaleNormal="100" zoomScaleSheetLayoutView="100" workbookViewId="0">
      <selection sqref="A1:D1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196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comum'!C14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42.11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42.11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327.91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327.91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1811.39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309.48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371.24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111.05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511.52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269.22000000000003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1572.51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1811.39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5157.96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1572.51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6730.46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13460.92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DBE01E-1924-439C-A6F6-0E4249301A5F}">
  <sheetPr codeName="Plan28">
    <tabColor theme="7" tint="0.59999389629810485"/>
    <pageSetUpPr fitToPage="1"/>
  </sheetPr>
  <dimension ref="A1:K128"/>
  <sheetViews>
    <sheetView view="pageBreakPreview" topLeftCell="A103" zoomScaleNormal="100" zoomScaleSheetLayoutView="100" workbookViewId="0">
      <selection activeCell="D109" sqref="D109:D113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0.03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7" thickTop="1" thickBot="1" x14ac:dyDescent="0.25">
      <c r="A8" s="139" t="s">
        <v>12</v>
      </c>
      <c r="B8" s="439" t="s">
        <v>13</v>
      </c>
      <c r="C8" s="439"/>
      <c r="D8" s="439"/>
      <c r="E8" s="141" t="s">
        <v>193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comum'!C15</f>
        <v>3.75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9.11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9.11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294.91000000000003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294.91000000000003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1778.39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307.5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368.86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109.08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502.45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0.03</v>
      </c>
      <c r="E114" s="38">
        <f>ROUND(((E$124+E$109+E$110)/(1-($D$112+$D$113+$D$114)))*$D$114,2)</f>
        <v>198.34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0.25040000000000007</v>
      </c>
      <c r="E115" s="200">
        <f>SUM(E109:E114)</f>
        <v>1486.23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1778.39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5124.96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1486.23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6611.1799999999994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13222.36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6" orientation="portrait" r:id="rId1"/>
  <rowBreaks count="1" manualBreakCount="1">
    <brk id="62" max="9" man="1"/>
  </rowBreak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234D8AE-1748-4D4F-8BFB-2C060FE69E61}">
  <sheetPr codeName="Plan29">
    <tabColor theme="7" tint="0.59999389629810485"/>
    <pageSetUpPr fitToPage="1"/>
  </sheetPr>
  <dimension ref="A1:K128"/>
  <sheetViews>
    <sheetView view="pageBreakPreview" topLeftCell="A109" zoomScaleNormal="100" zoomScaleSheetLayoutView="100" workbookViewId="0">
      <selection activeCell="I5" sqref="I5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0.03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7" thickTop="1" thickBot="1" x14ac:dyDescent="0.25">
      <c r="A8" s="139" t="s">
        <v>12</v>
      </c>
      <c r="B8" s="439" t="s">
        <v>13</v>
      </c>
      <c r="C8" s="439"/>
      <c r="D8" s="439"/>
      <c r="E8" s="141" t="s">
        <v>203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comum'!C11</f>
        <v>4.5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31.61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31.61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317.41000000000003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317.41000000000003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1800.89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308.85000000000002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370.48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109.56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504.66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0.03</v>
      </c>
      <c r="E114" s="38">
        <f>ROUND(((E$124+E$109+E$110)/(1-($D$112+$D$113+$D$114)))*$D$114,2)</f>
        <v>199.21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0.25040000000000007</v>
      </c>
      <c r="E115" s="200">
        <f>SUM(E109:E114)</f>
        <v>1492.7600000000002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1800.89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5147.46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1492.7600000000002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6640.21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13280.42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6" orientation="portrait" r:id="rId1"/>
  <rowBreaks count="1" manualBreakCount="1">
    <brk id="62" max="9" man="1"/>
  </rowBreak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F648CFF-64C2-48D0-A0F1-0BF5ADA1CCD6}">
  <sheetPr codeName="Plan30">
    <tabColor theme="7" tint="0.59999389629810485"/>
    <pageSetUpPr fitToPage="1"/>
  </sheetPr>
  <dimension ref="A1:K128"/>
  <sheetViews>
    <sheetView view="pageBreakPreview" topLeftCell="A87" zoomScaleNormal="100" zoomScaleSheetLayoutView="100" workbookViewId="0">
      <selection sqref="A1:D1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0.03</v>
      </c>
      <c r="I5" s="311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198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comum'!C5</f>
        <v>4.4000000000000004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28.61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28.61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314.41000000000003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314.41000000000003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1797.89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308.67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370.27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109.5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504.36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0.03</v>
      </c>
      <c r="E114" s="38">
        <f>ROUND(((E$124+E$109+E$110)/(1-($D$112+$D$113+$D$114)))*$D$114,2)</f>
        <v>199.09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0.25040000000000007</v>
      </c>
      <c r="E115" s="200">
        <f>SUM(E109:E114)</f>
        <v>1491.89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1797.89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5144.46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1491.89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6636.34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13272.68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D61C6EB-4E59-49D9-8D11-D6243EAB9315}">
  <sheetPr codeName="Planilha1"/>
  <dimension ref="A1:H50"/>
  <sheetViews>
    <sheetView tabSelected="1" topLeftCell="A36" workbookViewId="0">
      <selection activeCell="H56" sqref="H56"/>
    </sheetView>
  </sheetViews>
  <sheetFormatPr defaultRowHeight="12.75" x14ac:dyDescent="0.2"/>
  <cols>
    <col min="1" max="1" width="9.140625" style="221"/>
    <col min="2" max="3" width="9.140625" style="224"/>
    <col min="4" max="4" width="17" style="224" bestFit="1" customWidth="1"/>
    <col min="5" max="5" width="25.85546875" style="224" customWidth="1"/>
    <col min="6" max="6" width="13.7109375" style="220" bestFit="1" customWidth="1"/>
    <col min="7" max="7" width="17" style="220" customWidth="1"/>
    <col min="8" max="8" width="17" style="99" customWidth="1"/>
  </cols>
  <sheetData>
    <row r="1" spans="1:8" ht="12.75" customHeight="1" x14ac:dyDescent="0.2">
      <c r="A1" s="339" t="s">
        <v>204</v>
      </c>
      <c r="B1" s="340"/>
      <c r="C1" s="340"/>
      <c r="D1" s="340"/>
      <c r="E1" s="340"/>
      <c r="F1" s="340"/>
      <c r="G1" s="340"/>
      <c r="H1" s="341"/>
    </row>
    <row r="2" spans="1:8" x14ac:dyDescent="0.2">
      <c r="A2" s="342" t="s">
        <v>205</v>
      </c>
      <c r="B2" s="343"/>
      <c r="C2" s="343"/>
      <c r="D2" s="343"/>
      <c r="E2" s="343"/>
      <c r="F2" s="343"/>
      <c r="G2" s="343"/>
      <c r="H2" s="344"/>
    </row>
    <row r="3" spans="1:8" x14ac:dyDescent="0.2">
      <c r="A3" s="342" t="s">
        <v>206</v>
      </c>
      <c r="B3" s="343"/>
      <c r="C3" s="343"/>
      <c r="D3" s="343"/>
      <c r="E3" s="343"/>
      <c r="F3" s="343"/>
      <c r="G3" s="343"/>
      <c r="H3" s="344"/>
    </row>
    <row r="4" spans="1:8" x14ac:dyDescent="0.2">
      <c r="A4" s="342" t="s">
        <v>207</v>
      </c>
      <c r="B4" s="343"/>
      <c r="C4" s="343"/>
      <c r="D4" s="343"/>
      <c r="E4" s="343"/>
      <c r="F4" s="343"/>
      <c r="G4" s="343"/>
      <c r="H4" s="344"/>
    </row>
    <row r="5" spans="1:8" x14ac:dyDescent="0.2">
      <c r="A5" s="342" t="s">
        <v>354</v>
      </c>
      <c r="B5" s="343"/>
      <c r="C5" s="343"/>
      <c r="D5" s="343"/>
      <c r="E5" s="343"/>
      <c r="F5" s="343"/>
      <c r="G5" s="343"/>
      <c r="H5" s="344"/>
    </row>
    <row r="6" spans="1:8" x14ac:dyDescent="0.2">
      <c r="A6" s="345" t="s">
        <v>353</v>
      </c>
      <c r="B6" s="346"/>
      <c r="C6" s="346"/>
      <c r="D6" s="346"/>
      <c r="E6" s="346"/>
      <c r="F6" s="346"/>
      <c r="G6" s="346"/>
      <c r="H6" s="347"/>
    </row>
    <row r="7" spans="1:8" x14ac:dyDescent="0.2">
      <c r="A7" s="356" t="s">
        <v>208</v>
      </c>
      <c r="B7" s="357"/>
      <c r="C7" s="357"/>
      <c r="D7" s="357"/>
      <c r="E7" s="357"/>
      <c r="F7" s="357"/>
      <c r="G7" s="357"/>
      <c r="H7" s="358"/>
    </row>
    <row r="8" spans="1:8" ht="76.5" customHeight="1" x14ac:dyDescent="0.2">
      <c r="A8" s="359" t="s">
        <v>209</v>
      </c>
      <c r="B8" s="360"/>
      <c r="C8" s="360"/>
      <c r="D8" s="360"/>
      <c r="E8" s="360"/>
      <c r="F8" s="360"/>
      <c r="G8" s="360"/>
      <c r="H8" s="361"/>
    </row>
    <row r="9" spans="1:8" x14ac:dyDescent="0.2">
      <c r="A9" s="356" t="s">
        <v>210</v>
      </c>
      <c r="B9" s="357"/>
      <c r="C9" s="357"/>
      <c r="D9" s="357"/>
      <c r="E9" s="357"/>
      <c r="F9" s="357"/>
      <c r="G9" s="357"/>
      <c r="H9" s="358"/>
    </row>
    <row r="10" spans="1:8" ht="40.5" customHeight="1" x14ac:dyDescent="0.2">
      <c r="A10" s="359" t="s">
        <v>211</v>
      </c>
      <c r="B10" s="360"/>
      <c r="C10" s="360"/>
      <c r="D10" s="360"/>
      <c r="E10" s="360"/>
      <c r="F10" s="360"/>
      <c r="G10" s="360"/>
      <c r="H10" s="361"/>
    </row>
    <row r="11" spans="1:8" x14ac:dyDescent="0.2">
      <c r="A11" s="362" t="s">
        <v>212</v>
      </c>
      <c r="B11" s="363"/>
      <c r="C11" s="363"/>
      <c r="D11" s="363"/>
      <c r="E11" s="363"/>
      <c r="F11" s="363"/>
      <c r="G11" s="363"/>
      <c r="H11" s="364"/>
    </row>
    <row r="12" spans="1:8" ht="33.75" customHeight="1" x14ac:dyDescent="0.2">
      <c r="A12" s="222" t="s">
        <v>213</v>
      </c>
      <c r="B12" s="222" t="s">
        <v>214</v>
      </c>
      <c r="C12" s="222" t="s">
        <v>215</v>
      </c>
      <c r="D12" s="222" t="s">
        <v>216</v>
      </c>
      <c r="E12" s="222" t="s">
        <v>160</v>
      </c>
      <c r="F12" s="222" t="s">
        <v>217</v>
      </c>
      <c r="G12" s="222" t="s">
        <v>229</v>
      </c>
      <c r="H12" s="222" t="s">
        <v>230</v>
      </c>
    </row>
    <row r="13" spans="1:8" x14ac:dyDescent="0.2">
      <c r="A13" s="350">
        <v>1</v>
      </c>
      <c r="B13" s="348">
        <v>1</v>
      </c>
      <c r="C13" s="225" t="s">
        <v>218</v>
      </c>
      <c r="D13" s="225" t="s">
        <v>147</v>
      </c>
      <c r="E13" s="353" t="s">
        <v>251</v>
      </c>
      <c r="F13" s="223">
        <v>4</v>
      </c>
      <c r="G13" s="312">
        <f>'(1.1)'!E128*F13</f>
        <v>38105.68</v>
      </c>
      <c r="H13" s="313">
        <f>G13*12</f>
        <v>457268.16000000003</v>
      </c>
    </row>
    <row r="14" spans="1:8" x14ac:dyDescent="0.2">
      <c r="A14" s="351"/>
      <c r="B14" s="348"/>
      <c r="C14" s="225" t="s">
        <v>219</v>
      </c>
      <c r="D14" s="225" t="s">
        <v>227</v>
      </c>
      <c r="E14" s="354"/>
      <c r="F14" s="223">
        <v>1</v>
      </c>
      <c r="G14" s="312">
        <f>'(1.2)'!E128*F14</f>
        <v>11785.54</v>
      </c>
      <c r="H14" s="313">
        <f>G14*12</f>
        <v>141426.48000000001</v>
      </c>
    </row>
    <row r="15" spans="1:8" x14ac:dyDescent="0.2">
      <c r="A15" s="351"/>
      <c r="B15" s="348"/>
      <c r="C15" s="225" t="s">
        <v>220</v>
      </c>
      <c r="D15" s="225" t="s">
        <v>142</v>
      </c>
      <c r="E15" s="354"/>
      <c r="F15" s="223">
        <v>1</v>
      </c>
      <c r="G15" s="312">
        <f>'(1.3)'!E128</f>
        <v>11852.86</v>
      </c>
      <c r="H15" s="313">
        <f t="shared" ref="H15:H21" si="0">G15*12</f>
        <v>142234.32</v>
      </c>
    </row>
    <row r="16" spans="1:8" x14ac:dyDescent="0.2">
      <c r="A16" s="351"/>
      <c r="B16" s="348"/>
      <c r="C16" s="225" t="s">
        <v>221</v>
      </c>
      <c r="D16" s="225" t="s">
        <v>150</v>
      </c>
      <c r="E16" s="354"/>
      <c r="F16" s="223">
        <v>1</v>
      </c>
      <c r="G16" s="312">
        <f>'(1.4)'!E128</f>
        <v>11649.06</v>
      </c>
      <c r="H16" s="313">
        <f t="shared" si="0"/>
        <v>139788.72</v>
      </c>
    </row>
    <row r="17" spans="1:8" x14ac:dyDescent="0.2">
      <c r="A17" s="351"/>
      <c r="B17" s="348"/>
      <c r="C17" s="225" t="s">
        <v>222</v>
      </c>
      <c r="D17" s="225" t="s">
        <v>155</v>
      </c>
      <c r="E17" s="354"/>
      <c r="F17" s="223">
        <v>1</v>
      </c>
      <c r="G17" s="312">
        <f>'(1.5)'!E128</f>
        <v>11505.3</v>
      </c>
      <c r="H17" s="313">
        <f t="shared" si="0"/>
        <v>138063.59999999998</v>
      </c>
    </row>
    <row r="18" spans="1:8" x14ac:dyDescent="0.2">
      <c r="A18" s="351"/>
      <c r="B18" s="348"/>
      <c r="C18" s="225" t="s">
        <v>223</v>
      </c>
      <c r="D18" s="225" t="s">
        <v>148</v>
      </c>
      <c r="E18" s="354"/>
      <c r="F18" s="223">
        <v>1</v>
      </c>
      <c r="G18" s="312">
        <f>'(1.6)'!E128</f>
        <v>11621.4</v>
      </c>
      <c r="H18" s="313">
        <f t="shared" si="0"/>
        <v>139456.79999999999</v>
      </c>
    </row>
    <row r="19" spans="1:8" x14ac:dyDescent="0.2">
      <c r="A19" s="351"/>
      <c r="B19" s="348"/>
      <c r="C19" s="225" t="s">
        <v>224</v>
      </c>
      <c r="D19" s="225" t="s">
        <v>228</v>
      </c>
      <c r="E19" s="354"/>
      <c r="F19" s="223">
        <v>1</v>
      </c>
      <c r="G19" s="312">
        <f>'(1.7)'!E128</f>
        <v>11544</v>
      </c>
      <c r="H19" s="313">
        <f t="shared" si="0"/>
        <v>138528</v>
      </c>
    </row>
    <row r="20" spans="1:8" x14ac:dyDescent="0.2">
      <c r="A20" s="351"/>
      <c r="B20" s="348"/>
      <c r="C20" s="225" t="s">
        <v>225</v>
      </c>
      <c r="D20" s="225" t="s">
        <v>153</v>
      </c>
      <c r="E20" s="354"/>
      <c r="F20" s="223">
        <v>1</v>
      </c>
      <c r="G20" s="312">
        <f>'(1.8)'!E128</f>
        <v>11474.74</v>
      </c>
      <c r="H20" s="313">
        <f t="shared" si="0"/>
        <v>137696.88</v>
      </c>
    </row>
    <row r="21" spans="1:8" x14ac:dyDescent="0.2">
      <c r="A21" s="351"/>
      <c r="B21" s="348"/>
      <c r="C21" s="225" t="s">
        <v>226</v>
      </c>
      <c r="D21" s="225" t="s">
        <v>152</v>
      </c>
      <c r="E21" s="355"/>
      <c r="F21" s="223">
        <v>1</v>
      </c>
      <c r="G21" s="312">
        <f>'(1.9)'!E128</f>
        <v>11485.96</v>
      </c>
      <c r="H21" s="313">
        <f t="shared" si="0"/>
        <v>137831.51999999999</v>
      </c>
    </row>
    <row r="22" spans="1:8" ht="17.25" customHeight="1" x14ac:dyDescent="0.2">
      <c r="A22" s="351"/>
      <c r="B22" s="334" t="s">
        <v>231</v>
      </c>
      <c r="C22" s="335"/>
      <c r="D22" s="335"/>
      <c r="E22" s="336"/>
      <c r="F22" s="226">
        <f>SUM(F13:F21)</f>
        <v>12</v>
      </c>
      <c r="G22" s="314">
        <f>SUM(G13:G21)</f>
        <v>131024.54000000001</v>
      </c>
      <c r="H22" s="314">
        <f>SUM(H13:H21)</f>
        <v>1572294.48</v>
      </c>
    </row>
    <row r="23" spans="1:8" x14ac:dyDescent="0.2">
      <c r="A23" s="351"/>
      <c r="B23" s="348">
        <v>2</v>
      </c>
      <c r="C23" s="225" t="s">
        <v>81</v>
      </c>
      <c r="D23" s="225" t="s">
        <v>232</v>
      </c>
      <c r="E23" s="349" t="s">
        <v>233</v>
      </c>
      <c r="F23" s="225">
        <v>1</v>
      </c>
      <c r="G23" s="312">
        <f>'(2.1)'!E128</f>
        <v>3656.09</v>
      </c>
      <c r="H23" s="313">
        <f>G23*F23*12</f>
        <v>43873.08</v>
      </c>
    </row>
    <row r="24" spans="1:8" x14ac:dyDescent="0.2">
      <c r="A24" s="351"/>
      <c r="B24" s="348"/>
      <c r="C24" s="225" t="s">
        <v>83</v>
      </c>
      <c r="D24" s="225" t="s">
        <v>154</v>
      </c>
      <c r="E24" s="349"/>
      <c r="F24" s="225">
        <v>1</v>
      </c>
      <c r="G24" s="312">
        <f>'(2.2)'!E128</f>
        <v>3721.72</v>
      </c>
      <c r="H24" s="313">
        <f t="shared" ref="H24:H26" si="1">G24*F24*12</f>
        <v>44660.639999999999</v>
      </c>
    </row>
    <row r="25" spans="1:8" x14ac:dyDescent="0.2">
      <c r="A25" s="351"/>
      <c r="B25" s="348"/>
      <c r="C25" s="225" t="s">
        <v>85</v>
      </c>
      <c r="D25" s="225" t="s">
        <v>144</v>
      </c>
      <c r="E25" s="349"/>
      <c r="F25" s="225">
        <v>1</v>
      </c>
      <c r="G25" s="312">
        <f>'(2.3)'!E128</f>
        <v>3666.55</v>
      </c>
      <c r="H25" s="313">
        <f t="shared" si="1"/>
        <v>43998.600000000006</v>
      </c>
    </row>
    <row r="26" spans="1:8" x14ac:dyDescent="0.2">
      <c r="A26" s="351"/>
      <c r="B26" s="348"/>
      <c r="C26" s="225" t="s">
        <v>349</v>
      </c>
      <c r="D26" s="225" t="s">
        <v>151</v>
      </c>
      <c r="E26" s="349"/>
      <c r="F26" s="225">
        <v>1</v>
      </c>
      <c r="G26" s="312">
        <f>'(2.4)'!E128</f>
        <v>3637.85</v>
      </c>
      <c r="H26" s="313">
        <f t="shared" si="1"/>
        <v>43654.2</v>
      </c>
    </row>
    <row r="27" spans="1:8" ht="18.75" customHeight="1" x14ac:dyDescent="0.2">
      <c r="A27" s="351"/>
      <c r="B27" s="334" t="s">
        <v>234</v>
      </c>
      <c r="C27" s="335"/>
      <c r="D27" s="335"/>
      <c r="E27" s="336"/>
      <c r="F27" s="226">
        <f>SUM(F23:F26)</f>
        <v>4</v>
      </c>
      <c r="G27" s="314">
        <f>SUM(G23:G26)</f>
        <v>14682.210000000001</v>
      </c>
      <c r="H27" s="314">
        <f>SUM(H23:H26)</f>
        <v>176186.52000000002</v>
      </c>
    </row>
    <row r="28" spans="1:8" x14ac:dyDescent="0.2">
      <c r="A28" s="351"/>
      <c r="B28" s="348">
        <v>3</v>
      </c>
      <c r="C28" s="225" t="s">
        <v>235</v>
      </c>
      <c r="D28" s="225" t="s">
        <v>147</v>
      </c>
      <c r="E28" s="349" t="s">
        <v>252</v>
      </c>
      <c r="F28" s="223">
        <v>2</v>
      </c>
      <c r="G28" s="312">
        <f>'(3.1)'!$E$128</f>
        <v>11303.28</v>
      </c>
      <c r="H28" s="313">
        <f>G28*F28*12</f>
        <v>271278.72000000003</v>
      </c>
    </row>
    <row r="29" spans="1:8" x14ac:dyDescent="0.2">
      <c r="A29" s="351"/>
      <c r="B29" s="348"/>
      <c r="C29" s="225" t="s">
        <v>236</v>
      </c>
      <c r="D29" s="225" t="s">
        <v>227</v>
      </c>
      <c r="E29" s="349"/>
      <c r="F29" s="223">
        <v>1</v>
      </c>
      <c r="G29" s="312">
        <f>'(3.2)'!$E$128</f>
        <v>13562.44</v>
      </c>
      <c r="H29" s="313">
        <f t="shared" ref="H29:H41" si="2">G29*F29*12</f>
        <v>162749.28</v>
      </c>
    </row>
    <row r="30" spans="1:8" x14ac:dyDescent="0.2">
      <c r="A30" s="351"/>
      <c r="B30" s="348"/>
      <c r="C30" s="225" t="s">
        <v>237</v>
      </c>
      <c r="D30" s="225" t="s">
        <v>148</v>
      </c>
      <c r="E30" s="349"/>
      <c r="F30" s="223">
        <v>1</v>
      </c>
      <c r="G30" s="312">
        <f>'(3.3)'!$E$128</f>
        <v>14002.36</v>
      </c>
      <c r="H30" s="313">
        <f t="shared" si="2"/>
        <v>168028.32</v>
      </c>
    </row>
    <row r="31" spans="1:8" x14ac:dyDescent="0.2">
      <c r="A31" s="351"/>
      <c r="B31" s="348"/>
      <c r="C31" s="225" t="s">
        <v>238</v>
      </c>
      <c r="D31" s="225" t="s">
        <v>142</v>
      </c>
      <c r="E31" s="349"/>
      <c r="F31" s="223">
        <v>1</v>
      </c>
      <c r="G31" s="312">
        <f>'(3.4)'!$E$128</f>
        <v>13629.76</v>
      </c>
      <c r="H31" s="313">
        <f t="shared" si="2"/>
        <v>163557.12</v>
      </c>
    </row>
    <row r="32" spans="1:8" x14ac:dyDescent="0.2">
      <c r="A32" s="351"/>
      <c r="B32" s="348"/>
      <c r="C32" s="225" t="s">
        <v>239</v>
      </c>
      <c r="D32" s="225" t="s">
        <v>145</v>
      </c>
      <c r="E32" s="349"/>
      <c r="F32" s="223">
        <v>1</v>
      </c>
      <c r="G32" s="312">
        <f>'(3.5)'!$E$128</f>
        <v>13510.96</v>
      </c>
      <c r="H32" s="313">
        <f t="shared" si="2"/>
        <v>162131.51999999999</v>
      </c>
    </row>
    <row r="33" spans="1:8" x14ac:dyDescent="0.2">
      <c r="A33" s="351"/>
      <c r="B33" s="348"/>
      <c r="C33" s="225" t="s">
        <v>240</v>
      </c>
      <c r="D33" s="225" t="s">
        <v>232</v>
      </c>
      <c r="E33" s="349"/>
      <c r="F33" s="223">
        <v>1</v>
      </c>
      <c r="G33" s="312">
        <f>'(3.6)'!$E$128</f>
        <v>13207.3</v>
      </c>
      <c r="H33" s="313">
        <f t="shared" si="2"/>
        <v>158487.59999999998</v>
      </c>
    </row>
    <row r="34" spans="1:8" x14ac:dyDescent="0.2">
      <c r="A34" s="351"/>
      <c r="B34" s="348"/>
      <c r="C34" s="225" t="s">
        <v>241</v>
      </c>
      <c r="D34" s="225" t="s">
        <v>150</v>
      </c>
      <c r="E34" s="349"/>
      <c r="F34" s="223">
        <v>1</v>
      </c>
      <c r="G34" s="312">
        <f>'(3.7)'!$E$128</f>
        <v>13395.44</v>
      </c>
      <c r="H34" s="313">
        <f t="shared" si="2"/>
        <v>160745.28</v>
      </c>
    </row>
    <row r="35" spans="1:8" x14ac:dyDescent="0.2">
      <c r="A35" s="351"/>
      <c r="B35" s="348"/>
      <c r="C35" s="225" t="s">
        <v>242</v>
      </c>
      <c r="D35" s="225" t="s">
        <v>151</v>
      </c>
      <c r="E35" s="349"/>
      <c r="F35" s="223">
        <v>1</v>
      </c>
      <c r="G35" s="312">
        <f>'(3.8)'!$E$128</f>
        <v>13460.92</v>
      </c>
      <c r="H35" s="313">
        <f t="shared" si="2"/>
        <v>161531.04</v>
      </c>
    </row>
    <row r="36" spans="1:8" x14ac:dyDescent="0.2">
      <c r="A36" s="351"/>
      <c r="B36" s="348"/>
      <c r="C36" s="225" t="s">
        <v>243</v>
      </c>
      <c r="D36" s="225" t="s">
        <v>153</v>
      </c>
      <c r="E36" s="349"/>
      <c r="F36" s="223">
        <v>1</v>
      </c>
      <c r="G36" s="312">
        <f>'(3.9)'!$E$128</f>
        <v>13201.34</v>
      </c>
      <c r="H36" s="313">
        <f t="shared" si="2"/>
        <v>158416.08000000002</v>
      </c>
    </row>
    <row r="37" spans="1:8" x14ac:dyDescent="0.2">
      <c r="A37" s="351"/>
      <c r="B37" s="348"/>
      <c r="C37" s="225" t="s">
        <v>244</v>
      </c>
      <c r="D37" s="225" t="s">
        <v>154</v>
      </c>
      <c r="E37" s="349"/>
      <c r="F37" s="223">
        <v>1</v>
      </c>
      <c r="G37" s="312">
        <f>'(3.10)'!$E$128</f>
        <v>13460.92</v>
      </c>
      <c r="H37" s="313">
        <f t="shared" si="2"/>
        <v>161531.04</v>
      </c>
    </row>
    <row r="38" spans="1:8" x14ac:dyDescent="0.2">
      <c r="A38" s="351"/>
      <c r="B38" s="348"/>
      <c r="C38" s="225" t="s">
        <v>245</v>
      </c>
      <c r="D38" s="225" t="s">
        <v>249</v>
      </c>
      <c r="E38" s="349"/>
      <c r="F38" s="223">
        <v>1</v>
      </c>
      <c r="G38" s="312">
        <f>'(3.11)'!$E$128</f>
        <v>13222.36</v>
      </c>
      <c r="H38" s="313">
        <f t="shared" si="2"/>
        <v>158668.32</v>
      </c>
    </row>
    <row r="39" spans="1:8" x14ac:dyDescent="0.2">
      <c r="A39" s="351"/>
      <c r="B39" s="348"/>
      <c r="C39" s="225" t="s">
        <v>246</v>
      </c>
      <c r="D39" s="225" t="s">
        <v>250</v>
      </c>
      <c r="E39" s="349"/>
      <c r="F39" s="223">
        <v>1</v>
      </c>
      <c r="G39" s="312">
        <f>'(3.12)'!$E$128</f>
        <v>13280.42</v>
      </c>
      <c r="H39" s="313">
        <f t="shared" si="2"/>
        <v>159365.04</v>
      </c>
    </row>
    <row r="40" spans="1:8" x14ac:dyDescent="0.2">
      <c r="A40" s="351"/>
      <c r="B40" s="348"/>
      <c r="C40" s="225" t="s">
        <v>247</v>
      </c>
      <c r="D40" s="225" t="s">
        <v>144</v>
      </c>
      <c r="E40" s="349"/>
      <c r="F40" s="223">
        <v>1</v>
      </c>
      <c r="G40" s="312">
        <f>'(3.13)'!$E$128</f>
        <v>13272.68</v>
      </c>
      <c r="H40" s="313">
        <f t="shared" si="2"/>
        <v>159272.16</v>
      </c>
    </row>
    <row r="41" spans="1:8" x14ac:dyDescent="0.2">
      <c r="A41" s="351"/>
      <c r="B41" s="348"/>
      <c r="C41" s="225" t="s">
        <v>248</v>
      </c>
      <c r="D41" s="225" t="s">
        <v>155</v>
      </c>
      <c r="E41" s="349"/>
      <c r="F41" s="223">
        <v>1</v>
      </c>
      <c r="G41" s="312">
        <f>'(3.14)'!$E$128</f>
        <v>13241.72</v>
      </c>
      <c r="H41" s="313">
        <f t="shared" si="2"/>
        <v>158900.63999999998</v>
      </c>
    </row>
    <row r="42" spans="1:8" ht="22.5" customHeight="1" x14ac:dyDescent="0.2">
      <c r="A42" s="352"/>
      <c r="B42" s="334" t="s">
        <v>351</v>
      </c>
      <c r="C42" s="335"/>
      <c r="D42" s="335"/>
      <c r="E42" s="336"/>
      <c r="F42" s="226">
        <f>SUM(F28:F41)</f>
        <v>15</v>
      </c>
      <c r="G42" s="314">
        <f>SUM(G28:G41)</f>
        <v>185751.90000000002</v>
      </c>
      <c r="H42" s="314">
        <f>SUM(H28:H41)</f>
        <v>2364662.1600000006</v>
      </c>
    </row>
    <row r="43" spans="1:8" ht="34.5" customHeight="1" x14ac:dyDescent="0.2">
      <c r="B43" s="350">
        <v>4</v>
      </c>
      <c r="C43" s="225" t="s">
        <v>114</v>
      </c>
      <c r="D43" s="225" t="s">
        <v>147</v>
      </c>
      <c r="E43" s="349" t="s">
        <v>255</v>
      </c>
      <c r="F43" s="225">
        <v>2</v>
      </c>
      <c r="G43" s="315">
        <f>'(4.1)'!E128</f>
        <v>15073.04</v>
      </c>
      <c r="H43" s="316">
        <f>G43*F43*12</f>
        <v>361752.96</v>
      </c>
    </row>
    <row r="44" spans="1:8" ht="34.5" customHeight="1" x14ac:dyDescent="0.2">
      <c r="B44" s="352"/>
      <c r="C44" s="225" t="s">
        <v>115</v>
      </c>
      <c r="D44" s="225" t="s">
        <v>154</v>
      </c>
      <c r="E44" s="349"/>
      <c r="F44" s="225">
        <v>1</v>
      </c>
      <c r="G44" s="315">
        <f>'(4.2)'!E128</f>
        <v>14903.18</v>
      </c>
      <c r="H44" s="316">
        <f t="shared" ref="H44:H46" si="3">G44*F44*12</f>
        <v>178838.16</v>
      </c>
    </row>
    <row r="45" spans="1:8" ht="24" customHeight="1" x14ac:dyDescent="0.2">
      <c r="B45" s="334" t="s">
        <v>351</v>
      </c>
      <c r="C45" s="335"/>
      <c r="D45" s="335"/>
      <c r="E45" s="336"/>
      <c r="F45" s="226">
        <f>SUM(F31:F44)</f>
        <v>29</v>
      </c>
      <c r="G45" s="314">
        <f>SUM(G43:G44)</f>
        <v>29976.22</v>
      </c>
      <c r="H45" s="314">
        <f>SUM(H43:H44)</f>
        <v>540591.12</v>
      </c>
    </row>
    <row r="46" spans="1:8" ht="45" x14ac:dyDescent="0.2">
      <c r="B46" s="225">
        <v>5</v>
      </c>
      <c r="C46" s="225" t="s">
        <v>355</v>
      </c>
      <c r="D46" s="225" t="s">
        <v>154</v>
      </c>
      <c r="E46" s="232" t="s">
        <v>256</v>
      </c>
      <c r="F46" s="225">
        <v>1</v>
      </c>
      <c r="G46" s="315">
        <f>'(5.1)'!E128</f>
        <v>12345.42</v>
      </c>
      <c r="H46" s="316">
        <f t="shared" si="3"/>
        <v>148145.04</v>
      </c>
    </row>
    <row r="47" spans="1:8" x14ac:dyDescent="0.2">
      <c r="B47" s="334" t="s">
        <v>350</v>
      </c>
      <c r="C47" s="335"/>
      <c r="D47" s="335"/>
      <c r="E47" s="336"/>
      <c r="F47" s="226">
        <f>SUM(F43:F46)</f>
        <v>33</v>
      </c>
      <c r="G47" s="314">
        <f>G46</f>
        <v>12345.42</v>
      </c>
      <c r="H47" s="314">
        <f>H46</f>
        <v>148145.04</v>
      </c>
    </row>
    <row r="48" spans="1:8" x14ac:dyDescent="0.2">
      <c r="F48" s="338" t="s">
        <v>352</v>
      </c>
      <c r="G48" s="337">
        <f>SUM(G22,G27,G42,G45,G47)</f>
        <v>373780.29</v>
      </c>
      <c r="H48" s="337">
        <f>SUM(H22,H27,H42,H45,H47)</f>
        <v>4801879.32</v>
      </c>
    </row>
    <row r="49" spans="6:8" x14ac:dyDescent="0.2">
      <c r="F49" s="338"/>
      <c r="G49" s="338"/>
      <c r="H49" s="338"/>
    </row>
    <row r="50" spans="6:8" x14ac:dyDescent="0.2">
      <c r="F50" s="338"/>
      <c r="G50" s="338"/>
      <c r="H50" s="338"/>
    </row>
  </sheetData>
  <mergeCells count="28">
    <mergeCell ref="B43:B44"/>
    <mergeCell ref="B45:E45"/>
    <mergeCell ref="A7:H7"/>
    <mergeCell ref="A8:H8"/>
    <mergeCell ref="A9:H9"/>
    <mergeCell ref="A10:H10"/>
    <mergeCell ref="A11:H11"/>
    <mergeCell ref="B28:B41"/>
    <mergeCell ref="A13:A42"/>
    <mergeCell ref="E13:E21"/>
    <mergeCell ref="E23:E26"/>
    <mergeCell ref="B23:B26"/>
    <mergeCell ref="B13:B21"/>
    <mergeCell ref="B47:E47"/>
    <mergeCell ref="G48:G50"/>
    <mergeCell ref="F48:F50"/>
    <mergeCell ref="H48:H50"/>
    <mergeCell ref="A1:H1"/>
    <mergeCell ref="A2:H2"/>
    <mergeCell ref="A3:H3"/>
    <mergeCell ref="A4:H4"/>
    <mergeCell ref="A5:H5"/>
    <mergeCell ref="A6:H6"/>
    <mergeCell ref="E43:E44"/>
    <mergeCell ref="E28:E41"/>
    <mergeCell ref="B22:E22"/>
    <mergeCell ref="B27:E27"/>
    <mergeCell ref="B42:E42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214769-8897-4EF5-B29B-7844202155C8}">
  <sheetPr codeName="Plan31">
    <tabColor theme="7" tint="0.59999389629810485"/>
    <pageSetUpPr fitToPage="1"/>
  </sheetPr>
  <dimension ref="A1:K128"/>
  <sheetViews>
    <sheetView view="pageBreakPreview" topLeftCell="A92" zoomScaleNormal="100" zoomScaleSheetLayoutView="100" workbookViewId="0">
      <selection activeCell="D109" sqref="D109:D113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0.03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189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comum'!C16</f>
        <v>4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16.61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comum'!F2</f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28</v>
      </c>
      <c r="G17" s="156" t="s">
        <v>33</v>
      </c>
      <c r="H17" s="157">
        <f>H15*H16</f>
        <v>330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62.7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94">
        <f>'Valores em comum'!F13</f>
        <v>1723.09</v>
      </c>
      <c r="G19" s="149" t="s">
        <v>27</v>
      </c>
      <c r="H19" s="150">
        <f>H17-H18</f>
        <v>267.3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216" t="str">
        <f>$A$14</f>
        <v>Vigia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1723.09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516.92699999999991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164.48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176.23</v>
      </c>
      <c r="G29" s="127" t="s">
        <v>53</v>
      </c>
      <c r="H29" s="176">
        <f>'Valores em comum'!F3</f>
        <v>18.5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56.8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2637.53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219.79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293.06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512.85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527.51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65.94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79.13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39.56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26.38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15.83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5.28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211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970.63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16.61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267.3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18.5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302.41000000000003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512.85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970.63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302.41000000000003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1785.89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11.08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0.79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0.35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4.22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1.55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0.14000000000000001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18.13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18.32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36.659999999999997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29.28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4.4000000000000004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2.2000000000000002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9.76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100.62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225.77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225.77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176.23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176.23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326.39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176.23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502.62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307.95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369.4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109.24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503.19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0.03</v>
      </c>
      <c r="E114" s="38">
        <f>ROUND(((E$124+E$109+E$110)/(1-($D$112+$D$113+$D$114)))*$D$114,2)</f>
        <v>198.63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0.25040000000000007</v>
      </c>
      <c r="E115" s="200">
        <f>SUM(E109:E114)</f>
        <v>1488.4099999999999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2637.53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1785.89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18.13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502.62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5132.46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1488.4099999999999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6620.86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13241.72</v>
      </c>
    </row>
  </sheetData>
  <mergeCells count="118">
    <mergeCell ref="A6:E6"/>
    <mergeCell ref="B7:D7"/>
    <mergeCell ref="B8:D8"/>
    <mergeCell ref="B9:D9"/>
    <mergeCell ref="B10:D10"/>
    <mergeCell ref="A12:E12"/>
    <mergeCell ref="A1:D1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B3C5204-0674-4E1E-8D09-7CA2EA7A0DE2}">
  <sheetPr codeName="Plan32">
    <tabColor theme="5" tint="0.39997558519241921"/>
    <pageSetUpPr fitToPage="1"/>
  </sheetPr>
  <dimension ref="A1:K128"/>
  <sheetViews>
    <sheetView view="pageBreakPreview" topLeftCell="A97" zoomScaleNormal="100" zoomScaleSheetLayoutView="100" workbookViewId="0">
      <selection activeCell="E127" sqref="E127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455"/>
      <c r="G1" s="471" t="s">
        <v>1</v>
      </c>
      <c r="H1" s="471"/>
    </row>
    <row r="2" spans="1:11" ht="13.5" thickTop="1" x14ac:dyDescent="0.2">
      <c r="A2" s="474"/>
      <c r="B2" s="474"/>
      <c r="C2" s="474"/>
      <c r="D2" s="474"/>
      <c r="E2" s="474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0.05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14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comum'!C7</f>
        <v>4.8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29.42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comum'!F8</f>
        <v>21.5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257</v>
      </c>
      <c r="G17" s="156" t="s">
        <v>33</v>
      </c>
      <c r="H17" s="157">
        <f>H15*H16</f>
        <v>322.5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61.274999999999999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215">
        <f>'Valores em comum'!F14</f>
        <v>1909.6</v>
      </c>
      <c r="G19" s="149" t="s">
        <v>27</v>
      </c>
      <c r="H19" s="150">
        <f>H17-H18</f>
        <v>261.22500000000002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257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comum'!M37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comum'!O49</f>
        <v>86.33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1909.6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D26*E25</f>
        <v>572.88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182.28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195.3</v>
      </c>
      <c r="G29" s="127" t="s">
        <v>53</v>
      </c>
      <c r="H29" s="176">
        <f>'Valores em comum'!F11</f>
        <v>0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62.94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2923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243.58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324.77999999999997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568.36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584.6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73.08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87.69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43.85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29.23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17.54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5.85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233.84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1075.68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29.42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261.22500000000002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0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290.64999999999998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568.36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1075.68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290.64999999999998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1934.69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12.28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0.88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0.39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4.68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1.72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0.15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20.100000000000001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20.3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40.630000000000003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32.450000000000003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4.87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2.44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10.82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111.51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250.21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250.21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195.3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195.3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361.72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195.3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557.02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H24</f>
        <v>86.33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274.3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ROUND(E124*$D$109,2)</f>
        <v>342.55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ROUND((E124+E109)*$D$110,2)</f>
        <v>410.91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ROUND(((E$124+E$109+E$110)/(1-($D$112+$D$113+$D$114)))*$D$112,2)</f>
        <v>124.35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572.78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0.05</v>
      </c>
      <c r="E114" s="38">
        <f>ROUND(((E$124+E$109+E$110)/(1-($D$112+$D$113+$D$114)))*$D$114,2)</f>
        <v>376.83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0.27040000000000003</v>
      </c>
      <c r="E115" s="200">
        <f>SUM(E109:E114)</f>
        <v>1827.42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2923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1934.69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20.100000000000001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557.02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274.3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5709.1100000000015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1827.42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7536.5199999999995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15073.04</v>
      </c>
    </row>
  </sheetData>
  <mergeCells count="118">
    <mergeCell ref="A6:E6"/>
    <mergeCell ref="B7:D7"/>
    <mergeCell ref="B8:D8"/>
    <mergeCell ref="B9:D9"/>
    <mergeCell ref="B10:D10"/>
    <mergeCell ref="A12:E12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F108:G108"/>
    <mergeCell ref="B96:D96"/>
    <mergeCell ref="B97:D97"/>
    <mergeCell ref="A98:D98"/>
    <mergeCell ref="A100:E100"/>
    <mergeCell ref="B101:C101"/>
    <mergeCell ref="B102:C102"/>
    <mergeCell ref="B89:D89"/>
    <mergeCell ref="B90:D90"/>
    <mergeCell ref="A91:D91"/>
    <mergeCell ref="A92:D92"/>
    <mergeCell ref="A94:E94"/>
    <mergeCell ref="A95:D95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A1:E2"/>
    <mergeCell ref="B119:D119"/>
    <mergeCell ref="B120:D120"/>
    <mergeCell ref="B121:D121"/>
    <mergeCell ref="B122:D122"/>
    <mergeCell ref="B123:D123"/>
    <mergeCell ref="B124:D124"/>
    <mergeCell ref="B113:C113"/>
    <mergeCell ref="B103:C103"/>
    <mergeCell ref="B104:C104"/>
    <mergeCell ref="A105:C105"/>
    <mergeCell ref="A107:E107"/>
    <mergeCell ref="B108:C108"/>
    <mergeCell ref="B81:C81"/>
    <mergeCell ref="A82:C82"/>
    <mergeCell ref="A84:C84"/>
    <mergeCell ref="B85:C85"/>
    <mergeCell ref="A86:C86"/>
    <mergeCell ref="A88:D88"/>
    <mergeCell ref="B75:C7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5557208-6A26-4971-A4F4-BC90827D4699}">
  <sheetPr codeName="Plan33">
    <tabColor theme="5" tint="0.39997558519241921"/>
    <pageSetUpPr fitToPage="1"/>
  </sheetPr>
  <dimension ref="A1:K128"/>
  <sheetViews>
    <sheetView view="pageBreakPreview" topLeftCell="A97" zoomScaleNormal="100" zoomScaleSheetLayoutView="100" workbookViewId="0">
      <selection activeCell="E51" sqref="E51:E52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5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7.28515625" style="123" bestFit="1" customWidth="1"/>
    <col min="261" max="261" width="15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7.28515625" style="123" bestFit="1" customWidth="1"/>
    <col min="517" max="517" width="15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7.28515625" style="123" bestFit="1" customWidth="1"/>
    <col min="773" max="773" width="15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7.28515625" style="123" bestFit="1" customWidth="1"/>
    <col min="1029" max="1029" width="15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7.28515625" style="123" bestFit="1" customWidth="1"/>
    <col min="1285" max="1285" width="15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7.28515625" style="123" bestFit="1" customWidth="1"/>
    <col min="1541" max="1541" width="15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7.28515625" style="123" bestFit="1" customWidth="1"/>
    <col min="1797" max="1797" width="15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7.28515625" style="123" bestFit="1" customWidth="1"/>
    <col min="2053" max="2053" width="15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7.28515625" style="123" bestFit="1" customWidth="1"/>
    <col min="2309" max="2309" width="15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7.28515625" style="123" bestFit="1" customWidth="1"/>
    <col min="2565" max="2565" width="15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7.28515625" style="123" bestFit="1" customWidth="1"/>
    <col min="2821" max="2821" width="15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7.28515625" style="123" bestFit="1" customWidth="1"/>
    <col min="3077" max="3077" width="15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7.28515625" style="123" bestFit="1" customWidth="1"/>
    <col min="3333" max="3333" width="15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7.28515625" style="123" bestFit="1" customWidth="1"/>
    <col min="3589" max="3589" width="15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7.28515625" style="123" bestFit="1" customWidth="1"/>
    <col min="3845" max="3845" width="15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7.28515625" style="123" bestFit="1" customWidth="1"/>
    <col min="4101" max="4101" width="15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7.28515625" style="123" bestFit="1" customWidth="1"/>
    <col min="4357" max="4357" width="15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7.28515625" style="123" bestFit="1" customWidth="1"/>
    <col min="4613" max="4613" width="15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7.28515625" style="123" bestFit="1" customWidth="1"/>
    <col min="4869" max="4869" width="15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7.28515625" style="123" bestFit="1" customWidth="1"/>
    <col min="5125" max="5125" width="15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7.28515625" style="123" bestFit="1" customWidth="1"/>
    <col min="5381" max="5381" width="15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7.28515625" style="123" bestFit="1" customWidth="1"/>
    <col min="5637" max="5637" width="15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7.28515625" style="123" bestFit="1" customWidth="1"/>
    <col min="5893" max="5893" width="15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7.28515625" style="123" bestFit="1" customWidth="1"/>
    <col min="6149" max="6149" width="15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7.28515625" style="123" bestFit="1" customWidth="1"/>
    <col min="6405" max="6405" width="15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7.28515625" style="123" bestFit="1" customWidth="1"/>
    <col min="6661" max="6661" width="15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7.28515625" style="123" bestFit="1" customWidth="1"/>
    <col min="6917" max="6917" width="15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7.28515625" style="123" bestFit="1" customWidth="1"/>
    <col min="7173" max="7173" width="15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7.28515625" style="123" bestFit="1" customWidth="1"/>
    <col min="7429" max="7429" width="15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7.28515625" style="123" bestFit="1" customWidth="1"/>
    <col min="7685" max="7685" width="15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7.28515625" style="123" bestFit="1" customWidth="1"/>
    <col min="7941" max="7941" width="15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7.28515625" style="123" bestFit="1" customWidth="1"/>
    <col min="8197" max="8197" width="15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7.28515625" style="123" bestFit="1" customWidth="1"/>
    <col min="8453" max="8453" width="15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7.28515625" style="123" bestFit="1" customWidth="1"/>
    <col min="8709" max="8709" width="15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7.28515625" style="123" bestFit="1" customWidth="1"/>
    <col min="8965" max="8965" width="15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7.28515625" style="123" bestFit="1" customWidth="1"/>
    <col min="9221" max="9221" width="15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7.28515625" style="123" bestFit="1" customWidth="1"/>
    <col min="9477" max="9477" width="15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7.28515625" style="123" bestFit="1" customWidth="1"/>
    <col min="9733" max="9733" width="15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7.28515625" style="123" bestFit="1" customWidth="1"/>
    <col min="9989" max="9989" width="15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7.28515625" style="123" bestFit="1" customWidth="1"/>
    <col min="10245" max="10245" width="15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7.28515625" style="123" bestFit="1" customWidth="1"/>
    <col min="10501" max="10501" width="15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7.28515625" style="123" bestFit="1" customWidth="1"/>
    <col min="10757" max="10757" width="15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7.28515625" style="123" bestFit="1" customWidth="1"/>
    <col min="11013" max="11013" width="15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7.28515625" style="123" bestFit="1" customWidth="1"/>
    <col min="11269" max="11269" width="15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7.28515625" style="123" bestFit="1" customWidth="1"/>
    <col min="11525" max="11525" width="15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7.28515625" style="123" bestFit="1" customWidth="1"/>
    <col min="11781" max="11781" width="15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7.28515625" style="123" bestFit="1" customWidth="1"/>
    <col min="12037" max="12037" width="15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7.28515625" style="123" bestFit="1" customWidth="1"/>
    <col min="12293" max="12293" width="15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7.28515625" style="123" bestFit="1" customWidth="1"/>
    <col min="12549" max="12549" width="15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7.28515625" style="123" bestFit="1" customWidth="1"/>
    <col min="12805" max="12805" width="15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7.28515625" style="123" bestFit="1" customWidth="1"/>
    <col min="13061" max="13061" width="15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7.28515625" style="123" bestFit="1" customWidth="1"/>
    <col min="13317" max="13317" width="15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7.28515625" style="123" bestFit="1" customWidth="1"/>
    <col min="13573" max="13573" width="15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7.28515625" style="123" bestFit="1" customWidth="1"/>
    <col min="13829" max="13829" width="15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7.28515625" style="123" bestFit="1" customWidth="1"/>
    <col min="14085" max="14085" width="15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7.28515625" style="123" bestFit="1" customWidth="1"/>
    <col min="14341" max="14341" width="15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7.28515625" style="123" bestFit="1" customWidth="1"/>
    <col min="14597" max="14597" width="15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7.28515625" style="123" bestFit="1" customWidth="1"/>
    <col min="14853" max="14853" width="15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7.28515625" style="123" bestFit="1" customWidth="1"/>
    <col min="15109" max="15109" width="15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7.28515625" style="123" bestFit="1" customWidth="1"/>
    <col min="15365" max="15365" width="15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7.28515625" style="123" bestFit="1" customWidth="1"/>
    <col min="15621" max="15621" width="15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7.28515625" style="123" bestFit="1" customWidth="1"/>
    <col min="15877" max="15877" width="15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7.28515625" style="123" bestFit="1" customWidth="1"/>
    <col min="16133" max="16133" width="15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455"/>
      <c r="G1" s="471" t="s">
        <v>1</v>
      </c>
      <c r="H1" s="471"/>
    </row>
    <row r="2" spans="1:11" ht="13.5" thickTop="1" x14ac:dyDescent="0.2">
      <c r="A2" s="474"/>
      <c r="B2" s="474"/>
      <c r="C2" s="474"/>
      <c r="D2" s="474"/>
      <c r="E2" s="474"/>
      <c r="G2" s="124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27" t="s">
        <v>4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14.25" thickTop="1" thickBot="1" x14ac:dyDescent="0.25">
      <c r="A8" s="139" t="s">
        <v>12</v>
      </c>
      <c r="B8" s="439" t="s">
        <v>13</v>
      </c>
      <c r="C8" s="439"/>
      <c r="D8" s="439"/>
      <c r="E8" s="141" t="s">
        <v>196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comum'!C14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36" t="s">
        <v>22</v>
      </c>
      <c r="B12" s="437"/>
      <c r="C12" s="437"/>
      <c r="D12" s="437"/>
      <c r="E12" s="438"/>
      <c r="F12" s="135"/>
      <c r="G12" s="136" t="s">
        <v>23</v>
      </c>
      <c r="H12" s="148">
        <v>15</v>
      </c>
    </row>
    <row r="13" spans="1:11" s="151" customFormat="1" ht="36.75" customHeight="1" thickBot="1" x14ac:dyDescent="0.25">
      <c r="A13" s="473" t="s">
        <v>24</v>
      </c>
      <c r="B13" s="473"/>
      <c r="C13" s="219" t="s">
        <v>25</v>
      </c>
      <c r="D13" s="219" t="s">
        <v>26</v>
      </c>
      <c r="E13" s="214"/>
      <c r="F13" s="135"/>
      <c r="G13" s="149" t="s">
        <v>27</v>
      </c>
      <c r="H13" s="150">
        <f>ROUND((H9*H10*H12)-(H11*E25),2)</f>
        <v>30.92</v>
      </c>
    </row>
    <row r="14" spans="1:11" ht="52.5" thickTop="1" thickBot="1" x14ac:dyDescent="0.25">
      <c r="A14" s="470" t="s">
        <v>28</v>
      </c>
      <c r="B14" s="470"/>
      <c r="C14" s="141" t="s">
        <v>201</v>
      </c>
      <c r="D14" s="141">
        <v>2</v>
      </c>
      <c r="E14" s="145"/>
      <c r="F14" s="140"/>
      <c r="G14" s="130"/>
      <c r="H14" s="131"/>
    </row>
    <row r="15" spans="1:11" ht="13.5" thickTop="1" x14ac:dyDescent="0.2">
      <c r="G15" s="124" t="s">
        <v>29</v>
      </c>
      <c r="H15" s="153">
        <f>'Valores em comum'!F8</f>
        <v>21.5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15</v>
      </c>
    </row>
    <row r="17" spans="1:8" x14ac:dyDescent="0.2">
      <c r="A17" s="154">
        <v>1</v>
      </c>
      <c r="B17" s="466" t="s">
        <v>32</v>
      </c>
      <c r="C17" s="466"/>
      <c r="D17" s="466"/>
      <c r="E17" s="155" t="s">
        <v>257</v>
      </c>
      <c r="G17" s="156" t="s">
        <v>33</v>
      </c>
      <c r="H17" s="157">
        <f>H15*H16</f>
        <v>322.5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61.274999999999999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215">
        <f>'Valores em comum'!F14</f>
        <v>1909.6</v>
      </c>
      <c r="G19" s="149" t="s">
        <v>27</v>
      </c>
      <c r="H19" s="150">
        <f>H17-H18</f>
        <v>261.22500000000002</v>
      </c>
    </row>
    <row r="20" spans="1:8" ht="14.25" thickTop="1" thickBot="1" x14ac:dyDescent="0.25">
      <c r="A20" s="158">
        <v>4</v>
      </c>
      <c r="B20" s="439" t="s">
        <v>37</v>
      </c>
      <c r="C20" s="439"/>
      <c r="D20" s="439"/>
      <c r="E20" s="155" t="s">
        <v>257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/>
      <c r="H21" s="163"/>
    </row>
    <row r="22" spans="1:8" ht="14.25" thickTop="1" thickBot="1" x14ac:dyDescent="0.25">
      <c r="G22" s="130"/>
      <c r="H22" s="131"/>
    </row>
    <row r="23" spans="1:8" ht="30" customHeight="1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comum'!M37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comum'!O49</f>
        <v>86.33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1909.6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E25*D26</f>
        <v>572.88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f>ROUND((E25/220)*105*0.2,2)</f>
        <v>182.28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f>ROUND((E25/220)*(105/52.5*7.5)*1.5,2)</f>
        <v>195.3</v>
      </c>
      <c r="G29" s="127" t="s">
        <v>53</v>
      </c>
      <c r="H29" s="176">
        <f>'Valores em comum'!F11</f>
        <v>0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f>ROUND((E28+E29)*16.67%,2)</f>
        <v>62.94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2923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243.58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324.77999999999997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568.36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584.6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73.08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87.69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43.85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29.23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17.54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5.85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233.84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1075.68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30.92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261.22500000000002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/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0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292.14999999999998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568.36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1075.68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292.14999999999998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1936.19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12.28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0.88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0.39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4.68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1.72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0.15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20.100000000000001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20.3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40.630000000000003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32.450000000000003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4.87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2.44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10.82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111.51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187">
        <f>ROUND((D48)*(D37+D82),4)</f>
        <v>8.5599999999999996E-2</v>
      </c>
      <c r="E85" s="38">
        <f>ROUND($D85*E$31,2)</f>
        <v>250.21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250.21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195.3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195.3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361.72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195.3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557.02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75">
        <f>H23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75">
        <f>H24</f>
        <v>86.33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274.3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210">
        <f>H3</f>
        <v>0.06</v>
      </c>
      <c r="E109" s="38">
        <f>ROUND(E124*$D$109,2)</f>
        <v>342.64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210">
        <f>H2</f>
        <v>6.7900000000000002E-2</v>
      </c>
      <c r="E110" s="38">
        <f>ROUND((E124+E109)*$D$110,2)</f>
        <v>411.02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211"/>
      <c r="E111" s="198"/>
    </row>
    <row r="112" spans="1:7" x14ac:dyDescent="0.2">
      <c r="A112" s="169" t="s">
        <v>127</v>
      </c>
      <c r="B112" s="442" t="s">
        <v>8</v>
      </c>
      <c r="C112" s="443"/>
      <c r="D112" s="210">
        <f>H6</f>
        <v>1.6500000000000001E-2</v>
      </c>
      <c r="E112" s="38">
        <f>ROUND(((E$124+E$109+E$110)/(1-($D$112+$D$113+$D$114)))*$D$112,2)</f>
        <v>122.95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210">
        <f>H7</f>
        <v>7.5999999999999998E-2</v>
      </c>
      <c r="E113" s="38">
        <f>ROUND(((E$124+E$109+E$110)/(1-($D$112+$D$113+$D$114)))*$D$113,2)</f>
        <v>566.32000000000005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298.06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1740.99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2923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1936.19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20.100000000000001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557.02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274.3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5710.6100000000015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1740.99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ROUND(SUM(E124:E125),2)-0.01</f>
        <v>7451.59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f>$D$14</f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14903.18</v>
      </c>
    </row>
  </sheetData>
  <mergeCells count="118">
    <mergeCell ref="A6:E6"/>
    <mergeCell ref="B7:D7"/>
    <mergeCell ref="B8:D8"/>
    <mergeCell ref="B9:D9"/>
    <mergeCell ref="B10:D10"/>
    <mergeCell ref="A12:E12"/>
    <mergeCell ref="A1:E2"/>
    <mergeCell ref="G1:H1"/>
    <mergeCell ref="A3:C3"/>
    <mergeCell ref="D3:E3"/>
    <mergeCell ref="A4:C4"/>
    <mergeCell ref="D4:E4"/>
    <mergeCell ref="B20:D20"/>
    <mergeCell ref="B21:D21"/>
    <mergeCell ref="A23:E23"/>
    <mergeCell ref="B24:C24"/>
    <mergeCell ref="B25:C25"/>
    <mergeCell ref="B26:C26"/>
    <mergeCell ref="A13:B13"/>
    <mergeCell ref="A14:B14"/>
    <mergeCell ref="A16:E16"/>
    <mergeCell ref="B17:D17"/>
    <mergeCell ref="B18:D18"/>
    <mergeCell ref="B19:D19"/>
    <mergeCell ref="A34:C34"/>
    <mergeCell ref="B35:C35"/>
    <mergeCell ref="B36:C36"/>
    <mergeCell ref="A37:C37"/>
    <mergeCell ref="A39:C39"/>
    <mergeCell ref="B40:C40"/>
    <mergeCell ref="B27:C27"/>
    <mergeCell ref="B28:C28"/>
    <mergeCell ref="B29:C29"/>
    <mergeCell ref="B30:C30"/>
    <mergeCell ref="A31:D31"/>
    <mergeCell ref="A33:E33"/>
    <mergeCell ref="B47:C47"/>
    <mergeCell ref="A48:C48"/>
    <mergeCell ref="A50:C50"/>
    <mergeCell ref="B51:C51"/>
    <mergeCell ref="B52:C52"/>
    <mergeCell ref="B53:C53"/>
    <mergeCell ref="B41:C41"/>
    <mergeCell ref="B42:C42"/>
    <mergeCell ref="B43:C43"/>
    <mergeCell ref="B44:C44"/>
    <mergeCell ref="B45:C45"/>
    <mergeCell ref="B46:C46"/>
    <mergeCell ref="B61:D61"/>
    <mergeCell ref="A62:D62"/>
    <mergeCell ref="A64:E64"/>
    <mergeCell ref="B65:C65"/>
    <mergeCell ref="B66:C66"/>
    <mergeCell ref="B67:C67"/>
    <mergeCell ref="B54:C54"/>
    <mergeCell ref="A55:C55"/>
    <mergeCell ref="A57:E57"/>
    <mergeCell ref="A58:D58"/>
    <mergeCell ref="B59:D59"/>
    <mergeCell ref="B60:D60"/>
    <mergeCell ref="B75:C75"/>
    <mergeCell ref="B76:C76"/>
    <mergeCell ref="B77:C77"/>
    <mergeCell ref="B78:C78"/>
    <mergeCell ref="B79:C79"/>
    <mergeCell ref="B80:C80"/>
    <mergeCell ref="B68:C68"/>
    <mergeCell ref="B69:C69"/>
    <mergeCell ref="B70:C70"/>
    <mergeCell ref="B71:C71"/>
    <mergeCell ref="A72:C72"/>
    <mergeCell ref="A74:E74"/>
    <mergeCell ref="B89:D89"/>
    <mergeCell ref="B90:D90"/>
    <mergeCell ref="A91:D91"/>
    <mergeCell ref="A92:D92"/>
    <mergeCell ref="A94:E94"/>
    <mergeCell ref="A95:D95"/>
    <mergeCell ref="B81:C81"/>
    <mergeCell ref="A82:C82"/>
    <mergeCell ref="A84:C84"/>
    <mergeCell ref="B85:C85"/>
    <mergeCell ref="A86:C86"/>
    <mergeCell ref="A88:D88"/>
    <mergeCell ref="B103:C103"/>
    <mergeCell ref="B104:C104"/>
    <mergeCell ref="A105:C105"/>
    <mergeCell ref="A107:E107"/>
    <mergeCell ref="B108:C108"/>
    <mergeCell ref="F108:G108"/>
    <mergeCell ref="B96:D96"/>
    <mergeCell ref="B97:D97"/>
    <mergeCell ref="A98:D98"/>
    <mergeCell ref="A100:E100"/>
    <mergeCell ref="B101:C101"/>
    <mergeCell ref="B102:C102"/>
    <mergeCell ref="B113:C113"/>
    <mergeCell ref="F113:G113"/>
    <mergeCell ref="B114:C114"/>
    <mergeCell ref="A115:C115"/>
    <mergeCell ref="A117:E117"/>
    <mergeCell ref="A118:D118"/>
    <mergeCell ref="B109:C109"/>
    <mergeCell ref="F109:G109"/>
    <mergeCell ref="F110:G110"/>
    <mergeCell ref="B111:C111"/>
    <mergeCell ref="B112:C112"/>
    <mergeCell ref="F112:G112"/>
    <mergeCell ref="B125:D125"/>
    <mergeCell ref="A126:D126"/>
    <mergeCell ref="A127:D127"/>
    <mergeCell ref="A128:D128"/>
    <mergeCell ref="B119:D119"/>
    <mergeCell ref="B120:D120"/>
    <mergeCell ref="B121:D121"/>
    <mergeCell ref="B122:D122"/>
    <mergeCell ref="B123:D123"/>
    <mergeCell ref="B124:D12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0F802-B7F2-4BAE-802C-F0EC6A36F574}">
  <sheetPr codeName="Planilha2">
    <tabColor theme="5" tint="0.39997558519241921"/>
    <pageSetUpPr fitToPage="1"/>
  </sheetPr>
  <dimension ref="A1:K129"/>
  <sheetViews>
    <sheetView view="pageBreakPreview" topLeftCell="A103" zoomScaleNormal="100" zoomScaleSheetLayoutView="100" workbookViewId="0">
      <selection activeCell="E135" sqref="E135"/>
    </sheetView>
  </sheetViews>
  <sheetFormatPr defaultRowHeight="12.75" x14ac:dyDescent="0.2"/>
  <cols>
    <col min="1" max="1" width="7.140625" style="123" customWidth="1"/>
    <col min="2" max="2" width="24.140625" style="123" customWidth="1"/>
    <col min="3" max="3" width="28.85546875" style="123" customWidth="1"/>
    <col min="4" max="4" width="33.5703125" style="123" bestFit="1" customWidth="1"/>
    <col min="5" max="5" width="14.28515625" style="132" customWidth="1"/>
    <col min="6" max="6" width="14" style="123" customWidth="1"/>
    <col min="7" max="7" width="33.42578125" style="123" bestFit="1" customWidth="1"/>
    <col min="8" max="8" width="13" style="179" customWidth="1"/>
    <col min="9" max="9" width="17" style="123" customWidth="1"/>
    <col min="10" max="256" width="9.140625" style="123"/>
    <col min="257" max="257" width="7.140625" style="123" customWidth="1"/>
    <col min="258" max="258" width="24.140625" style="123" customWidth="1"/>
    <col min="259" max="259" width="28.85546875" style="123" customWidth="1"/>
    <col min="260" max="260" width="33.5703125" style="123" bestFit="1" customWidth="1"/>
    <col min="261" max="261" width="14.28515625" style="123" customWidth="1"/>
    <col min="262" max="262" width="14" style="123" customWidth="1"/>
    <col min="263" max="263" width="33.42578125" style="123" bestFit="1" customWidth="1"/>
    <col min="264" max="264" width="13" style="123" customWidth="1"/>
    <col min="265" max="265" width="17" style="123" customWidth="1"/>
    <col min="266" max="512" width="9.140625" style="123"/>
    <col min="513" max="513" width="7.140625" style="123" customWidth="1"/>
    <col min="514" max="514" width="24.140625" style="123" customWidth="1"/>
    <col min="515" max="515" width="28.85546875" style="123" customWidth="1"/>
    <col min="516" max="516" width="33.5703125" style="123" bestFit="1" customWidth="1"/>
    <col min="517" max="517" width="14.28515625" style="123" customWidth="1"/>
    <col min="518" max="518" width="14" style="123" customWidth="1"/>
    <col min="519" max="519" width="33.42578125" style="123" bestFit="1" customWidth="1"/>
    <col min="520" max="520" width="13" style="123" customWidth="1"/>
    <col min="521" max="521" width="17" style="123" customWidth="1"/>
    <col min="522" max="768" width="9.140625" style="123"/>
    <col min="769" max="769" width="7.140625" style="123" customWidth="1"/>
    <col min="770" max="770" width="24.140625" style="123" customWidth="1"/>
    <col min="771" max="771" width="28.85546875" style="123" customWidth="1"/>
    <col min="772" max="772" width="33.5703125" style="123" bestFit="1" customWidth="1"/>
    <col min="773" max="773" width="14.28515625" style="123" customWidth="1"/>
    <col min="774" max="774" width="14" style="123" customWidth="1"/>
    <col min="775" max="775" width="33.42578125" style="123" bestFit="1" customWidth="1"/>
    <col min="776" max="776" width="13" style="123" customWidth="1"/>
    <col min="777" max="777" width="17" style="123" customWidth="1"/>
    <col min="778" max="1024" width="9.140625" style="123"/>
    <col min="1025" max="1025" width="7.140625" style="123" customWidth="1"/>
    <col min="1026" max="1026" width="24.140625" style="123" customWidth="1"/>
    <col min="1027" max="1027" width="28.85546875" style="123" customWidth="1"/>
    <col min="1028" max="1028" width="33.5703125" style="123" bestFit="1" customWidth="1"/>
    <col min="1029" max="1029" width="14.28515625" style="123" customWidth="1"/>
    <col min="1030" max="1030" width="14" style="123" customWidth="1"/>
    <col min="1031" max="1031" width="33.42578125" style="123" bestFit="1" customWidth="1"/>
    <col min="1032" max="1032" width="13" style="123" customWidth="1"/>
    <col min="1033" max="1033" width="17" style="123" customWidth="1"/>
    <col min="1034" max="1280" width="9.140625" style="123"/>
    <col min="1281" max="1281" width="7.140625" style="123" customWidth="1"/>
    <col min="1282" max="1282" width="24.140625" style="123" customWidth="1"/>
    <col min="1283" max="1283" width="28.85546875" style="123" customWidth="1"/>
    <col min="1284" max="1284" width="33.5703125" style="123" bestFit="1" customWidth="1"/>
    <col min="1285" max="1285" width="14.28515625" style="123" customWidth="1"/>
    <col min="1286" max="1286" width="14" style="123" customWidth="1"/>
    <col min="1287" max="1287" width="33.42578125" style="123" bestFit="1" customWidth="1"/>
    <col min="1288" max="1288" width="13" style="123" customWidth="1"/>
    <col min="1289" max="1289" width="17" style="123" customWidth="1"/>
    <col min="1290" max="1536" width="9.140625" style="123"/>
    <col min="1537" max="1537" width="7.140625" style="123" customWidth="1"/>
    <col min="1538" max="1538" width="24.140625" style="123" customWidth="1"/>
    <col min="1539" max="1539" width="28.85546875" style="123" customWidth="1"/>
    <col min="1540" max="1540" width="33.5703125" style="123" bestFit="1" customWidth="1"/>
    <col min="1541" max="1541" width="14.28515625" style="123" customWidth="1"/>
    <col min="1542" max="1542" width="14" style="123" customWidth="1"/>
    <col min="1543" max="1543" width="33.42578125" style="123" bestFit="1" customWidth="1"/>
    <col min="1544" max="1544" width="13" style="123" customWidth="1"/>
    <col min="1545" max="1545" width="17" style="123" customWidth="1"/>
    <col min="1546" max="1792" width="9.140625" style="123"/>
    <col min="1793" max="1793" width="7.140625" style="123" customWidth="1"/>
    <col min="1794" max="1794" width="24.140625" style="123" customWidth="1"/>
    <col min="1795" max="1795" width="28.85546875" style="123" customWidth="1"/>
    <col min="1796" max="1796" width="33.5703125" style="123" bestFit="1" customWidth="1"/>
    <col min="1797" max="1797" width="14.28515625" style="123" customWidth="1"/>
    <col min="1798" max="1798" width="14" style="123" customWidth="1"/>
    <col min="1799" max="1799" width="33.42578125" style="123" bestFit="1" customWidth="1"/>
    <col min="1800" max="1800" width="13" style="123" customWidth="1"/>
    <col min="1801" max="1801" width="17" style="123" customWidth="1"/>
    <col min="1802" max="2048" width="9.140625" style="123"/>
    <col min="2049" max="2049" width="7.140625" style="123" customWidth="1"/>
    <col min="2050" max="2050" width="24.140625" style="123" customWidth="1"/>
    <col min="2051" max="2051" width="28.85546875" style="123" customWidth="1"/>
    <col min="2052" max="2052" width="33.5703125" style="123" bestFit="1" customWidth="1"/>
    <col min="2053" max="2053" width="14.28515625" style="123" customWidth="1"/>
    <col min="2054" max="2054" width="14" style="123" customWidth="1"/>
    <col min="2055" max="2055" width="33.42578125" style="123" bestFit="1" customWidth="1"/>
    <col min="2056" max="2056" width="13" style="123" customWidth="1"/>
    <col min="2057" max="2057" width="17" style="123" customWidth="1"/>
    <col min="2058" max="2304" width="9.140625" style="123"/>
    <col min="2305" max="2305" width="7.140625" style="123" customWidth="1"/>
    <col min="2306" max="2306" width="24.140625" style="123" customWidth="1"/>
    <col min="2307" max="2307" width="28.85546875" style="123" customWidth="1"/>
    <col min="2308" max="2308" width="33.5703125" style="123" bestFit="1" customWidth="1"/>
    <col min="2309" max="2309" width="14.28515625" style="123" customWidth="1"/>
    <col min="2310" max="2310" width="14" style="123" customWidth="1"/>
    <col min="2311" max="2311" width="33.42578125" style="123" bestFit="1" customWidth="1"/>
    <col min="2312" max="2312" width="13" style="123" customWidth="1"/>
    <col min="2313" max="2313" width="17" style="123" customWidth="1"/>
    <col min="2314" max="2560" width="9.140625" style="123"/>
    <col min="2561" max="2561" width="7.140625" style="123" customWidth="1"/>
    <col min="2562" max="2562" width="24.140625" style="123" customWidth="1"/>
    <col min="2563" max="2563" width="28.85546875" style="123" customWidth="1"/>
    <col min="2564" max="2564" width="33.5703125" style="123" bestFit="1" customWidth="1"/>
    <col min="2565" max="2565" width="14.28515625" style="123" customWidth="1"/>
    <col min="2566" max="2566" width="14" style="123" customWidth="1"/>
    <col min="2567" max="2567" width="33.42578125" style="123" bestFit="1" customWidth="1"/>
    <col min="2568" max="2568" width="13" style="123" customWidth="1"/>
    <col min="2569" max="2569" width="17" style="123" customWidth="1"/>
    <col min="2570" max="2816" width="9.140625" style="123"/>
    <col min="2817" max="2817" width="7.140625" style="123" customWidth="1"/>
    <col min="2818" max="2818" width="24.140625" style="123" customWidth="1"/>
    <col min="2819" max="2819" width="28.85546875" style="123" customWidth="1"/>
    <col min="2820" max="2820" width="33.5703125" style="123" bestFit="1" customWidth="1"/>
    <col min="2821" max="2821" width="14.28515625" style="123" customWidth="1"/>
    <col min="2822" max="2822" width="14" style="123" customWidth="1"/>
    <col min="2823" max="2823" width="33.42578125" style="123" bestFit="1" customWidth="1"/>
    <col min="2824" max="2824" width="13" style="123" customWidth="1"/>
    <col min="2825" max="2825" width="17" style="123" customWidth="1"/>
    <col min="2826" max="3072" width="9.140625" style="123"/>
    <col min="3073" max="3073" width="7.140625" style="123" customWidth="1"/>
    <col min="3074" max="3074" width="24.140625" style="123" customWidth="1"/>
    <col min="3075" max="3075" width="28.85546875" style="123" customWidth="1"/>
    <col min="3076" max="3076" width="33.5703125" style="123" bestFit="1" customWidth="1"/>
    <col min="3077" max="3077" width="14.28515625" style="123" customWidth="1"/>
    <col min="3078" max="3078" width="14" style="123" customWidth="1"/>
    <col min="3079" max="3079" width="33.42578125" style="123" bestFit="1" customWidth="1"/>
    <col min="3080" max="3080" width="13" style="123" customWidth="1"/>
    <col min="3081" max="3081" width="17" style="123" customWidth="1"/>
    <col min="3082" max="3328" width="9.140625" style="123"/>
    <col min="3329" max="3329" width="7.140625" style="123" customWidth="1"/>
    <col min="3330" max="3330" width="24.140625" style="123" customWidth="1"/>
    <col min="3331" max="3331" width="28.85546875" style="123" customWidth="1"/>
    <col min="3332" max="3332" width="33.5703125" style="123" bestFit="1" customWidth="1"/>
    <col min="3333" max="3333" width="14.28515625" style="123" customWidth="1"/>
    <col min="3334" max="3334" width="14" style="123" customWidth="1"/>
    <col min="3335" max="3335" width="33.42578125" style="123" bestFit="1" customWidth="1"/>
    <col min="3336" max="3336" width="13" style="123" customWidth="1"/>
    <col min="3337" max="3337" width="17" style="123" customWidth="1"/>
    <col min="3338" max="3584" width="9.140625" style="123"/>
    <col min="3585" max="3585" width="7.140625" style="123" customWidth="1"/>
    <col min="3586" max="3586" width="24.140625" style="123" customWidth="1"/>
    <col min="3587" max="3587" width="28.85546875" style="123" customWidth="1"/>
    <col min="3588" max="3588" width="33.5703125" style="123" bestFit="1" customWidth="1"/>
    <col min="3589" max="3589" width="14.28515625" style="123" customWidth="1"/>
    <col min="3590" max="3590" width="14" style="123" customWidth="1"/>
    <col min="3591" max="3591" width="33.42578125" style="123" bestFit="1" customWidth="1"/>
    <col min="3592" max="3592" width="13" style="123" customWidth="1"/>
    <col min="3593" max="3593" width="17" style="123" customWidth="1"/>
    <col min="3594" max="3840" width="9.140625" style="123"/>
    <col min="3841" max="3841" width="7.140625" style="123" customWidth="1"/>
    <col min="3842" max="3842" width="24.140625" style="123" customWidth="1"/>
    <col min="3843" max="3843" width="28.85546875" style="123" customWidth="1"/>
    <col min="3844" max="3844" width="33.5703125" style="123" bestFit="1" customWidth="1"/>
    <col min="3845" max="3845" width="14.28515625" style="123" customWidth="1"/>
    <col min="3846" max="3846" width="14" style="123" customWidth="1"/>
    <col min="3847" max="3847" width="33.42578125" style="123" bestFit="1" customWidth="1"/>
    <col min="3848" max="3848" width="13" style="123" customWidth="1"/>
    <col min="3849" max="3849" width="17" style="123" customWidth="1"/>
    <col min="3850" max="4096" width="9.140625" style="123"/>
    <col min="4097" max="4097" width="7.140625" style="123" customWidth="1"/>
    <col min="4098" max="4098" width="24.140625" style="123" customWidth="1"/>
    <col min="4099" max="4099" width="28.85546875" style="123" customWidth="1"/>
    <col min="4100" max="4100" width="33.5703125" style="123" bestFit="1" customWidth="1"/>
    <col min="4101" max="4101" width="14.28515625" style="123" customWidth="1"/>
    <col min="4102" max="4102" width="14" style="123" customWidth="1"/>
    <col min="4103" max="4103" width="33.42578125" style="123" bestFit="1" customWidth="1"/>
    <col min="4104" max="4104" width="13" style="123" customWidth="1"/>
    <col min="4105" max="4105" width="17" style="123" customWidth="1"/>
    <col min="4106" max="4352" width="9.140625" style="123"/>
    <col min="4353" max="4353" width="7.140625" style="123" customWidth="1"/>
    <col min="4354" max="4354" width="24.140625" style="123" customWidth="1"/>
    <col min="4355" max="4355" width="28.85546875" style="123" customWidth="1"/>
    <col min="4356" max="4356" width="33.5703125" style="123" bestFit="1" customWidth="1"/>
    <col min="4357" max="4357" width="14.28515625" style="123" customWidth="1"/>
    <col min="4358" max="4358" width="14" style="123" customWidth="1"/>
    <col min="4359" max="4359" width="33.42578125" style="123" bestFit="1" customWidth="1"/>
    <col min="4360" max="4360" width="13" style="123" customWidth="1"/>
    <col min="4361" max="4361" width="17" style="123" customWidth="1"/>
    <col min="4362" max="4608" width="9.140625" style="123"/>
    <col min="4609" max="4609" width="7.140625" style="123" customWidth="1"/>
    <col min="4610" max="4610" width="24.140625" style="123" customWidth="1"/>
    <col min="4611" max="4611" width="28.85546875" style="123" customWidth="1"/>
    <col min="4612" max="4612" width="33.5703125" style="123" bestFit="1" customWidth="1"/>
    <col min="4613" max="4613" width="14.28515625" style="123" customWidth="1"/>
    <col min="4614" max="4614" width="14" style="123" customWidth="1"/>
    <col min="4615" max="4615" width="33.42578125" style="123" bestFit="1" customWidth="1"/>
    <col min="4616" max="4616" width="13" style="123" customWidth="1"/>
    <col min="4617" max="4617" width="17" style="123" customWidth="1"/>
    <col min="4618" max="4864" width="9.140625" style="123"/>
    <col min="4865" max="4865" width="7.140625" style="123" customWidth="1"/>
    <col min="4866" max="4866" width="24.140625" style="123" customWidth="1"/>
    <col min="4867" max="4867" width="28.85546875" style="123" customWidth="1"/>
    <col min="4868" max="4868" width="33.5703125" style="123" bestFit="1" customWidth="1"/>
    <col min="4869" max="4869" width="14.28515625" style="123" customWidth="1"/>
    <col min="4870" max="4870" width="14" style="123" customWidth="1"/>
    <col min="4871" max="4871" width="33.42578125" style="123" bestFit="1" customWidth="1"/>
    <col min="4872" max="4872" width="13" style="123" customWidth="1"/>
    <col min="4873" max="4873" width="17" style="123" customWidth="1"/>
    <col min="4874" max="5120" width="9.140625" style="123"/>
    <col min="5121" max="5121" width="7.140625" style="123" customWidth="1"/>
    <col min="5122" max="5122" width="24.140625" style="123" customWidth="1"/>
    <col min="5123" max="5123" width="28.85546875" style="123" customWidth="1"/>
    <col min="5124" max="5124" width="33.5703125" style="123" bestFit="1" customWidth="1"/>
    <col min="5125" max="5125" width="14.28515625" style="123" customWidth="1"/>
    <col min="5126" max="5126" width="14" style="123" customWidth="1"/>
    <col min="5127" max="5127" width="33.42578125" style="123" bestFit="1" customWidth="1"/>
    <col min="5128" max="5128" width="13" style="123" customWidth="1"/>
    <col min="5129" max="5129" width="17" style="123" customWidth="1"/>
    <col min="5130" max="5376" width="9.140625" style="123"/>
    <col min="5377" max="5377" width="7.140625" style="123" customWidth="1"/>
    <col min="5378" max="5378" width="24.140625" style="123" customWidth="1"/>
    <col min="5379" max="5379" width="28.85546875" style="123" customWidth="1"/>
    <col min="5380" max="5380" width="33.5703125" style="123" bestFit="1" customWidth="1"/>
    <col min="5381" max="5381" width="14.28515625" style="123" customWidth="1"/>
    <col min="5382" max="5382" width="14" style="123" customWidth="1"/>
    <col min="5383" max="5383" width="33.42578125" style="123" bestFit="1" customWidth="1"/>
    <col min="5384" max="5384" width="13" style="123" customWidth="1"/>
    <col min="5385" max="5385" width="17" style="123" customWidth="1"/>
    <col min="5386" max="5632" width="9.140625" style="123"/>
    <col min="5633" max="5633" width="7.140625" style="123" customWidth="1"/>
    <col min="5634" max="5634" width="24.140625" style="123" customWidth="1"/>
    <col min="5635" max="5635" width="28.85546875" style="123" customWidth="1"/>
    <col min="5636" max="5636" width="33.5703125" style="123" bestFit="1" customWidth="1"/>
    <col min="5637" max="5637" width="14.28515625" style="123" customWidth="1"/>
    <col min="5638" max="5638" width="14" style="123" customWidth="1"/>
    <col min="5639" max="5639" width="33.42578125" style="123" bestFit="1" customWidth="1"/>
    <col min="5640" max="5640" width="13" style="123" customWidth="1"/>
    <col min="5641" max="5641" width="17" style="123" customWidth="1"/>
    <col min="5642" max="5888" width="9.140625" style="123"/>
    <col min="5889" max="5889" width="7.140625" style="123" customWidth="1"/>
    <col min="5890" max="5890" width="24.140625" style="123" customWidth="1"/>
    <col min="5891" max="5891" width="28.85546875" style="123" customWidth="1"/>
    <col min="5892" max="5892" width="33.5703125" style="123" bestFit="1" customWidth="1"/>
    <col min="5893" max="5893" width="14.28515625" style="123" customWidth="1"/>
    <col min="5894" max="5894" width="14" style="123" customWidth="1"/>
    <col min="5895" max="5895" width="33.42578125" style="123" bestFit="1" customWidth="1"/>
    <col min="5896" max="5896" width="13" style="123" customWidth="1"/>
    <col min="5897" max="5897" width="17" style="123" customWidth="1"/>
    <col min="5898" max="6144" width="9.140625" style="123"/>
    <col min="6145" max="6145" width="7.140625" style="123" customWidth="1"/>
    <col min="6146" max="6146" width="24.140625" style="123" customWidth="1"/>
    <col min="6147" max="6147" width="28.85546875" style="123" customWidth="1"/>
    <col min="6148" max="6148" width="33.5703125" style="123" bestFit="1" customWidth="1"/>
    <col min="6149" max="6149" width="14.28515625" style="123" customWidth="1"/>
    <col min="6150" max="6150" width="14" style="123" customWidth="1"/>
    <col min="6151" max="6151" width="33.42578125" style="123" bestFit="1" customWidth="1"/>
    <col min="6152" max="6152" width="13" style="123" customWidth="1"/>
    <col min="6153" max="6153" width="17" style="123" customWidth="1"/>
    <col min="6154" max="6400" width="9.140625" style="123"/>
    <col min="6401" max="6401" width="7.140625" style="123" customWidth="1"/>
    <col min="6402" max="6402" width="24.140625" style="123" customWidth="1"/>
    <col min="6403" max="6403" width="28.85546875" style="123" customWidth="1"/>
    <col min="6404" max="6404" width="33.5703125" style="123" bestFit="1" customWidth="1"/>
    <col min="6405" max="6405" width="14.28515625" style="123" customWidth="1"/>
    <col min="6406" max="6406" width="14" style="123" customWidth="1"/>
    <col min="6407" max="6407" width="33.42578125" style="123" bestFit="1" customWidth="1"/>
    <col min="6408" max="6408" width="13" style="123" customWidth="1"/>
    <col min="6409" max="6409" width="17" style="123" customWidth="1"/>
    <col min="6410" max="6656" width="9.140625" style="123"/>
    <col min="6657" max="6657" width="7.140625" style="123" customWidth="1"/>
    <col min="6658" max="6658" width="24.140625" style="123" customWidth="1"/>
    <col min="6659" max="6659" width="28.85546875" style="123" customWidth="1"/>
    <col min="6660" max="6660" width="33.5703125" style="123" bestFit="1" customWidth="1"/>
    <col min="6661" max="6661" width="14.28515625" style="123" customWidth="1"/>
    <col min="6662" max="6662" width="14" style="123" customWidth="1"/>
    <col min="6663" max="6663" width="33.42578125" style="123" bestFit="1" customWidth="1"/>
    <col min="6664" max="6664" width="13" style="123" customWidth="1"/>
    <col min="6665" max="6665" width="17" style="123" customWidth="1"/>
    <col min="6666" max="6912" width="9.140625" style="123"/>
    <col min="6913" max="6913" width="7.140625" style="123" customWidth="1"/>
    <col min="6914" max="6914" width="24.140625" style="123" customWidth="1"/>
    <col min="6915" max="6915" width="28.85546875" style="123" customWidth="1"/>
    <col min="6916" max="6916" width="33.5703125" style="123" bestFit="1" customWidth="1"/>
    <col min="6917" max="6917" width="14.28515625" style="123" customWidth="1"/>
    <col min="6918" max="6918" width="14" style="123" customWidth="1"/>
    <col min="6919" max="6919" width="33.42578125" style="123" bestFit="1" customWidth="1"/>
    <col min="6920" max="6920" width="13" style="123" customWidth="1"/>
    <col min="6921" max="6921" width="17" style="123" customWidth="1"/>
    <col min="6922" max="7168" width="9.140625" style="123"/>
    <col min="7169" max="7169" width="7.140625" style="123" customWidth="1"/>
    <col min="7170" max="7170" width="24.140625" style="123" customWidth="1"/>
    <col min="7171" max="7171" width="28.85546875" style="123" customWidth="1"/>
    <col min="7172" max="7172" width="33.5703125" style="123" bestFit="1" customWidth="1"/>
    <col min="7173" max="7173" width="14.28515625" style="123" customWidth="1"/>
    <col min="7174" max="7174" width="14" style="123" customWidth="1"/>
    <col min="7175" max="7175" width="33.42578125" style="123" bestFit="1" customWidth="1"/>
    <col min="7176" max="7176" width="13" style="123" customWidth="1"/>
    <col min="7177" max="7177" width="17" style="123" customWidth="1"/>
    <col min="7178" max="7424" width="9.140625" style="123"/>
    <col min="7425" max="7425" width="7.140625" style="123" customWidth="1"/>
    <col min="7426" max="7426" width="24.140625" style="123" customWidth="1"/>
    <col min="7427" max="7427" width="28.85546875" style="123" customWidth="1"/>
    <col min="7428" max="7428" width="33.5703125" style="123" bestFit="1" customWidth="1"/>
    <col min="7429" max="7429" width="14.28515625" style="123" customWidth="1"/>
    <col min="7430" max="7430" width="14" style="123" customWidth="1"/>
    <col min="7431" max="7431" width="33.42578125" style="123" bestFit="1" customWidth="1"/>
    <col min="7432" max="7432" width="13" style="123" customWidth="1"/>
    <col min="7433" max="7433" width="17" style="123" customWidth="1"/>
    <col min="7434" max="7680" width="9.140625" style="123"/>
    <col min="7681" max="7681" width="7.140625" style="123" customWidth="1"/>
    <col min="7682" max="7682" width="24.140625" style="123" customWidth="1"/>
    <col min="7683" max="7683" width="28.85546875" style="123" customWidth="1"/>
    <col min="7684" max="7684" width="33.5703125" style="123" bestFit="1" customWidth="1"/>
    <col min="7685" max="7685" width="14.28515625" style="123" customWidth="1"/>
    <col min="7686" max="7686" width="14" style="123" customWidth="1"/>
    <col min="7687" max="7687" width="33.42578125" style="123" bestFit="1" customWidth="1"/>
    <col min="7688" max="7688" width="13" style="123" customWidth="1"/>
    <col min="7689" max="7689" width="17" style="123" customWidth="1"/>
    <col min="7690" max="7936" width="9.140625" style="123"/>
    <col min="7937" max="7937" width="7.140625" style="123" customWidth="1"/>
    <col min="7938" max="7938" width="24.140625" style="123" customWidth="1"/>
    <col min="7939" max="7939" width="28.85546875" style="123" customWidth="1"/>
    <col min="7940" max="7940" width="33.5703125" style="123" bestFit="1" customWidth="1"/>
    <col min="7941" max="7941" width="14.28515625" style="123" customWidth="1"/>
    <col min="7942" max="7942" width="14" style="123" customWidth="1"/>
    <col min="7943" max="7943" width="33.42578125" style="123" bestFit="1" customWidth="1"/>
    <col min="7944" max="7944" width="13" style="123" customWidth="1"/>
    <col min="7945" max="7945" width="17" style="123" customWidth="1"/>
    <col min="7946" max="8192" width="9.140625" style="123"/>
    <col min="8193" max="8193" width="7.140625" style="123" customWidth="1"/>
    <col min="8194" max="8194" width="24.140625" style="123" customWidth="1"/>
    <col min="8195" max="8195" width="28.85546875" style="123" customWidth="1"/>
    <col min="8196" max="8196" width="33.5703125" style="123" bestFit="1" customWidth="1"/>
    <col min="8197" max="8197" width="14.28515625" style="123" customWidth="1"/>
    <col min="8198" max="8198" width="14" style="123" customWidth="1"/>
    <col min="8199" max="8199" width="33.42578125" style="123" bestFit="1" customWidth="1"/>
    <col min="8200" max="8200" width="13" style="123" customWidth="1"/>
    <col min="8201" max="8201" width="17" style="123" customWidth="1"/>
    <col min="8202" max="8448" width="9.140625" style="123"/>
    <col min="8449" max="8449" width="7.140625" style="123" customWidth="1"/>
    <col min="8450" max="8450" width="24.140625" style="123" customWidth="1"/>
    <col min="8451" max="8451" width="28.85546875" style="123" customWidth="1"/>
    <col min="8452" max="8452" width="33.5703125" style="123" bestFit="1" customWidth="1"/>
    <col min="8453" max="8453" width="14.28515625" style="123" customWidth="1"/>
    <col min="8454" max="8454" width="14" style="123" customWidth="1"/>
    <col min="8455" max="8455" width="33.42578125" style="123" bestFit="1" customWidth="1"/>
    <col min="8456" max="8456" width="13" style="123" customWidth="1"/>
    <col min="8457" max="8457" width="17" style="123" customWidth="1"/>
    <col min="8458" max="8704" width="9.140625" style="123"/>
    <col min="8705" max="8705" width="7.140625" style="123" customWidth="1"/>
    <col min="8706" max="8706" width="24.140625" style="123" customWidth="1"/>
    <col min="8707" max="8707" width="28.85546875" style="123" customWidth="1"/>
    <col min="8708" max="8708" width="33.5703125" style="123" bestFit="1" customWidth="1"/>
    <col min="8709" max="8709" width="14.28515625" style="123" customWidth="1"/>
    <col min="8710" max="8710" width="14" style="123" customWidth="1"/>
    <col min="8711" max="8711" width="33.42578125" style="123" bestFit="1" customWidth="1"/>
    <col min="8712" max="8712" width="13" style="123" customWidth="1"/>
    <col min="8713" max="8713" width="17" style="123" customWidth="1"/>
    <col min="8714" max="8960" width="9.140625" style="123"/>
    <col min="8961" max="8961" width="7.140625" style="123" customWidth="1"/>
    <col min="8962" max="8962" width="24.140625" style="123" customWidth="1"/>
    <col min="8963" max="8963" width="28.85546875" style="123" customWidth="1"/>
    <col min="8964" max="8964" width="33.5703125" style="123" bestFit="1" customWidth="1"/>
    <col min="8965" max="8965" width="14.28515625" style="123" customWidth="1"/>
    <col min="8966" max="8966" width="14" style="123" customWidth="1"/>
    <col min="8967" max="8967" width="33.42578125" style="123" bestFit="1" customWidth="1"/>
    <col min="8968" max="8968" width="13" style="123" customWidth="1"/>
    <col min="8969" max="8969" width="17" style="123" customWidth="1"/>
    <col min="8970" max="9216" width="9.140625" style="123"/>
    <col min="9217" max="9217" width="7.140625" style="123" customWidth="1"/>
    <col min="9218" max="9218" width="24.140625" style="123" customWidth="1"/>
    <col min="9219" max="9219" width="28.85546875" style="123" customWidth="1"/>
    <col min="9220" max="9220" width="33.5703125" style="123" bestFit="1" customWidth="1"/>
    <col min="9221" max="9221" width="14.28515625" style="123" customWidth="1"/>
    <col min="9222" max="9222" width="14" style="123" customWidth="1"/>
    <col min="9223" max="9223" width="33.42578125" style="123" bestFit="1" customWidth="1"/>
    <col min="9224" max="9224" width="13" style="123" customWidth="1"/>
    <col min="9225" max="9225" width="17" style="123" customWidth="1"/>
    <col min="9226" max="9472" width="9.140625" style="123"/>
    <col min="9473" max="9473" width="7.140625" style="123" customWidth="1"/>
    <col min="9474" max="9474" width="24.140625" style="123" customWidth="1"/>
    <col min="9475" max="9475" width="28.85546875" style="123" customWidth="1"/>
    <col min="9476" max="9476" width="33.5703125" style="123" bestFit="1" customWidth="1"/>
    <col min="9477" max="9477" width="14.28515625" style="123" customWidth="1"/>
    <col min="9478" max="9478" width="14" style="123" customWidth="1"/>
    <col min="9479" max="9479" width="33.42578125" style="123" bestFit="1" customWidth="1"/>
    <col min="9480" max="9480" width="13" style="123" customWidth="1"/>
    <col min="9481" max="9481" width="17" style="123" customWidth="1"/>
    <col min="9482" max="9728" width="9.140625" style="123"/>
    <col min="9729" max="9729" width="7.140625" style="123" customWidth="1"/>
    <col min="9730" max="9730" width="24.140625" style="123" customWidth="1"/>
    <col min="9731" max="9731" width="28.85546875" style="123" customWidth="1"/>
    <col min="9732" max="9732" width="33.5703125" style="123" bestFit="1" customWidth="1"/>
    <col min="9733" max="9733" width="14.28515625" style="123" customWidth="1"/>
    <col min="9734" max="9734" width="14" style="123" customWidth="1"/>
    <col min="9735" max="9735" width="33.42578125" style="123" bestFit="1" customWidth="1"/>
    <col min="9736" max="9736" width="13" style="123" customWidth="1"/>
    <col min="9737" max="9737" width="17" style="123" customWidth="1"/>
    <col min="9738" max="9984" width="9.140625" style="123"/>
    <col min="9985" max="9985" width="7.140625" style="123" customWidth="1"/>
    <col min="9986" max="9986" width="24.140625" style="123" customWidth="1"/>
    <col min="9987" max="9987" width="28.85546875" style="123" customWidth="1"/>
    <col min="9988" max="9988" width="33.5703125" style="123" bestFit="1" customWidth="1"/>
    <col min="9989" max="9989" width="14.28515625" style="123" customWidth="1"/>
    <col min="9990" max="9990" width="14" style="123" customWidth="1"/>
    <col min="9991" max="9991" width="33.42578125" style="123" bestFit="1" customWidth="1"/>
    <col min="9992" max="9992" width="13" style="123" customWidth="1"/>
    <col min="9993" max="9993" width="17" style="123" customWidth="1"/>
    <col min="9994" max="10240" width="9.140625" style="123"/>
    <col min="10241" max="10241" width="7.140625" style="123" customWidth="1"/>
    <col min="10242" max="10242" width="24.140625" style="123" customWidth="1"/>
    <col min="10243" max="10243" width="28.85546875" style="123" customWidth="1"/>
    <col min="10244" max="10244" width="33.5703125" style="123" bestFit="1" customWidth="1"/>
    <col min="10245" max="10245" width="14.28515625" style="123" customWidth="1"/>
    <col min="10246" max="10246" width="14" style="123" customWidth="1"/>
    <col min="10247" max="10247" width="33.42578125" style="123" bestFit="1" customWidth="1"/>
    <col min="10248" max="10248" width="13" style="123" customWidth="1"/>
    <col min="10249" max="10249" width="17" style="123" customWidth="1"/>
    <col min="10250" max="10496" width="9.140625" style="123"/>
    <col min="10497" max="10497" width="7.140625" style="123" customWidth="1"/>
    <col min="10498" max="10498" width="24.140625" style="123" customWidth="1"/>
    <col min="10499" max="10499" width="28.85546875" style="123" customWidth="1"/>
    <col min="10500" max="10500" width="33.5703125" style="123" bestFit="1" customWidth="1"/>
    <col min="10501" max="10501" width="14.28515625" style="123" customWidth="1"/>
    <col min="10502" max="10502" width="14" style="123" customWidth="1"/>
    <col min="10503" max="10503" width="33.42578125" style="123" bestFit="1" customWidth="1"/>
    <col min="10504" max="10504" width="13" style="123" customWidth="1"/>
    <col min="10505" max="10505" width="17" style="123" customWidth="1"/>
    <col min="10506" max="10752" width="9.140625" style="123"/>
    <col min="10753" max="10753" width="7.140625" style="123" customWidth="1"/>
    <col min="10754" max="10754" width="24.140625" style="123" customWidth="1"/>
    <col min="10755" max="10755" width="28.85546875" style="123" customWidth="1"/>
    <col min="10756" max="10756" width="33.5703125" style="123" bestFit="1" customWidth="1"/>
    <col min="10757" max="10757" width="14.28515625" style="123" customWidth="1"/>
    <col min="10758" max="10758" width="14" style="123" customWidth="1"/>
    <col min="10759" max="10759" width="33.42578125" style="123" bestFit="1" customWidth="1"/>
    <col min="10760" max="10760" width="13" style="123" customWidth="1"/>
    <col min="10761" max="10761" width="17" style="123" customWidth="1"/>
    <col min="10762" max="11008" width="9.140625" style="123"/>
    <col min="11009" max="11009" width="7.140625" style="123" customWidth="1"/>
    <col min="11010" max="11010" width="24.140625" style="123" customWidth="1"/>
    <col min="11011" max="11011" width="28.85546875" style="123" customWidth="1"/>
    <col min="11012" max="11012" width="33.5703125" style="123" bestFit="1" customWidth="1"/>
    <col min="11013" max="11013" width="14.28515625" style="123" customWidth="1"/>
    <col min="11014" max="11014" width="14" style="123" customWidth="1"/>
    <col min="11015" max="11015" width="33.42578125" style="123" bestFit="1" customWidth="1"/>
    <col min="11016" max="11016" width="13" style="123" customWidth="1"/>
    <col min="11017" max="11017" width="17" style="123" customWidth="1"/>
    <col min="11018" max="11264" width="9.140625" style="123"/>
    <col min="11265" max="11265" width="7.140625" style="123" customWidth="1"/>
    <col min="11266" max="11266" width="24.140625" style="123" customWidth="1"/>
    <col min="11267" max="11267" width="28.85546875" style="123" customWidth="1"/>
    <col min="11268" max="11268" width="33.5703125" style="123" bestFit="1" customWidth="1"/>
    <col min="11269" max="11269" width="14.28515625" style="123" customWidth="1"/>
    <col min="11270" max="11270" width="14" style="123" customWidth="1"/>
    <col min="11271" max="11271" width="33.42578125" style="123" bestFit="1" customWidth="1"/>
    <col min="11272" max="11272" width="13" style="123" customWidth="1"/>
    <col min="11273" max="11273" width="17" style="123" customWidth="1"/>
    <col min="11274" max="11520" width="9.140625" style="123"/>
    <col min="11521" max="11521" width="7.140625" style="123" customWidth="1"/>
    <col min="11522" max="11522" width="24.140625" style="123" customWidth="1"/>
    <col min="11523" max="11523" width="28.85546875" style="123" customWidth="1"/>
    <col min="11524" max="11524" width="33.5703125" style="123" bestFit="1" customWidth="1"/>
    <col min="11525" max="11525" width="14.28515625" style="123" customWidth="1"/>
    <col min="11526" max="11526" width="14" style="123" customWidth="1"/>
    <col min="11527" max="11527" width="33.42578125" style="123" bestFit="1" customWidth="1"/>
    <col min="11528" max="11528" width="13" style="123" customWidth="1"/>
    <col min="11529" max="11529" width="17" style="123" customWidth="1"/>
    <col min="11530" max="11776" width="9.140625" style="123"/>
    <col min="11777" max="11777" width="7.140625" style="123" customWidth="1"/>
    <col min="11778" max="11778" width="24.140625" style="123" customWidth="1"/>
    <col min="11779" max="11779" width="28.85546875" style="123" customWidth="1"/>
    <col min="11780" max="11780" width="33.5703125" style="123" bestFit="1" customWidth="1"/>
    <col min="11781" max="11781" width="14.28515625" style="123" customWidth="1"/>
    <col min="11782" max="11782" width="14" style="123" customWidth="1"/>
    <col min="11783" max="11783" width="33.42578125" style="123" bestFit="1" customWidth="1"/>
    <col min="11784" max="11784" width="13" style="123" customWidth="1"/>
    <col min="11785" max="11785" width="17" style="123" customWidth="1"/>
    <col min="11786" max="12032" width="9.140625" style="123"/>
    <col min="12033" max="12033" width="7.140625" style="123" customWidth="1"/>
    <col min="12034" max="12034" width="24.140625" style="123" customWidth="1"/>
    <col min="12035" max="12035" width="28.85546875" style="123" customWidth="1"/>
    <col min="12036" max="12036" width="33.5703125" style="123" bestFit="1" customWidth="1"/>
    <col min="12037" max="12037" width="14.28515625" style="123" customWidth="1"/>
    <col min="12038" max="12038" width="14" style="123" customWidth="1"/>
    <col min="12039" max="12039" width="33.42578125" style="123" bestFit="1" customWidth="1"/>
    <col min="12040" max="12040" width="13" style="123" customWidth="1"/>
    <col min="12041" max="12041" width="17" style="123" customWidth="1"/>
    <col min="12042" max="12288" width="9.140625" style="123"/>
    <col min="12289" max="12289" width="7.140625" style="123" customWidth="1"/>
    <col min="12290" max="12290" width="24.140625" style="123" customWidth="1"/>
    <col min="12291" max="12291" width="28.85546875" style="123" customWidth="1"/>
    <col min="12292" max="12292" width="33.5703125" style="123" bestFit="1" customWidth="1"/>
    <col min="12293" max="12293" width="14.28515625" style="123" customWidth="1"/>
    <col min="12294" max="12294" width="14" style="123" customWidth="1"/>
    <col min="12295" max="12295" width="33.42578125" style="123" bestFit="1" customWidth="1"/>
    <col min="12296" max="12296" width="13" style="123" customWidth="1"/>
    <col min="12297" max="12297" width="17" style="123" customWidth="1"/>
    <col min="12298" max="12544" width="9.140625" style="123"/>
    <col min="12545" max="12545" width="7.140625" style="123" customWidth="1"/>
    <col min="12546" max="12546" width="24.140625" style="123" customWidth="1"/>
    <col min="12547" max="12547" width="28.85546875" style="123" customWidth="1"/>
    <col min="12548" max="12548" width="33.5703125" style="123" bestFit="1" customWidth="1"/>
    <col min="12549" max="12549" width="14.28515625" style="123" customWidth="1"/>
    <col min="12550" max="12550" width="14" style="123" customWidth="1"/>
    <col min="12551" max="12551" width="33.42578125" style="123" bestFit="1" customWidth="1"/>
    <col min="12552" max="12552" width="13" style="123" customWidth="1"/>
    <col min="12553" max="12553" width="17" style="123" customWidth="1"/>
    <col min="12554" max="12800" width="9.140625" style="123"/>
    <col min="12801" max="12801" width="7.140625" style="123" customWidth="1"/>
    <col min="12802" max="12802" width="24.140625" style="123" customWidth="1"/>
    <col min="12803" max="12803" width="28.85546875" style="123" customWidth="1"/>
    <col min="12804" max="12804" width="33.5703125" style="123" bestFit="1" customWidth="1"/>
    <col min="12805" max="12805" width="14.28515625" style="123" customWidth="1"/>
    <col min="12806" max="12806" width="14" style="123" customWidth="1"/>
    <col min="12807" max="12807" width="33.42578125" style="123" bestFit="1" customWidth="1"/>
    <col min="12808" max="12808" width="13" style="123" customWidth="1"/>
    <col min="12809" max="12809" width="17" style="123" customWidth="1"/>
    <col min="12810" max="13056" width="9.140625" style="123"/>
    <col min="13057" max="13057" width="7.140625" style="123" customWidth="1"/>
    <col min="13058" max="13058" width="24.140625" style="123" customWidth="1"/>
    <col min="13059" max="13059" width="28.85546875" style="123" customWidth="1"/>
    <col min="13060" max="13060" width="33.5703125" style="123" bestFit="1" customWidth="1"/>
    <col min="13061" max="13061" width="14.28515625" style="123" customWidth="1"/>
    <col min="13062" max="13062" width="14" style="123" customWidth="1"/>
    <col min="13063" max="13063" width="33.42578125" style="123" bestFit="1" customWidth="1"/>
    <col min="13064" max="13064" width="13" style="123" customWidth="1"/>
    <col min="13065" max="13065" width="17" style="123" customWidth="1"/>
    <col min="13066" max="13312" width="9.140625" style="123"/>
    <col min="13313" max="13313" width="7.140625" style="123" customWidth="1"/>
    <col min="13314" max="13314" width="24.140625" style="123" customWidth="1"/>
    <col min="13315" max="13315" width="28.85546875" style="123" customWidth="1"/>
    <col min="13316" max="13316" width="33.5703125" style="123" bestFit="1" customWidth="1"/>
    <col min="13317" max="13317" width="14.28515625" style="123" customWidth="1"/>
    <col min="13318" max="13318" width="14" style="123" customWidth="1"/>
    <col min="13319" max="13319" width="33.42578125" style="123" bestFit="1" customWidth="1"/>
    <col min="13320" max="13320" width="13" style="123" customWidth="1"/>
    <col min="13321" max="13321" width="17" style="123" customWidth="1"/>
    <col min="13322" max="13568" width="9.140625" style="123"/>
    <col min="13569" max="13569" width="7.140625" style="123" customWidth="1"/>
    <col min="13570" max="13570" width="24.140625" style="123" customWidth="1"/>
    <col min="13571" max="13571" width="28.85546875" style="123" customWidth="1"/>
    <col min="13572" max="13572" width="33.5703125" style="123" bestFit="1" customWidth="1"/>
    <col min="13573" max="13573" width="14.28515625" style="123" customWidth="1"/>
    <col min="13574" max="13574" width="14" style="123" customWidth="1"/>
    <col min="13575" max="13575" width="33.42578125" style="123" bestFit="1" customWidth="1"/>
    <col min="13576" max="13576" width="13" style="123" customWidth="1"/>
    <col min="13577" max="13577" width="17" style="123" customWidth="1"/>
    <col min="13578" max="13824" width="9.140625" style="123"/>
    <col min="13825" max="13825" width="7.140625" style="123" customWidth="1"/>
    <col min="13826" max="13826" width="24.140625" style="123" customWidth="1"/>
    <col min="13827" max="13827" width="28.85546875" style="123" customWidth="1"/>
    <col min="13828" max="13828" width="33.5703125" style="123" bestFit="1" customWidth="1"/>
    <col min="13829" max="13829" width="14.28515625" style="123" customWidth="1"/>
    <col min="13830" max="13830" width="14" style="123" customWidth="1"/>
    <col min="13831" max="13831" width="33.42578125" style="123" bestFit="1" customWidth="1"/>
    <col min="13832" max="13832" width="13" style="123" customWidth="1"/>
    <col min="13833" max="13833" width="17" style="123" customWidth="1"/>
    <col min="13834" max="14080" width="9.140625" style="123"/>
    <col min="14081" max="14081" width="7.140625" style="123" customWidth="1"/>
    <col min="14082" max="14082" width="24.140625" style="123" customWidth="1"/>
    <col min="14083" max="14083" width="28.85546875" style="123" customWidth="1"/>
    <col min="14084" max="14084" width="33.5703125" style="123" bestFit="1" customWidth="1"/>
    <col min="14085" max="14085" width="14.28515625" style="123" customWidth="1"/>
    <col min="14086" max="14086" width="14" style="123" customWidth="1"/>
    <col min="14087" max="14087" width="33.42578125" style="123" bestFit="1" customWidth="1"/>
    <col min="14088" max="14088" width="13" style="123" customWidth="1"/>
    <col min="14089" max="14089" width="17" style="123" customWidth="1"/>
    <col min="14090" max="14336" width="9.140625" style="123"/>
    <col min="14337" max="14337" width="7.140625" style="123" customWidth="1"/>
    <col min="14338" max="14338" width="24.140625" style="123" customWidth="1"/>
    <col min="14339" max="14339" width="28.85546875" style="123" customWidth="1"/>
    <col min="14340" max="14340" width="33.5703125" style="123" bestFit="1" customWidth="1"/>
    <col min="14341" max="14341" width="14.28515625" style="123" customWidth="1"/>
    <col min="14342" max="14342" width="14" style="123" customWidth="1"/>
    <col min="14343" max="14343" width="33.42578125" style="123" bestFit="1" customWidth="1"/>
    <col min="14344" max="14344" width="13" style="123" customWidth="1"/>
    <col min="14345" max="14345" width="17" style="123" customWidth="1"/>
    <col min="14346" max="14592" width="9.140625" style="123"/>
    <col min="14593" max="14593" width="7.140625" style="123" customWidth="1"/>
    <col min="14594" max="14594" width="24.140625" style="123" customWidth="1"/>
    <col min="14595" max="14595" width="28.85546875" style="123" customWidth="1"/>
    <col min="14596" max="14596" width="33.5703125" style="123" bestFit="1" customWidth="1"/>
    <col min="14597" max="14597" width="14.28515625" style="123" customWidth="1"/>
    <col min="14598" max="14598" width="14" style="123" customWidth="1"/>
    <col min="14599" max="14599" width="33.42578125" style="123" bestFit="1" customWidth="1"/>
    <col min="14600" max="14600" width="13" style="123" customWidth="1"/>
    <col min="14601" max="14601" width="17" style="123" customWidth="1"/>
    <col min="14602" max="14848" width="9.140625" style="123"/>
    <col min="14849" max="14849" width="7.140625" style="123" customWidth="1"/>
    <col min="14850" max="14850" width="24.140625" style="123" customWidth="1"/>
    <col min="14851" max="14851" width="28.85546875" style="123" customWidth="1"/>
    <col min="14852" max="14852" width="33.5703125" style="123" bestFit="1" customWidth="1"/>
    <col min="14853" max="14853" width="14.28515625" style="123" customWidth="1"/>
    <col min="14854" max="14854" width="14" style="123" customWidth="1"/>
    <col min="14855" max="14855" width="33.42578125" style="123" bestFit="1" customWidth="1"/>
    <col min="14856" max="14856" width="13" style="123" customWidth="1"/>
    <col min="14857" max="14857" width="17" style="123" customWidth="1"/>
    <col min="14858" max="15104" width="9.140625" style="123"/>
    <col min="15105" max="15105" width="7.140625" style="123" customWidth="1"/>
    <col min="15106" max="15106" width="24.140625" style="123" customWidth="1"/>
    <col min="15107" max="15107" width="28.85546875" style="123" customWidth="1"/>
    <col min="15108" max="15108" width="33.5703125" style="123" bestFit="1" customWidth="1"/>
    <col min="15109" max="15109" width="14.28515625" style="123" customWidth="1"/>
    <col min="15110" max="15110" width="14" style="123" customWidth="1"/>
    <col min="15111" max="15111" width="33.42578125" style="123" bestFit="1" customWidth="1"/>
    <col min="15112" max="15112" width="13" style="123" customWidth="1"/>
    <col min="15113" max="15113" width="17" style="123" customWidth="1"/>
    <col min="15114" max="15360" width="9.140625" style="123"/>
    <col min="15361" max="15361" width="7.140625" style="123" customWidth="1"/>
    <col min="15362" max="15362" width="24.140625" style="123" customWidth="1"/>
    <col min="15363" max="15363" width="28.85546875" style="123" customWidth="1"/>
    <col min="15364" max="15364" width="33.5703125" style="123" bestFit="1" customWidth="1"/>
    <col min="15365" max="15365" width="14.28515625" style="123" customWidth="1"/>
    <col min="15366" max="15366" width="14" style="123" customWidth="1"/>
    <col min="15367" max="15367" width="33.42578125" style="123" bestFit="1" customWidth="1"/>
    <col min="15368" max="15368" width="13" style="123" customWidth="1"/>
    <col min="15369" max="15369" width="17" style="123" customWidth="1"/>
    <col min="15370" max="15616" width="9.140625" style="123"/>
    <col min="15617" max="15617" width="7.140625" style="123" customWidth="1"/>
    <col min="15618" max="15618" width="24.140625" style="123" customWidth="1"/>
    <col min="15619" max="15619" width="28.85546875" style="123" customWidth="1"/>
    <col min="15620" max="15620" width="33.5703125" style="123" bestFit="1" customWidth="1"/>
    <col min="15621" max="15621" width="14.28515625" style="123" customWidth="1"/>
    <col min="15622" max="15622" width="14" style="123" customWidth="1"/>
    <col min="15623" max="15623" width="33.42578125" style="123" bestFit="1" customWidth="1"/>
    <col min="15624" max="15624" width="13" style="123" customWidth="1"/>
    <col min="15625" max="15625" width="17" style="123" customWidth="1"/>
    <col min="15626" max="15872" width="9.140625" style="123"/>
    <col min="15873" max="15873" width="7.140625" style="123" customWidth="1"/>
    <col min="15874" max="15874" width="24.140625" style="123" customWidth="1"/>
    <col min="15875" max="15875" width="28.85546875" style="123" customWidth="1"/>
    <col min="15876" max="15876" width="33.5703125" style="123" bestFit="1" customWidth="1"/>
    <col min="15877" max="15877" width="14.28515625" style="123" customWidth="1"/>
    <col min="15878" max="15878" width="14" style="123" customWidth="1"/>
    <col min="15879" max="15879" width="33.42578125" style="123" bestFit="1" customWidth="1"/>
    <col min="15880" max="15880" width="13" style="123" customWidth="1"/>
    <col min="15881" max="15881" width="17" style="123" customWidth="1"/>
    <col min="15882" max="16128" width="9.140625" style="123"/>
    <col min="16129" max="16129" width="7.140625" style="123" customWidth="1"/>
    <col min="16130" max="16130" width="24.140625" style="123" customWidth="1"/>
    <col min="16131" max="16131" width="28.85546875" style="123" customWidth="1"/>
    <col min="16132" max="16132" width="33.5703125" style="123" bestFit="1" customWidth="1"/>
    <col min="16133" max="16133" width="14.28515625" style="123" customWidth="1"/>
    <col min="16134" max="16134" width="14" style="123" customWidth="1"/>
    <col min="16135" max="16135" width="33.42578125" style="123" bestFit="1" customWidth="1"/>
    <col min="16136" max="16136" width="13" style="123" customWidth="1"/>
    <col min="16137" max="16137" width="17" style="123" customWidth="1"/>
    <col min="16138" max="16384" width="9.140625" style="123"/>
  </cols>
  <sheetData>
    <row r="1" spans="1:11" ht="13.5" thickBot="1" x14ac:dyDescent="0.25">
      <c r="A1" s="455" t="s">
        <v>0</v>
      </c>
      <c r="B1" s="455"/>
      <c r="C1" s="455"/>
      <c r="D1" s="455"/>
      <c r="E1" s="122"/>
      <c r="G1" s="471" t="s">
        <v>1</v>
      </c>
      <c r="H1" s="471"/>
    </row>
    <row r="2" spans="1:11" ht="13.5" thickTop="1" x14ac:dyDescent="0.2">
      <c r="A2" s="122"/>
      <c r="B2" s="122"/>
      <c r="C2" s="122"/>
      <c r="D2" s="122"/>
      <c r="E2" s="122"/>
      <c r="G2" s="115" t="s">
        <v>2</v>
      </c>
      <c r="H2" s="116">
        <v>6.7900000000000002E-2</v>
      </c>
      <c r="I2" s="126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129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130"/>
      <c r="H4" s="131"/>
    </row>
    <row r="5" spans="1:11" ht="13.5" thickTop="1" x14ac:dyDescent="0.2">
      <c r="G5" s="124" t="s">
        <v>6</v>
      </c>
      <c r="H5" s="125">
        <v>0.04</v>
      </c>
      <c r="I5" s="132"/>
      <c r="K5" s="133"/>
    </row>
    <row r="6" spans="1:11" ht="12.75" customHeight="1" x14ac:dyDescent="0.2">
      <c r="A6" s="436" t="s">
        <v>7</v>
      </c>
      <c r="B6" s="437"/>
      <c r="C6" s="437"/>
      <c r="D6" s="437"/>
      <c r="E6" s="438"/>
      <c r="F6" s="135"/>
      <c r="G6" s="136" t="s">
        <v>8</v>
      </c>
      <c r="H6" s="137">
        <v>1.6500000000000001E-2</v>
      </c>
      <c r="I6" s="138"/>
      <c r="K6" s="133"/>
    </row>
    <row r="7" spans="1:11" ht="12.75" customHeight="1" thickBot="1" x14ac:dyDescent="0.25">
      <c r="A7" s="139" t="s">
        <v>9</v>
      </c>
      <c r="B7" s="439" t="s">
        <v>10</v>
      </c>
      <c r="C7" s="439"/>
      <c r="D7" s="439"/>
      <c r="E7" s="93" t="s">
        <v>139</v>
      </c>
      <c r="F7" s="140"/>
      <c r="G7" s="127" t="s">
        <v>11</v>
      </c>
      <c r="H7" s="128">
        <v>7.5999999999999998E-2</v>
      </c>
    </row>
    <row r="8" spans="1:11" ht="23.25" customHeight="1" thickTop="1" thickBot="1" x14ac:dyDescent="0.25">
      <c r="A8" s="139" t="s">
        <v>12</v>
      </c>
      <c r="B8" s="439" t="s">
        <v>13</v>
      </c>
      <c r="C8" s="439"/>
      <c r="D8" s="439"/>
      <c r="E8" s="141" t="s">
        <v>196</v>
      </c>
      <c r="F8" s="140"/>
      <c r="G8" s="130"/>
      <c r="H8" s="131"/>
    </row>
    <row r="9" spans="1:11" ht="48.75" customHeight="1" thickTop="1" x14ac:dyDescent="0.2">
      <c r="A9" s="139" t="s">
        <v>15</v>
      </c>
      <c r="B9" s="439" t="s">
        <v>16</v>
      </c>
      <c r="C9" s="439"/>
      <c r="D9" s="439"/>
      <c r="E9" s="141" t="s">
        <v>140</v>
      </c>
      <c r="F9" s="140"/>
      <c r="G9" s="124" t="s">
        <v>17</v>
      </c>
      <c r="H9" s="142">
        <v>2</v>
      </c>
    </row>
    <row r="10" spans="1:11" ht="12.75" customHeight="1" x14ac:dyDescent="0.2">
      <c r="A10" s="143" t="s">
        <v>18</v>
      </c>
      <c r="B10" s="439" t="s">
        <v>19</v>
      </c>
      <c r="C10" s="439"/>
      <c r="D10" s="439"/>
      <c r="E10" s="141">
        <v>20</v>
      </c>
      <c r="F10" s="140"/>
      <c r="G10" s="136" t="s">
        <v>20</v>
      </c>
      <c r="H10" s="144">
        <f>'Valores em comum'!C14</f>
        <v>4.8499999999999996</v>
      </c>
    </row>
    <row r="11" spans="1:11" ht="12.75" customHeight="1" x14ac:dyDescent="0.2">
      <c r="A11" s="145"/>
      <c r="B11" s="146"/>
      <c r="C11" s="146"/>
      <c r="D11" s="146"/>
      <c r="E11" s="147"/>
      <c r="F11" s="140"/>
      <c r="G11" s="136" t="s">
        <v>21</v>
      </c>
      <c r="H11" s="137">
        <v>0.06</v>
      </c>
    </row>
    <row r="12" spans="1:11" ht="12.75" customHeight="1" x14ac:dyDescent="0.2">
      <c r="A12" s="447" t="s">
        <v>22</v>
      </c>
      <c r="B12" s="447"/>
      <c r="C12" s="447"/>
      <c r="D12" s="447"/>
      <c r="E12" s="467"/>
      <c r="F12" s="135"/>
      <c r="G12" s="136" t="s">
        <v>23</v>
      </c>
      <c r="H12" s="148">
        <v>11</v>
      </c>
    </row>
    <row r="13" spans="1:11" s="151" customFormat="1" ht="36.75" customHeight="1" thickBot="1" x14ac:dyDescent="0.25">
      <c r="A13" s="435" t="s">
        <v>24</v>
      </c>
      <c r="B13" s="435"/>
      <c r="C13" s="139" t="s">
        <v>25</v>
      </c>
      <c r="D13" s="139" t="s">
        <v>26</v>
      </c>
      <c r="E13" s="468"/>
      <c r="F13" s="135"/>
      <c r="G13" s="149" t="s">
        <v>27</v>
      </c>
      <c r="H13" s="150">
        <f>ROUND((H9*H10*H12)-(H11*E25),2)</f>
        <v>-7.88</v>
      </c>
    </row>
    <row r="14" spans="1:11" ht="52.5" thickTop="1" thickBot="1" x14ac:dyDescent="0.25">
      <c r="A14" s="470" t="s">
        <v>28</v>
      </c>
      <c r="B14" s="470"/>
      <c r="C14" s="141" t="s">
        <v>195</v>
      </c>
      <c r="D14" s="141">
        <v>1</v>
      </c>
      <c r="E14" s="469"/>
      <c r="F14" s="140"/>
      <c r="G14" s="130"/>
      <c r="H14" s="131"/>
    </row>
    <row r="15" spans="1:11" ht="13.5" thickTop="1" x14ac:dyDescent="0.2">
      <c r="E15" s="152"/>
      <c r="G15" s="124" t="s">
        <v>29</v>
      </c>
      <c r="H15" s="153">
        <v>22</v>
      </c>
    </row>
    <row r="16" spans="1:11" ht="12.75" customHeight="1" x14ac:dyDescent="0.2">
      <c r="A16" s="436" t="s">
        <v>30</v>
      </c>
      <c r="B16" s="437"/>
      <c r="C16" s="437"/>
      <c r="D16" s="437"/>
      <c r="E16" s="438"/>
      <c r="G16" s="136" t="s">
        <v>31</v>
      </c>
      <c r="H16" s="148">
        <v>11</v>
      </c>
    </row>
    <row r="17" spans="1:8" ht="25.5" x14ac:dyDescent="0.2">
      <c r="A17" s="154">
        <v>1</v>
      </c>
      <c r="B17" s="466" t="s">
        <v>32</v>
      </c>
      <c r="C17" s="466"/>
      <c r="D17" s="466"/>
      <c r="E17" s="155" t="s">
        <v>257</v>
      </c>
      <c r="G17" s="156" t="s">
        <v>33</v>
      </c>
      <c r="H17" s="157">
        <f>H15*H16</f>
        <v>242</v>
      </c>
    </row>
    <row r="18" spans="1:8" x14ac:dyDescent="0.2">
      <c r="A18" s="158">
        <v>2</v>
      </c>
      <c r="B18" s="439" t="s">
        <v>34</v>
      </c>
      <c r="C18" s="439"/>
      <c r="D18" s="439"/>
      <c r="E18" s="159"/>
      <c r="G18" s="136" t="s">
        <v>35</v>
      </c>
      <c r="H18" s="160">
        <f>H17*19%</f>
        <v>45.980000000000004</v>
      </c>
    </row>
    <row r="19" spans="1:8" ht="13.5" thickBot="1" x14ac:dyDescent="0.25">
      <c r="A19" s="158">
        <v>3</v>
      </c>
      <c r="B19" s="439" t="s">
        <v>36</v>
      </c>
      <c r="C19" s="439"/>
      <c r="D19" s="439"/>
      <c r="E19" s="215">
        <f>'Valores em comum'!F14</f>
        <v>1909.6</v>
      </c>
      <c r="G19" s="149" t="s">
        <v>27</v>
      </c>
      <c r="H19" s="150">
        <f>H17-H18</f>
        <v>196.01999999999998</v>
      </c>
    </row>
    <row r="20" spans="1:8" ht="27" thickTop="1" thickBot="1" x14ac:dyDescent="0.25">
      <c r="A20" s="158">
        <v>4</v>
      </c>
      <c r="B20" s="439" t="s">
        <v>37</v>
      </c>
      <c r="C20" s="439"/>
      <c r="D20" s="439"/>
      <c r="E20" s="155" t="s">
        <v>257</v>
      </c>
      <c r="G20" s="130"/>
      <c r="H20" s="131"/>
    </row>
    <row r="21" spans="1:8" ht="14.25" thickTop="1" thickBot="1" x14ac:dyDescent="0.25">
      <c r="A21" s="158">
        <v>5</v>
      </c>
      <c r="B21" s="439" t="s">
        <v>38</v>
      </c>
      <c r="C21" s="439"/>
      <c r="D21" s="439"/>
      <c r="E21" s="161">
        <v>44927</v>
      </c>
      <c r="G21" s="162" t="s">
        <v>39</v>
      </c>
      <c r="H21" s="163">
        <v>0</v>
      </c>
    </row>
    <row r="22" spans="1:8" ht="14.25" thickTop="1" thickBot="1" x14ac:dyDescent="0.25">
      <c r="G22" s="130"/>
      <c r="H22" s="131"/>
    </row>
    <row r="23" spans="1:8" ht="13.5" thickTop="1" x14ac:dyDescent="0.2">
      <c r="A23" s="436" t="s">
        <v>40</v>
      </c>
      <c r="B23" s="437"/>
      <c r="C23" s="437"/>
      <c r="D23" s="437"/>
      <c r="E23" s="438"/>
      <c r="G23" s="124" t="s">
        <v>41</v>
      </c>
      <c r="H23" s="164">
        <f>'Valores em comum'!M15</f>
        <v>187.97</v>
      </c>
    </row>
    <row r="24" spans="1:8" x14ac:dyDescent="0.2">
      <c r="A24" s="165">
        <v>1</v>
      </c>
      <c r="B24" s="448" t="s">
        <v>42</v>
      </c>
      <c r="C24" s="449"/>
      <c r="D24" s="166" t="s">
        <v>43</v>
      </c>
      <c r="E24" s="167" t="s">
        <v>44</v>
      </c>
      <c r="G24" s="136" t="s">
        <v>45</v>
      </c>
      <c r="H24" s="168">
        <f>'Valores em comum'!O22</f>
        <v>0.32</v>
      </c>
    </row>
    <row r="25" spans="1:8" x14ac:dyDescent="0.2">
      <c r="A25" s="169" t="s">
        <v>9</v>
      </c>
      <c r="B25" s="442" t="s">
        <v>46</v>
      </c>
      <c r="C25" s="443"/>
      <c r="D25" s="170"/>
      <c r="E25" s="38">
        <f>E19</f>
        <v>1909.6</v>
      </c>
      <c r="G25" s="136"/>
      <c r="H25" s="168"/>
    </row>
    <row r="26" spans="1:8" ht="13.5" thickBot="1" x14ac:dyDescent="0.25">
      <c r="A26" s="169" t="s">
        <v>12</v>
      </c>
      <c r="B26" s="442" t="s">
        <v>47</v>
      </c>
      <c r="C26" s="443"/>
      <c r="D26" s="171">
        <v>0.3</v>
      </c>
      <c r="E26" s="38">
        <f>ROUND($D$26*E25,2)</f>
        <v>572.88</v>
      </c>
      <c r="G26" s="172"/>
      <c r="H26" s="173"/>
    </row>
    <row r="27" spans="1:8" ht="14.25" thickTop="1" thickBot="1" x14ac:dyDescent="0.25">
      <c r="A27" s="169" t="s">
        <v>15</v>
      </c>
      <c r="B27" s="442" t="s">
        <v>48</v>
      </c>
      <c r="C27" s="443"/>
      <c r="D27" s="170"/>
      <c r="E27" s="38">
        <v>0</v>
      </c>
      <c r="G27" s="174"/>
      <c r="H27" s="175"/>
    </row>
    <row r="28" spans="1:8" ht="13.5" thickTop="1" x14ac:dyDescent="0.2">
      <c r="A28" s="169" t="s">
        <v>18</v>
      </c>
      <c r="B28" s="442" t="s">
        <v>49</v>
      </c>
      <c r="C28" s="443"/>
      <c r="D28" s="170"/>
      <c r="E28" s="38">
        <v>0</v>
      </c>
      <c r="G28" s="124"/>
      <c r="H28" s="153"/>
    </row>
    <row r="29" spans="1:8" ht="13.5" thickBot="1" x14ac:dyDescent="0.25">
      <c r="A29" s="169" t="s">
        <v>51</v>
      </c>
      <c r="B29" s="442" t="s">
        <v>52</v>
      </c>
      <c r="C29" s="443"/>
      <c r="D29" s="170"/>
      <c r="E29" s="38">
        <v>0</v>
      </c>
      <c r="G29" s="127" t="s">
        <v>53</v>
      </c>
      <c r="H29" s="176">
        <f>'Valores em comum'!F11</f>
        <v>0</v>
      </c>
    </row>
    <row r="30" spans="1:8" ht="13.5" thickTop="1" x14ac:dyDescent="0.2">
      <c r="A30" s="169" t="s">
        <v>54</v>
      </c>
      <c r="B30" s="442" t="s">
        <v>55</v>
      </c>
      <c r="C30" s="443"/>
      <c r="D30" s="170"/>
      <c r="E30" s="38">
        <v>0</v>
      </c>
      <c r="H30" s="123"/>
    </row>
    <row r="31" spans="1:8" x14ac:dyDescent="0.2">
      <c r="A31" s="444" t="s">
        <v>56</v>
      </c>
      <c r="B31" s="445"/>
      <c r="C31" s="445"/>
      <c r="D31" s="446"/>
      <c r="E31" s="57">
        <f>ROUND(SUM(E25:E30),2)</f>
        <v>2482.48</v>
      </c>
      <c r="H31" s="123"/>
    </row>
    <row r="32" spans="1:8" x14ac:dyDescent="0.2">
      <c r="H32" s="123"/>
    </row>
    <row r="33" spans="1:8" ht="12.75" customHeight="1" x14ac:dyDescent="0.2">
      <c r="A33" s="436" t="s">
        <v>57</v>
      </c>
      <c r="B33" s="437"/>
      <c r="C33" s="437"/>
      <c r="D33" s="437"/>
      <c r="E33" s="438"/>
      <c r="H33" s="123"/>
    </row>
    <row r="34" spans="1:8" x14ac:dyDescent="0.2">
      <c r="A34" s="448" t="s">
        <v>58</v>
      </c>
      <c r="B34" s="465"/>
      <c r="C34" s="449"/>
      <c r="D34" s="166" t="s">
        <v>43</v>
      </c>
      <c r="E34" s="167" t="s">
        <v>44</v>
      </c>
      <c r="H34" s="123"/>
    </row>
    <row r="35" spans="1:8" x14ac:dyDescent="0.2">
      <c r="A35" s="169" t="s">
        <v>9</v>
      </c>
      <c r="B35" s="442" t="s">
        <v>59</v>
      </c>
      <c r="C35" s="443"/>
      <c r="D35" s="171">
        <f>'Encargos Sociais'!C5</f>
        <v>8.3333333333333329E-2</v>
      </c>
      <c r="E35" s="38">
        <f>ROUND($D35*E$31,2)</f>
        <v>206.87</v>
      </c>
      <c r="H35" s="123"/>
    </row>
    <row r="36" spans="1:8" x14ac:dyDescent="0.2">
      <c r="A36" s="169" t="s">
        <v>12</v>
      </c>
      <c r="B36" s="442" t="s">
        <v>60</v>
      </c>
      <c r="C36" s="443"/>
      <c r="D36" s="171">
        <f>'Encargos Sociais'!C11</f>
        <v>0.1111111111111111</v>
      </c>
      <c r="E36" s="38">
        <f>ROUND($D36*E$31,2)</f>
        <v>275.83</v>
      </c>
      <c r="H36" s="123"/>
    </row>
    <row r="37" spans="1:8" ht="12.75" customHeight="1" x14ac:dyDescent="0.2">
      <c r="A37" s="444" t="s">
        <v>61</v>
      </c>
      <c r="B37" s="445"/>
      <c r="C37" s="446"/>
      <c r="D37" s="59">
        <f>SUM(D35:D36)</f>
        <v>0.19444444444444442</v>
      </c>
      <c r="E37" s="57">
        <f>ROUND(SUM(E35:E36),2)</f>
        <v>482.7</v>
      </c>
      <c r="H37" s="123"/>
    </row>
    <row r="38" spans="1:8" x14ac:dyDescent="0.2">
      <c r="H38" s="123"/>
    </row>
    <row r="39" spans="1:8" ht="12.75" customHeight="1" x14ac:dyDescent="0.2">
      <c r="A39" s="457" t="s">
        <v>62</v>
      </c>
      <c r="B39" s="458"/>
      <c r="C39" s="459"/>
      <c r="D39" s="177" t="s">
        <v>43</v>
      </c>
      <c r="E39" s="178" t="s">
        <v>44</v>
      </c>
      <c r="H39" s="123"/>
    </row>
    <row r="40" spans="1:8" x14ac:dyDescent="0.2">
      <c r="A40" s="169" t="s">
        <v>9</v>
      </c>
      <c r="B40" s="463" t="s">
        <v>63</v>
      </c>
      <c r="C40" s="464"/>
      <c r="D40" s="171">
        <f>'Encargos Sociais'!C19</f>
        <v>0.2</v>
      </c>
      <c r="E40" s="38">
        <f>ROUND($D40*(E$31),2)</f>
        <v>496.5</v>
      </c>
      <c r="H40" s="123"/>
    </row>
    <row r="41" spans="1:8" x14ac:dyDescent="0.2">
      <c r="A41" s="169" t="s">
        <v>12</v>
      </c>
      <c r="B41" s="463" t="s">
        <v>64</v>
      </c>
      <c r="C41" s="464"/>
      <c r="D41" s="171">
        <f>'Encargos Sociais'!C20</f>
        <v>2.5000000000000001E-2</v>
      </c>
      <c r="E41" s="38">
        <f t="shared" ref="E41:E47" si="0">ROUND($D41*(E$31),2)</f>
        <v>62.06</v>
      </c>
    </row>
    <row r="42" spans="1:8" x14ac:dyDescent="0.2">
      <c r="A42" s="169" t="s">
        <v>15</v>
      </c>
      <c r="B42" s="463" t="s">
        <v>65</v>
      </c>
      <c r="C42" s="464"/>
      <c r="D42" s="171">
        <f>'Encargos Sociais'!C21</f>
        <v>0.03</v>
      </c>
      <c r="E42" s="38">
        <f t="shared" si="0"/>
        <v>74.47</v>
      </c>
    </row>
    <row r="43" spans="1:8" x14ac:dyDescent="0.2">
      <c r="A43" s="169" t="s">
        <v>18</v>
      </c>
      <c r="B43" s="463" t="s">
        <v>66</v>
      </c>
      <c r="C43" s="464"/>
      <c r="D43" s="171">
        <f>'Encargos Sociais'!C22</f>
        <v>1.4999999999999999E-2</v>
      </c>
      <c r="E43" s="38">
        <f t="shared" si="0"/>
        <v>37.24</v>
      </c>
    </row>
    <row r="44" spans="1:8" x14ac:dyDescent="0.2">
      <c r="A44" s="169" t="s">
        <v>51</v>
      </c>
      <c r="B44" s="463" t="s">
        <v>67</v>
      </c>
      <c r="C44" s="464"/>
      <c r="D44" s="171">
        <f>'Encargos Sociais'!C23</f>
        <v>0.01</v>
      </c>
      <c r="E44" s="38">
        <f t="shared" si="0"/>
        <v>24.82</v>
      </c>
    </row>
    <row r="45" spans="1:8" x14ac:dyDescent="0.2">
      <c r="A45" s="169" t="s">
        <v>54</v>
      </c>
      <c r="B45" s="463" t="s">
        <v>68</v>
      </c>
      <c r="C45" s="464"/>
      <c r="D45" s="171">
        <f>'Encargos Sociais'!C24</f>
        <v>6.0000000000000001E-3</v>
      </c>
      <c r="E45" s="38">
        <f t="shared" si="0"/>
        <v>14.89</v>
      </c>
    </row>
    <row r="46" spans="1:8" x14ac:dyDescent="0.2">
      <c r="A46" s="169" t="s">
        <v>69</v>
      </c>
      <c r="B46" s="463" t="s">
        <v>70</v>
      </c>
      <c r="C46" s="464"/>
      <c r="D46" s="171">
        <f>'Encargos Sociais'!C25</f>
        <v>2E-3</v>
      </c>
      <c r="E46" s="38">
        <f t="shared" si="0"/>
        <v>4.96</v>
      </c>
    </row>
    <row r="47" spans="1:8" x14ac:dyDescent="0.2">
      <c r="A47" s="169" t="s">
        <v>71</v>
      </c>
      <c r="B47" s="463" t="s">
        <v>72</v>
      </c>
      <c r="C47" s="464"/>
      <c r="D47" s="171">
        <f>'Encargos Sociais'!C26</f>
        <v>0.08</v>
      </c>
      <c r="E47" s="38">
        <f t="shared" si="0"/>
        <v>198.6</v>
      </c>
    </row>
    <row r="48" spans="1:8" ht="12.75" customHeight="1" x14ac:dyDescent="0.2">
      <c r="A48" s="444" t="s">
        <v>73</v>
      </c>
      <c r="B48" s="445"/>
      <c r="C48" s="446"/>
      <c r="D48" s="59">
        <f>SUM(D40:D47)</f>
        <v>0.36800000000000005</v>
      </c>
      <c r="E48" s="57">
        <f>ROUND(SUM(E40:E47),2)</f>
        <v>913.54</v>
      </c>
    </row>
    <row r="50" spans="1:8" ht="12.75" customHeight="1" x14ac:dyDescent="0.2">
      <c r="A50" s="457" t="s">
        <v>74</v>
      </c>
      <c r="B50" s="458"/>
      <c r="C50" s="459"/>
      <c r="D50" s="177" t="s">
        <v>43</v>
      </c>
      <c r="E50" s="178" t="s">
        <v>44</v>
      </c>
    </row>
    <row r="51" spans="1:8" x14ac:dyDescent="0.2">
      <c r="A51" s="169" t="s">
        <v>9</v>
      </c>
      <c r="B51" s="442" t="s">
        <v>75</v>
      </c>
      <c r="C51" s="443"/>
      <c r="D51" s="180" t="s">
        <v>76</v>
      </c>
      <c r="E51" s="38">
        <f>IF(H13&lt;=0,0,IF(H13&gt;0,H13))</f>
        <v>0</v>
      </c>
      <c r="F51" s="62"/>
      <c r="G51" s="181"/>
    </row>
    <row r="52" spans="1:8" x14ac:dyDescent="0.2">
      <c r="A52" s="169" t="s">
        <v>12</v>
      </c>
      <c r="B52" s="442" t="s">
        <v>77</v>
      </c>
      <c r="C52" s="443"/>
      <c r="D52" s="180" t="s">
        <v>76</v>
      </c>
      <c r="E52" s="38">
        <f>H19</f>
        <v>196.01999999999998</v>
      </c>
      <c r="F52" s="62"/>
      <c r="G52" s="181"/>
      <c r="H52" s="182"/>
    </row>
    <row r="53" spans="1:8" x14ac:dyDescent="0.2">
      <c r="A53" s="169" t="s">
        <v>15</v>
      </c>
      <c r="B53" s="442"/>
      <c r="C53" s="443"/>
      <c r="D53" s="180" t="s">
        <v>76</v>
      </c>
      <c r="E53" s="38">
        <f>H28</f>
        <v>0</v>
      </c>
    </row>
    <row r="54" spans="1:8" x14ac:dyDescent="0.2">
      <c r="A54" s="169" t="s">
        <v>18</v>
      </c>
      <c r="B54" s="442" t="str">
        <f>G29</f>
        <v>Plano de Benefício Social Familiar</v>
      </c>
      <c r="C54" s="443"/>
      <c r="D54" s="180" t="s">
        <v>76</v>
      </c>
      <c r="E54" s="72">
        <f>H29</f>
        <v>0</v>
      </c>
    </row>
    <row r="55" spans="1:8" ht="12.75" customHeight="1" x14ac:dyDescent="0.2">
      <c r="A55" s="444" t="s">
        <v>78</v>
      </c>
      <c r="B55" s="445"/>
      <c r="C55" s="446"/>
      <c r="D55" s="183"/>
      <c r="E55" s="57">
        <f>ROUND(SUM(E51:E54),2)</f>
        <v>196.02</v>
      </c>
    </row>
    <row r="57" spans="1:8" ht="12.75" customHeight="1" x14ac:dyDescent="0.2">
      <c r="A57" s="436" t="s">
        <v>79</v>
      </c>
      <c r="B57" s="437"/>
      <c r="C57" s="437"/>
      <c r="D57" s="437"/>
      <c r="E57" s="438"/>
    </row>
    <row r="58" spans="1:8" ht="12.75" customHeight="1" x14ac:dyDescent="0.2">
      <c r="A58" s="447" t="s">
        <v>80</v>
      </c>
      <c r="B58" s="447"/>
      <c r="C58" s="447"/>
      <c r="D58" s="447"/>
      <c r="E58" s="184" t="s">
        <v>44</v>
      </c>
    </row>
    <row r="59" spans="1:8" x14ac:dyDescent="0.2">
      <c r="A59" s="139" t="s">
        <v>81</v>
      </c>
      <c r="B59" s="439" t="s">
        <v>82</v>
      </c>
      <c r="C59" s="439"/>
      <c r="D59" s="439"/>
      <c r="E59" s="159">
        <f>E37</f>
        <v>482.7</v>
      </c>
    </row>
    <row r="60" spans="1:8" x14ac:dyDescent="0.2">
      <c r="A60" s="139" t="s">
        <v>83</v>
      </c>
      <c r="B60" s="439" t="s">
        <v>84</v>
      </c>
      <c r="C60" s="439"/>
      <c r="D60" s="439"/>
      <c r="E60" s="159">
        <f>E48</f>
        <v>913.54</v>
      </c>
    </row>
    <row r="61" spans="1:8" x14ac:dyDescent="0.2">
      <c r="A61" s="139" t="s">
        <v>85</v>
      </c>
      <c r="B61" s="439" t="s">
        <v>86</v>
      </c>
      <c r="C61" s="439"/>
      <c r="D61" s="439"/>
      <c r="E61" s="159">
        <f>E55</f>
        <v>196.02</v>
      </c>
    </row>
    <row r="62" spans="1:8" ht="12.75" customHeight="1" x14ac:dyDescent="0.2">
      <c r="A62" s="441" t="s">
        <v>87</v>
      </c>
      <c r="B62" s="441"/>
      <c r="C62" s="441"/>
      <c r="D62" s="441"/>
      <c r="E62" s="57">
        <f>ROUND(SUM(E59:E61),2)</f>
        <v>1592.26</v>
      </c>
    </row>
    <row r="64" spans="1:8" ht="12.75" customHeight="1" x14ac:dyDescent="0.2">
      <c r="A64" s="436" t="s">
        <v>88</v>
      </c>
      <c r="B64" s="437"/>
      <c r="C64" s="437"/>
      <c r="D64" s="437"/>
      <c r="E64" s="438"/>
    </row>
    <row r="65" spans="1:5" x14ac:dyDescent="0.2">
      <c r="A65" s="165">
        <v>3</v>
      </c>
      <c r="B65" s="448" t="s">
        <v>89</v>
      </c>
      <c r="C65" s="449"/>
      <c r="D65" s="166" t="s">
        <v>43</v>
      </c>
      <c r="E65" s="167" t="s">
        <v>44</v>
      </c>
    </row>
    <row r="66" spans="1:5" x14ac:dyDescent="0.2">
      <c r="A66" s="169" t="s">
        <v>9</v>
      </c>
      <c r="B66" s="463" t="s">
        <v>90</v>
      </c>
      <c r="C66" s="464"/>
      <c r="D66" s="171">
        <f>'Encargos Sociais'!C31</f>
        <v>4.1999999999999997E-3</v>
      </c>
      <c r="E66" s="38">
        <f t="shared" ref="E66:E71" si="1">ROUND($D66*E$31,2)</f>
        <v>10.43</v>
      </c>
    </row>
    <row r="67" spans="1:5" x14ac:dyDescent="0.2">
      <c r="A67" s="185" t="s">
        <v>12</v>
      </c>
      <c r="B67" s="463" t="s">
        <v>91</v>
      </c>
      <c r="C67" s="464"/>
      <c r="D67" s="291">
        <f>'Encargos Sociais'!C39</f>
        <v>2.9999999999999997E-4</v>
      </c>
      <c r="E67" s="38">
        <f t="shared" si="1"/>
        <v>0.74</v>
      </c>
    </row>
    <row r="68" spans="1:5" x14ac:dyDescent="0.2">
      <c r="A68" s="185" t="s">
        <v>15</v>
      </c>
      <c r="B68" s="463" t="s">
        <v>92</v>
      </c>
      <c r="C68" s="464"/>
      <c r="D68" s="291">
        <f>'Encargos Sociais'!C44</f>
        <v>1.3440000000000001E-4</v>
      </c>
      <c r="E68" s="38">
        <f t="shared" si="1"/>
        <v>0.33</v>
      </c>
    </row>
    <row r="69" spans="1:5" x14ac:dyDescent="0.2">
      <c r="A69" s="169" t="s">
        <v>18</v>
      </c>
      <c r="B69" s="463" t="s">
        <v>93</v>
      </c>
      <c r="C69" s="464"/>
      <c r="D69" s="171">
        <f>'Encargos Sociais'!C49</f>
        <v>1.6000000000000001E-3</v>
      </c>
      <c r="E69" s="38">
        <f t="shared" si="1"/>
        <v>3.97</v>
      </c>
    </row>
    <row r="70" spans="1:5" ht="25.5" customHeight="1" x14ac:dyDescent="0.2">
      <c r="A70" s="169" t="s">
        <v>51</v>
      </c>
      <c r="B70" s="463" t="s">
        <v>94</v>
      </c>
      <c r="C70" s="464"/>
      <c r="D70" s="171">
        <f>'Encargos Sociais'!C59</f>
        <v>5.888E-4</v>
      </c>
      <c r="E70" s="38">
        <f t="shared" si="1"/>
        <v>1.46</v>
      </c>
    </row>
    <row r="71" spans="1:5" x14ac:dyDescent="0.2">
      <c r="A71" s="185" t="s">
        <v>54</v>
      </c>
      <c r="B71" s="463" t="s">
        <v>95</v>
      </c>
      <c r="C71" s="464"/>
      <c r="D71" s="291">
        <f>'Encargos Sociais'!C61</f>
        <v>5.1200000000000004E-5</v>
      </c>
      <c r="E71" s="38">
        <f t="shared" si="1"/>
        <v>0.13</v>
      </c>
    </row>
    <row r="72" spans="1:5" ht="12.75" customHeight="1" x14ac:dyDescent="0.2">
      <c r="A72" s="444" t="s">
        <v>96</v>
      </c>
      <c r="B72" s="445"/>
      <c r="C72" s="446"/>
      <c r="D72" s="59">
        <f>SUM(D66:D71)</f>
        <v>6.8744000000000001E-3</v>
      </c>
      <c r="E72" s="57">
        <f>ROUND(SUM(E66:E71),2)</f>
        <v>17.059999999999999</v>
      </c>
    </row>
    <row r="74" spans="1:5" ht="12.75" customHeight="1" x14ac:dyDescent="0.2">
      <c r="A74" s="436" t="s">
        <v>97</v>
      </c>
      <c r="B74" s="437"/>
      <c r="C74" s="437"/>
      <c r="D74" s="437"/>
      <c r="E74" s="438"/>
    </row>
    <row r="75" spans="1:5" x14ac:dyDescent="0.2">
      <c r="A75" s="217"/>
      <c r="B75" s="448" t="s">
        <v>98</v>
      </c>
      <c r="C75" s="449"/>
      <c r="D75" s="166" t="s">
        <v>43</v>
      </c>
      <c r="E75" s="167" t="s">
        <v>44</v>
      </c>
    </row>
    <row r="76" spans="1:5" x14ac:dyDescent="0.2">
      <c r="A76" s="169" t="s">
        <v>9</v>
      </c>
      <c r="B76" s="463" t="s">
        <v>99</v>
      </c>
      <c r="C76" s="464"/>
      <c r="D76" s="171">
        <f>'Encargos Sociais'!C69</f>
        <v>6.9444444444444441E-3</v>
      </c>
      <c r="E76" s="38">
        <f t="shared" ref="E76:E81" si="2">ROUND($D76*E$31,2)</f>
        <v>17.239999999999998</v>
      </c>
    </row>
    <row r="77" spans="1:5" x14ac:dyDescent="0.2">
      <c r="A77" s="169" t="s">
        <v>12</v>
      </c>
      <c r="B77" s="463" t="s">
        <v>100</v>
      </c>
      <c r="C77" s="464"/>
      <c r="D77" s="171">
        <f>'Encargos Sociais'!C75</f>
        <v>1.3899999999999999E-2</v>
      </c>
      <c r="E77" s="38">
        <f t="shared" si="2"/>
        <v>34.51</v>
      </c>
    </row>
    <row r="78" spans="1:5" x14ac:dyDescent="0.2">
      <c r="A78" s="169" t="s">
        <v>15</v>
      </c>
      <c r="B78" s="463" t="s">
        <v>101</v>
      </c>
      <c r="C78" s="464"/>
      <c r="D78" s="171">
        <f>'Encargos Sociais'!C84</f>
        <v>1.11E-2</v>
      </c>
      <c r="E78" s="38">
        <f t="shared" si="2"/>
        <v>27.56</v>
      </c>
    </row>
    <row r="79" spans="1:5" x14ac:dyDescent="0.2">
      <c r="A79" s="169" t="s">
        <v>18</v>
      </c>
      <c r="B79" s="463" t="s">
        <v>102</v>
      </c>
      <c r="C79" s="464"/>
      <c r="D79" s="171">
        <f>'Encargos Sociais'!C92</f>
        <v>1.6666666666666666E-3</v>
      </c>
      <c r="E79" s="38">
        <f t="shared" si="2"/>
        <v>4.1399999999999997</v>
      </c>
    </row>
    <row r="80" spans="1:5" x14ac:dyDescent="0.2">
      <c r="A80" s="169" t="s">
        <v>51</v>
      </c>
      <c r="B80" s="463" t="s">
        <v>103</v>
      </c>
      <c r="C80" s="464"/>
      <c r="D80" s="171">
        <f>'Encargos Sociais'!C105</f>
        <v>8.3333333333333328E-4</v>
      </c>
      <c r="E80" s="38">
        <f t="shared" si="2"/>
        <v>2.0699999999999998</v>
      </c>
    </row>
    <row r="81" spans="1:5" x14ac:dyDescent="0.2">
      <c r="A81" s="169" t="s">
        <v>54</v>
      </c>
      <c r="B81" s="463" t="s">
        <v>104</v>
      </c>
      <c r="C81" s="464"/>
      <c r="D81" s="171">
        <f>'Encargos Sociais'!C115</f>
        <v>3.7000000000000002E-3</v>
      </c>
      <c r="E81" s="38">
        <f t="shared" si="2"/>
        <v>9.19</v>
      </c>
    </row>
    <row r="82" spans="1:5" ht="12.75" customHeight="1" x14ac:dyDescent="0.2">
      <c r="A82" s="444" t="s">
        <v>105</v>
      </c>
      <c r="B82" s="445"/>
      <c r="C82" s="446"/>
      <c r="D82" s="59">
        <f>SUM(D76:D81)</f>
        <v>3.8144444444444439E-2</v>
      </c>
      <c r="E82" s="57">
        <f>ROUND(SUM(E76:E81),2)</f>
        <v>94.71</v>
      </c>
    </row>
    <row r="84" spans="1:5" ht="12.75" customHeight="1" x14ac:dyDescent="0.2">
      <c r="A84" s="457" t="s">
        <v>98</v>
      </c>
      <c r="B84" s="458"/>
      <c r="C84" s="459"/>
      <c r="D84" s="177" t="s">
        <v>43</v>
      </c>
      <c r="E84" s="186" t="s">
        <v>44</v>
      </c>
    </row>
    <row r="85" spans="1:5" ht="12.75" customHeight="1" x14ac:dyDescent="0.2">
      <c r="A85" s="169" t="s">
        <v>69</v>
      </c>
      <c r="B85" s="442" t="s">
        <v>106</v>
      </c>
      <c r="C85" s="460"/>
      <c r="D85" s="310">
        <f>ROUND((D48)*(D37+D82),4)</f>
        <v>8.5599999999999996E-2</v>
      </c>
      <c r="E85" s="38">
        <f>ROUND($D85*E$31,2)</f>
        <v>212.5</v>
      </c>
    </row>
    <row r="86" spans="1:5" ht="12.75" customHeight="1" x14ac:dyDescent="0.2">
      <c r="A86" s="444" t="s">
        <v>107</v>
      </c>
      <c r="B86" s="445"/>
      <c r="C86" s="461"/>
      <c r="D86" s="188">
        <f>D85</f>
        <v>8.5599999999999996E-2</v>
      </c>
      <c r="E86" s="71">
        <f>ROUND(SUM(E85:E85),2)</f>
        <v>212.5</v>
      </c>
    </row>
    <row r="88" spans="1:5" ht="12.75" customHeight="1" x14ac:dyDescent="0.2">
      <c r="A88" s="457" t="s">
        <v>108</v>
      </c>
      <c r="B88" s="458"/>
      <c r="C88" s="458"/>
      <c r="D88" s="459"/>
      <c r="E88" s="178" t="s">
        <v>44</v>
      </c>
    </row>
    <row r="89" spans="1:5" x14ac:dyDescent="0.2">
      <c r="A89" s="169" t="s">
        <v>9</v>
      </c>
      <c r="B89" s="442" t="s">
        <v>109</v>
      </c>
      <c r="C89" s="462"/>
      <c r="D89" s="443"/>
      <c r="E89" s="38">
        <f>ROUND((E19/220)*$H$12*1.5,2)</f>
        <v>143.22</v>
      </c>
    </row>
    <row r="90" spans="1:5" x14ac:dyDescent="0.2">
      <c r="A90" s="169" t="s">
        <v>12</v>
      </c>
      <c r="B90" s="442" t="s">
        <v>55</v>
      </c>
      <c r="C90" s="462"/>
      <c r="D90" s="443"/>
      <c r="E90" s="72">
        <v>0</v>
      </c>
    </row>
    <row r="91" spans="1:5" ht="12.75" customHeight="1" x14ac:dyDescent="0.2">
      <c r="A91" s="444" t="s">
        <v>110</v>
      </c>
      <c r="B91" s="445"/>
      <c r="C91" s="445"/>
      <c r="D91" s="446"/>
      <c r="E91" s="57">
        <f>ROUND(SUM(E89:E90),2)</f>
        <v>143.22</v>
      </c>
    </row>
    <row r="92" spans="1:5" ht="33" customHeight="1" x14ac:dyDescent="0.2">
      <c r="A92" s="456" t="s">
        <v>111</v>
      </c>
      <c r="B92" s="456"/>
      <c r="C92" s="456"/>
      <c r="D92" s="456"/>
      <c r="E92" s="189"/>
    </row>
    <row r="94" spans="1:5" ht="12.75" customHeight="1" x14ac:dyDescent="0.2">
      <c r="A94" s="436" t="s">
        <v>112</v>
      </c>
      <c r="B94" s="437"/>
      <c r="C94" s="437"/>
      <c r="D94" s="437"/>
      <c r="E94" s="438"/>
    </row>
    <row r="95" spans="1:5" ht="12.75" customHeight="1" x14ac:dyDescent="0.2">
      <c r="A95" s="447" t="s">
        <v>113</v>
      </c>
      <c r="B95" s="447"/>
      <c r="C95" s="447"/>
      <c r="D95" s="447"/>
      <c r="E95" s="184" t="s">
        <v>44</v>
      </c>
    </row>
    <row r="96" spans="1:5" x14ac:dyDescent="0.2">
      <c r="A96" s="190" t="s">
        <v>114</v>
      </c>
      <c r="B96" s="439" t="s">
        <v>100</v>
      </c>
      <c r="C96" s="439"/>
      <c r="D96" s="439"/>
      <c r="E96" s="159">
        <f>E82+E86</f>
        <v>307.20999999999998</v>
      </c>
    </row>
    <row r="97" spans="1:7" x14ac:dyDescent="0.2">
      <c r="A97" s="190" t="s">
        <v>115</v>
      </c>
      <c r="B97" s="439" t="s">
        <v>116</v>
      </c>
      <c r="C97" s="439"/>
      <c r="D97" s="439"/>
      <c r="E97" s="159">
        <f>E91</f>
        <v>143.22</v>
      </c>
    </row>
    <row r="98" spans="1:7" ht="12.75" customHeight="1" x14ac:dyDescent="0.2">
      <c r="A98" s="441" t="s">
        <v>117</v>
      </c>
      <c r="B98" s="441"/>
      <c r="C98" s="441"/>
      <c r="D98" s="441"/>
      <c r="E98" s="57">
        <f>ROUND(SUM(E96:E97),2)</f>
        <v>450.43</v>
      </c>
    </row>
    <row r="100" spans="1:7" ht="12.75" customHeight="1" x14ac:dyDescent="0.2">
      <c r="A100" s="436" t="s">
        <v>118</v>
      </c>
      <c r="B100" s="437"/>
      <c r="C100" s="437"/>
      <c r="D100" s="437"/>
      <c r="E100" s="438"/>
    </row>
    <row r="101" spans="1:7" x14ac:dyDescent="0.2">
      <c r="A101" s="165">
        <v>5</v>
      </c>
      <c r="B101" s="448" t="s">
        <v>119</v>
      </c>
      <c r="C101" s="449"/>
      <c r="D101" s="217"/>
      <c r="E101" s="167" t="s">
        <v>44</v>
      </c>
    </row>
    <row r="102" spans="1:7" x14ac:dyDescent="0.2">
      <c r="A102" s="169" t="s">
        <v>9</v>
      </c>
      <c r="B102" s="442" t="s">
        <v>120</v>
      </c>
      <c r="C102" s="443"/>
      <c r="D102" s="180" t="s">
        <v>76</v>
      </c>
      <c r="E102" s="38">
        <f>'Valores em comum'!M15</f>
        <v>187.97</v>
      </c>
    </row>
    <row r="103" spans="1:7" x14ac:dyDescent="0.2">
      <c r="A103" s="169" t="s">
        <v>12</v>
      </c>
      <c r="B103" s="442" t="s">
        <v>121</v>
      </c>
      <c r="C103" s="443"/>
      <c r="D103" s="180" t="s">
        <v>76</v>
      </c>
      <c r="E103" s="38"/>
      <c r="F103" s="191"/>
    </row>
    <row r="104" spans="1:7" x14ac:dyDescent="0.2">
      <c r="A104" s="169" t="s">
        <v>15</v>
      </c>
      <c r="B104" s="442" t="s">
        <v>45</v>
      </c>
      <c r="C104" s="443"/>
      <c r="D104" s="180" t="s">
        <v>76</v>
      </c>
      <c r="E104" s="38">
        <f>'Valores em comum'!O22</f>
        <v>0.32</v>
      </c>
      <c r="F104" s="192"/>
    </row>
    <row r="105" spans="1:7" ht="12.75" customHeight="1" x14ac:dyDescent="0.2">
      <c r="A105" s="444" t="s">
        <v>122</v>
      </c>
      <c r="B105" s="445"/>
      <c r="C105" s="446"/>
      <c r="D105" s="193" t="s">
        <v>76</v>
      </c>
      <c r="E105" s="57">
        <f>ROUND(SUM(E102:E104),2)</f>
        <v>188.29</v>
      </c>
    </row>
    <row r="107" spans="1:7" ht="12.75" customHeight="1" x14ac:dyDescent="0.2">
      <c r="A107" s="436" t="s">
        <v>123</v>
      </c>
      <c r="B107" s="437"/>
      <c r="C107" s="437"/>
      <c r="D107" s="437"/>
      <c r="E107" s="438"/>
    </row>
    <row r="108" spans="1:7" x14ac:dyDescent="0.2">
      <c r="A108" s="165">
        <v>6</v>
      </c>
      <c r="B108" s="448" t="s">
        <v>124</v>
      </c>
      <c r="C108" s="449"/>
      <c r="D108" s="166" t="s">
        <v>43</v>
      </c>
      <c r="E108" s="167" t="s">
        <v>44</v>
      </c>
      <c r="F108" s="454"/>
      <c r="G108" s="455"/>
    </row>
    <row r="109" spans="1:7" x14ac:dyDescent="0.2">
      <c r="A109" s="169" t="s">
        <v>9</v>
      </c>
      <c r="B109" s="442" t="s">
        <v>125</v>
      </c>
      <c r="C109" s="443"/>
      <c r="D109" s="194">
        <f>H3</f>
        <v>0.06</v>
      </c>
      <c r="E109" s="38">
        <f>ROUND(E124*$D109,2)</f>
        <v>283.83</v>
      </c>
      <c r="F109" s="402"/>
      <c r="G109" s="403"/>
    </row>
    <row r="110" spans="1:7" x14ac:dyDescent="0.2">
      <c r="A110" s="169" t="s">
        <v>12</v>
      </c>
      <c r="B110" s="195" t="s">
        <v>2</v>
      </c>
      <c r="C110" s="196"/>
      <c r="D110" s="194">
        <f>H2</f>
        <v>6.7900000000000002E-2</v>
      </c>
      <c r="E110" s="38">
        <f>ROUND((E124+E109)*$D110,2)</f>
        <v>340.47</v>
      </c>
      <c r="F110" s="395"/>
      <c r="G110" s="396"/>
    </row>
    <row r="111" spans="1:7" x14ac:dyDescent="0.2">
      <c r="A111" s="169" t="s">
        <v>15</v>
      </c>
      <c r="B111" s="450" t="s">
        <v>126</v>
      </c>
      <c r="C111" s="451"/>
      <c r="D111" s="197"/>
      <c r="E111" s="198"/>
    </row>
    <row r="112" spans="1:7" x14ac:dyDescent="0.2">
      <c r="A112" s="169" t="s">
        <v>127</v>
      </c>
      <c r="B112" s="442" t="s">
        <v>8</v>
      </c>
      <c r="C112" s="443"/>
      <c r="D112" s="194">
        <f>H6</f>
        <v>1.6500000000000001E-2</v>
      </c>
      <c r="E112" s="38">
        <f>ROUND(((E$124+E$109+E$110)/(1-($D$112+$D$113+$D$114)))*$D112,2)</f>
        <v>101.85</v>
      </c>
      <c r="F112" s="452"/>
      <c r="G112" s="453"/>
    </row>
    <row r="113" spans="1:7" x14ac:dyDescent="0.2">
      <c r="A113" s="169" t="s">
        <v>128</v>
      </c>
      <c r="B113" s="442" t="s">
        <v>11</v>
      </c>
      <c r="C113" s="443"/>
      <c r="D113" s="194">
        <f>H7</f>
        <v>7.5999999999999998E-2</v>
      </c>
      <c r="E113" s="38">
        <f>ROUND(((E$124+E$109+E$110)/(1-($D$112+$D$113+$D$114)))*$D$113,2)</f>
        <v>469.13</v>
      </c>
      <c r="F113" s="452"/>
      <c r="G113" s="453"/>
    </row>
    <row r="114" spans="1:7" x14ac:dyDescent="0.2">
      <c r="A114" s="169" t="s">
        <v>129</v>
      </c>
      <c r="B114" s="442" t="s">
        <v>6</v>
      </c>
      <c r="C114" s="443"/>
      <c r="D114" s="194">
        <f>H5</f>
        <v>0.04</v>
      </c>
      <c r="E114" s="38">
        <f>ROUND(((E$124+E$109+E$110)/(1-($D$112+$D$113+$D$114)))*$D$114,2)</f>
        <v>246.91</v>
      </c>
    </row>
    <row r="115" spans="1:7" ht="12.75" customHeight="1" x14ac:dyDescent="0.2">
      <c r="A115" s="444" t="s">
        <v>130</v>
      </c>
      <c r="B115" s="445"/>
      <c r="C115" s="446"/>
      <c r="D115" s="199">
        <f>SUM(D109:D114)</f>
        <v>0.26040000000000002</v>
      </c>
      <c r="E115" s="200">
        <f>SUM(E109:E114)</f>
        <v>1442.19</v>
      </c>
    </row>
    <row r="117" spans="1:7" ht="12.75" customHeight="1" x14ac:dyDescent="0.2">
      <c r="A117" s="436" t="s">
        <v>131</v>
      </c>
      <c r="B117" s="437"/>
      <c r="C117" s="437"/>
      <c r="D117" s="437"/>
      <c r="E117" s="438"/>
    </row>
    <row r="118" spans="1:7" ht="12.75" customHeight="1" x14ac:dyDescent="0.2">
      <c r="A118" s="447" t="s">
        <v>132</v>
      </c>
      <c r="B118" s="447"/>
      <c r="C118" s="447"/>
      <c r="D118" s="447"/>
      <c r="E118" s="184" t="s">
        <v>44</v>
      </c>
    </row>
    <row r="119" spans="1:7" x14ac:dyDescent="0.2">
      <c r="A119" s="141" t="s">
        <v>9</v>
      </c>
      <c r="B119" s="439" t="s">
        <v>40</v>
      </c>
      <c r="C119" s="439"/>
      <c r="D119" s="439"/>
      <c r="E119" s="159">
        <f>E31</f>
        <v>2482.48</v>
      </c>
    </row>
    <row r="120" spans="1:7" x14ac:dyDescent="0.2">
      <c r="A120" s="141" t="s">
        <v>12</v>
      </c>
      <c r="B120" s="439" t="s">
        <v>57</v>
      </c>
      <c r="C120" s="439"/>
      <c r="D120" s="439"/>
      <c r="E120" s="159">
        <f>E62</f>
        <v>1592.26</v>
      </c>
    </row>
    <row r="121" spans="1:7" x14ac:dyDescent="0.2">
      <c r="A121" s="141" t="s">
        <v>15</v>
      </c>
      <c r="B121" s="439" t="s">
        <v>88</v>
      </c>
      <c r="C121" s="439"/>
      <c r="D121" s="439"/>
      <c r="E121" s="159">
        <f>E72</f>
        <v>17.059999999999999</v>
      </c>
    </row>
    <row r="122" spans="1:7" x14ac:dyDescent="0.2">
      <c r="A122" s="201" t="s">
        <v>18</v>
      </c>
      <c r="B122" s="439" t="s">
        <v>97</v>
      </c>
      <c r="C122" s="439"/>
      <c r="D122" s="439"/>
      <c r="E122" s="159">
        <f>E98</f>
        <v>450.43</v>
      </c>
    </row>
    <row r="123" spans="1:7" x14ac:dyDescent="0.2">
      <c r="A123" s="202" t="s">
        <v>51</v>
      </c>
      <c r="B123" s="439" t="s">
        <v>118</v>
      </c>
      <c r="C123" s="439"/>
      <c r="D123" s="439"/>
      <c r="E123" s="203">
        <f>E105</f>
        <v>188.29</v>
      </c>
    </row>
    <row r="124" spans="1:7" x14ac:dyDescent="0.2">
      <c r="A124" s="204"/>
      <c r="B124" s="440" t="s">
        <v>133</v>
      </c>
      <c r="C124" s="440"/>
      <c r="D124" s="440"/>
      <c r="E124" s="205">
        <f>SUM(E119:E123)</f>
        <v>4730.5199999999995</v>
      </c>
    </row>
    <row r="125" spans="1:7" x14ac:dyDescent="0.2">
      <c r="A125" s="141" t="s">
        <v>54</v>
      </c>
      <c r="B125" s="439" t="s">
        <v>123</v>
      </c>
      <c r="C125" s="439"/>
      <c r="D125" s="439"/>
      <c r="E125" s="159">
        <f>E115</f>
        <v>1442.19</v>
      </c>
    </row>
    <row r="126" spans="1:7" x14ac:dyDescent="0.2">
      <c r="A126" s="441" t="s">
        <v>134</v>
      </c>
      <c r="B126" s="441"/>
      <c r="C126" s="441"/>
      <c r="D126" s="441"/>
      <c r="E126" s="206">
        <f>ROUND(SUM(E124:E125),2)</f>
        <v>6172.71</v>
      </c>
      <c r="F126" s="132"/>
    </row>
    <row r="127" spans="1:7" x14ac:dyDescent="0.2">
      <c r="A127" s="435" t="s">
        <v>135</v>
      </c>
      <c r="B127" s="435"/>
      <c r="C127" s="435"/>
      <c r="D127" s="435"/>
      <c r="E127" s="207">
        <v>2</v>
      </c>
    </row>
    <row r="128" spans="1:7" x14ac:dyDescent="0.2">
      <c r="A128" s="435" t="s">
        <v>136</v>
      </c>
      <c r="B128" s="435"/>
      <c r="C128" s="435"/>
      <c r="D128" s="435"/>
      <c r="E128" s="213">
        <f>ROUND(E126*E127,2)</f>
        <v>12345.42</v>
      </c>
    </row>
    <row r="129" spans="5:5" x14ac:dyDescent="0.2">
      <c r="E129" s="209"/>
    </row>
  </sheetData>
  <mergeCells count="119">
    <mergeCell ref="A1:D1"/>
    <mergeCell ref="G1:H1"/>
    <mergeCell ref="A3:C3"/>
    <mergeCell ref="D3:E3"/>
    <mergeCell ref="A4:C4"/>
    <mergeCell ref="D4:E4"/>
    <mergeCell ref="A16:E16"/>
    <mergeCell ref="B17:D17"/>
    <mergeCell ref="B18:D18"/>
    <mergeCell ref="B19:D19"/>
    <mergeCell ref="B20:D20"/>
    <mergeCell ref="B21:D21"/>
    <mergeCell ref="A6:E6"/>
    <mergeCell ref="B7:D7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7:E57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B54:C54"/>
    <mergeCell ref="A55:C55"/>
    <mergeCell ref="B70:C70"/>
    <mergeCell ref="B71:C71"/>
    <mergeCell ref="A72:C72"/>
    <mergeCell ref="A74:E74"/>
    <mergeCell ref="B75:C75"/>
    <mergeCell ref="B76:C76"/>
    <mergeCell ref="A64:E64"/>
    <mergeCell ref="B65:C65"/>
    <mergeCell ref="B66:C66"/>
    <mergeCell ref="B67:C67"/>
    <mergeCell ref="B68:C68"/>
    <mergeCell ref="B69:C69"/>
    <mergeCell ref="A84:C84"/>
    <mergeCell ref="B85:C85"/>
    <mergeCell ref="A86:C86"/>
    <mergeCell ref="A88:D88"/>
    <mergeCell ref="B89:D89"/>
    <mergeCell ref="B90:D90"/>
    <mergeCell ref="B77:C77"/>
    <mergeCell ref="B78:C78"/>
    <mergeCell ref="B79:C79"/>
    <mergeCell ref="B80:C80"/>
    <mergeCell ref="B81:C81"/>
    <mergeCell ref="A82:C82"/>
    <mergeCell ref="A98:D98"/>
    <mergeCell ref="A100:E100"/>
    <mergeCell ref="B101:C101"/>
    <mergeCell ref="B102:C102"/>
    <mergeCell ref="B103:C103"/>
    <mergeCell ref="B104:C104"/>
    <mergeCell ref="A91:D91"/>
    <mergeCell ref="A92:D92"/>
    <mergeCell ref="A94:E94"/>
    <mergeCell ref="A95:D95"/>
    <mergeCell ref="B96:D96"/>
    <mergeCell ref="B97:D97"/>
    <mergeCell ref="F110:G110"/>
    <mergeCell ref="B111:C111"/>
    <mergeCell ref="B112:C112"/>
    <mergeCell ref="F112:G112"/>
    <mergeCell ref="B113:C113"/>
    <mergeCell ref="F113:G113"/>
    <mergeCell ref="A105:C105"/>
    <mergeCell ref="A107:E107"/>
    <mergeCell ref="B108:C108"/>
    <mergeCell ref="F108:G108"/>
    <mergeCell ref="B109:C109"/>
    <mergeCell ref="F109:G109"/>
    <mergeCell ref="A127:D127"/>
    <mergeCell ref="A128:D128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7:E117"/>
    <mergeCell ref="A118:D118"/>
    <mergeCell ref="B119:D119"/>
    <mergeCell ref="B120:D120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6" orientation="portrait" r:id="rId1"/>
  <rowBreaks count="1" manualBreakCount="1">
    <brk id="62" max="9" man="1"/>
  </rowBreak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04D124F-597E-4E72-84B3-2D4238F447BE}">
  <sheetPr codeName="Plan3">
    <tabColor theme="3" tint="0.59999389629810485"/>
    <pageSetUpPr fitToPage="1"/>
  </sheetPr>
  <dimension ref="A1:K128"/>
  <sheetViews>
    <sheetView view="pageBreakPreview" topLeftCell="A94" zoomScaleNormal="100" zoomScaleSheetLayoutView="100" workbookViewId="0">
      <selection activeCell="E128" sqref="E128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0.05</v>
      </c>
      <c r="I5" s="11"/>
      <c r="K5" s="12"/>
    </row>
    <row r="6" spans="1:11" ht="12.75" customHeight="1" x14ac:dyDescent="0.2">
      <c r="A6" s="374" t="s">
        <v>7</v>
      </c>
      <c r="B6" s="375"/>
      <c r="C6" s="375"/>
      <c r="D6" s="375"/>
      <c r="E6" s="376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7" t="s">
        <v>9</v>
      </c>
      <c r="B7" s="370" t="s">
        <v>10</v>
      </c>
      <c r="C7" s="370"/>
      <c r="D7" s="370"/>
      <c r="E7" s="40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7" t="s">
        <v>12</v>
      </c>
      <c r="B8" s="370" t="s">
        <v>13</v>
      </c>
      <c r="C8" s="370"/>
      <c r="D8" s="370"/>
      <c r="E8" s="39" t="s">
        <v>14</v>
      </c>
      <c r="F8" s="18"/>
      <c r="G8" s="9"/>
      <c r="H8" s="10"/>
    </row>
    <row r="9" spans="1:11" ht="48.75" customHeight="1" thickTop="1" x14ac:dyDescent="0.2">
      <c r="A9" s="277" t="s">
        <v>15</v>
      </c>
      <c r="B9" s="370" t="s">
        <v>16</v>
      </c>
      <c r="C9" s="370"/>
      <c r="D9" s="370"/>
      <c r="E9" s="3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78" t="s">
        <v>18</v>
      </c>
      <c r="B10" s="370" t="s">
        <v>19</v>
      </c>
      <c r="C10" s="370"/>
      <c r="D10" s="370"/>
      <c r="E10" s="39">
        <v>20</v>
      </c>
      <c r="F10" s="18"/>
      <c r="G10" s="15" t="s">
        <v>20</v>
      </c>
      <c r="H10" s="22">
        <f>'Valores em comum'!$C$7</f>
        <v>4.8</v>
      </c>
    </row>
    <row r="11" spans="1:11" ht="12.75" customHeight="1" x14ac:dyDescent="0.2">
      <c r="A11" s="279"/>
      <c r="B11" s="280"/>
      <c r="C11" s="280"/>
      <c r="D11" s="280"/>
      <c r="E11" s="281"/>
      <c r="F11" s="18"/>
      <c r="G11" s="15" t="s">
        <v>21</v>
      </c>
      <c r="H11" s="16">
        <v>0.06</v>
      </c>
    </row>
    <row r="12" spans="1:11" ht="12.75" customHeight="1" x14ac:dyDescent="0.2">
      <c r="A12" s="377" t="s">
        <v>22</v>
      </c>
      <c r="B12" s="377"/>
      <c r="C12" s="377"/>
      <c r="D12" s="377"/>
      <c r="E12" s="37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377" t="s">
        <v>24</v>
      </c>
      <c r="B13" s="377"/>
      <c r="C13" s="277" t="s">
        <v>25</v>
      </c>
      <c r="D13" s="277" t="s">
        <v>26</v>
      </c>
      <c r="E13" s="372"/>
      <c r="F13" s="14"/>
      <c r="G13" s="28" t="s">
        <v>27</v>
      </c>
      <c r="H13" s="29">
        <f>ROUND((H9*H10*H12)-(H11*E25),2)</f>
        <v>40.61</v>
      </c>
    </row>
    <row r="14" spans="1:11" ht="52.5" thickTop="1" thickBot="1" x14ac:dyDescent="0.25">
      <c r="A14" s="380" t="s">
        <v>28</v>
      </c>
      <c r="B14" s="380"/>
      <c r="C14" s="39" t="s">
        <v>200</v>
      </c>
      <c r="D14" s="39">
        <v>2</v>
      </c>
      <c r="E14" s="37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374" t="s">
        <v>30</v>
      </c>
      <c r="B16" s="375"/>
      <c r="C16" s="375"/>
      <c r="D16" s="375"/>
      <c r="E16" s="376"/>
      <c r="G16" s="15" t="s">
        <v>31</v>
      </c>
      <c r="H16" s="26">
        <v>15</v>
      </c>
    </row>
    <row r="17" spans="1:8" x14ac:dyDescent="0.2">
      <c r="A17" s="282">
        <v>1</v>
      </c>
      <c r="B17" s="379" t="s">
        <v>32</v>
      </c>
      <c r="C17" s="379"/>
      <c r="D17" s="379"/>
      <c r="E17" s="3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283">
        <v>2</v>
      </c>
      <c r="B18" s="370" t="s">
        <v>34</v>
      </c>
      <c r="C18" s="370"/>
      <c r="D18" s="370"/>
      <c r="E18" s="36"/>
      <c r="G18" s="15" t="s">
        <v>35</v>
      </c>
      <c r="H18" s="37">
        <f>H17*19%</f>
        <v>62.7</v>
      </c>
    </row>
    <row r="19" spans="1:8" ht="13.5" thickBot="1" x14ac:dyDescent="0.25">
      <c r="A19" s="283">
        <v>3</v>
      </c>
      <c r="B19" s="370" t="s">
        <v>36</v>
      </c>
      <c r="C19" s="370"/>
      <c r="D19" s="370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283">
        <v>4</v>
      </c>
      <c r="B20" s="370" t="s">
        <v>37</v>
      </c>
      <c r="C20" s="370"/>
      <c r="D20" s="370"/>
      <c r="E20" s="39" t="str">
        <f>$A$14</f>
        <v>Vigia</v>
      </c>
      <c r="G20" s="9"/>
      <c r="H20" s="10"/>
    </row>
    <row r="21" spans="1:8" ht="14.25" thickTop="1" thickBot="1" x14ac:dyDescent="0.25">
      <c r="A21" s="283">
        <v>5</v>
      </c>
      <c r="B21" s="370" t="s">
        <v>38</v>
      </c>
      <c r="C21" s="370"/>
      <c r="D21" s="370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30" customHeight="1" thickTop="1" x14ac:dyDescent="0.2">
      <c r="A23" s="377" t="s">
        <v>40</v>
      </c>
      <c r="B23" s="377"/>
      <c r="C23" s="377"/>
      <c r="D23" s="377"/>
      <c r="E23" s="377"/>
      <c r="G23" s="3" t="s">
        <v>41</v>
      </c>
      <c r="H23" s="44">
        <f>'Valores em comum'!M15</f>
        <v>187.97</v>
      </c>
    </row>
    <row r="24" spans="1:8" x14ac:dyDescent="0.2">
      <c r="A24" s="284">
        <v>1</v>
      </c>
      <c r="B24" s="386" t="s">
        <v>42</v>
      </c>
      <c r="C24" s="388"/>
      <c r="D24" s="285" t="s">
        <v>43</v>
      </c>
      <c r="E24" s="286" t="s">
        <v>44</v>
      </c>
      <c r="G24" s="15" t="s">
        <v>45</v>
      </c>
      <c r="H24" s="48">
        <f>'Valores em comum'!O22</f>
        <v>0.32</v>
      </c>
    </row>
    <row r="25" spans="1:8" x14ac:dyDescent="0.2">
      <c r="A25" s="287" t="s">
        <v>9</v>
      </c>
      <c r="B25" s="381" t="s">
        <v>46</v>
      </c>
      <c r="C25" s="382"/>
      <c r="D25" s="50"/>
      <c r="E25" s="38">
        <f>E19</f>
        <v>1723.09</v>
      </c>
      <c r="G25" s="15"/>
      <c r="H25" s="48"/>
    </row>
    <row r="26" spans="1:8" ht="13.5" thickBot="1" x14ac:dyDescent="0.25">
      <c r="A26" s="287" t="s">
        <v>12</v>
      </c>
      <c r="B26" s="381" t="s">
        <v>47</v>
      </c>
      <c r="C26" s="382"/>
      <c r="D26" s="51">
        <v>0.3</v>
      </c>
      <c r="E26" s="38">
        <v>0</v>
      </c>
      <c r="G26" s="52"/>
      <c r="H26" s="53"/>
    </row>
    <row r="27" spans="1:8" ht="14.25" thickTop="1" thickBot="1" x14ac:dyDescent="0.25">
      <c r="A27" s="287" t="s">
        <v>15</v>
      </c>
      <c r="B27" s="381" t="s">
        <v>48</v>
      </c>
      <c r="C27" s="382"/>
      <c r="D27" s="50"/>
      <c r="E27" s="38">
        <v>0</v>
      </c>
      <c r="G27" s="54"/>
      <c r="H27" s="55"/>
    </row>
    <row r="28" spans="1:8" ht="13.5" thickTop="1" x14ac:dyDescent="0.2">
      <c r="A28" s="287" t="s">
        <v>18</v>
      </c>
      <c r="B28" s="381" t="s">
        <v>49</v>
      </c>
      <c r="C28" s="382"/>
      <c r="D28" s="50"/>
      <c r="E28" s="38">
        <v>0</v>
      </c>
      <c r="G28" s="3"/>
      <c r="H28" s="31"/>
    </row>
    <row r="29" spans="1:8" ht="13.5" thickBot="1" x14ac:dyDescent="0.25">
      <c r="A29" s="287" t="s">
        <v>51</v>
      </c>
      <c r="B29" s="381" t="s">
        <v>52</v>
      </c>
      <c r="C29" s="382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287" t="s">
        <v>54</v>
      </c>
      <c r="B30" s="381" t="s">
        <v>55</v>
      </c>
      <c r="C30" s="382"/>
      <c r="D30" s="50"/>
      <c r="E30" s="38">
        <v>0</v>
      </c>
      <c r="H30" s="2"/>
    </row>
    <row r="31" spans="1:8" x14ac:dyDescent="0.2">
      <c r="A31" s="383" t="s">
        <v>56</v>
      </c>
      <c r="B31" s="384"/>
      <c r="C31" s="384"/>
      <c r="D31" s="385"/>
      <c r="E31" s="273">
        <f>ROUND(SUM(E25:E30),2)</f>
        <v>1723.09</v>
      </c>
      <c r="H31" s="2"/>
    </row>
    <row r="32" spans="1:8" x14ac:dyDescent="0.2">
      <c r="H32" s="2"/>
    </row>
    <row r="33" spans="1:8" ht="12.75" customHeight="1" x14ac:dyDescent="0.2">
      <c r="A33" s="377" t="s">
        <v>57</v>
      </c>
      <c r="B33" s="377"/>
      <c r="C33" s="377"/>
      <c r="D33" s="377"/>
      <c r="E33" s="377"/>
      <c r="H33" s="2"/>
    </row>
    <row r="34" spans="1:8" x14ac:dyDescent="0.2">
      <c r="A34" s="386" t="s">
        <v>58</v>
      </c>
      <c r="B34" s="387"/>
      <c r="C34" s="388"/>
      <c r="D34" s="285" t="s">
        <v>43</v>
      </c>
      <c r="E34" s="286" t="s">
        <v>44</v>
      </c>
      <c r="H34" s="2"/>
    </row>
    <row r="35" spans="1:8" x14ac:dyDescent="0.2">
      <c r="A35" s="287" t="s">
        <v>9</v>
      </c>
      <c r="B35" s="381" t="s">
        <v>59</v>
      </c>
      <c r="C35" s="382"/>
      <c r="D35" s="171">
        <f>'Encargos Sociais'!C5</f>
        <v>8.3333333333333329E-2</v>
      </c>
      <c r="E35" s="38">
        <f>ROUND($D35*E$31,2)</f>
        <v>143.59</v>
      </c>
      <c r="H35" s="2"/>
    </row>
    <row r="36" spans="1:8" x14ac:dyDescent="0.2">
      <c r="A36" s="287" t="s">
        <v>12</v>
      </c>
      <c r="B36" s="381" t="s">
        <v>60</v>
      </c>
      <c r="C36" s="382"/>
      <c r="D36" s="171">
        <f>'Encargos Sociais'!C11</f>
        <v>0.1111111111111111</v>
      </c>
      <c r="E36" s="38">
        <f>ROUND($D36*E$31,2)</f>
        <v>191.45</v>
      </c>
      <c r="H36" s="2"/>
    </row>
    <row r="37" spans="1:8" ht="12.75" customHeight="1" x14ac:dyDescent="0.2">
      <c r="A37" s="383" t="s">
        <v>61</v>
      </c>
      <c r="B37" s="384"/>
      <c r="C37" s="385"/>
      <c r="D37" s="288">
        <f>SUM(D35:D36)</f>
        <v>0.19444444444444442</v>
      </c>
      <c r="E37" s="273">
        <f>ROUND(SUM(E35:E36),2)</f>
        <v>335.04</v>
      </c>
      <c r="H37" s="2"/>
    </row>
    <row r="38" spans="1:8" x14ac:dyDescent="0.2">
      <c r="H38" s="2"/>
    </row>
    <row r="39" spans="1:8" ht="12.75" customHeight="1" x14ac:dyDescent="0.2">
      <c r="A39" s="383" t="s">
        <v>62</v>
      </c>
      <c r="B39" s="384"/>
      <c r="C39" s="385"/>
      <c r="D39" s="287" t="s">
        <v>43</v>
      </c>
      <c r="E39" s="276" t="s">
        <v>44</v>
      </c>
      <c r="H39" s="2"/>
    </row>
    <row r="40" spans="1:8" x14ac:dyDescent="0.2">
      <c r="A40" s="287" t="s">
        <v>9</v>
      </c>
      <c r="B40" s="389" t="s">
        <v>63</v>
      </c>
      <c r="C40" s="390"/>
      <c r="D40" s="171">
        <f>'Encargos Sociais'!C19</f>
        <v>0.2</v>
      </c>
      <c r="E40" s="38">
        <f>ROUND($D40*(E$31),2)</f>
        <v>344.62</v>
      </c>
      <c r="H40" s="2"/>
    </row>
    <row r="41" spans="1:8" x14ac:dyDescent="0.2">
      <c r="A41" s="287" t="s">
        <v>12</v>
      </c>
      <c r="B41" s="389" t="s">
        <v>64</v>
      </c>
      <c r="C41" s="390"/>
      <c r="D41" s="171">
        <f>'Encargos Sociais'!C20</f>
        <v>2.5000000000000001E-2</v>
      </c>
      <c r="E41" s="38">
        <f t="shared" ref="E41:E47" si="0">ROUND($D41*(E$31),2)</f>
        <v>43.08</v>
      </c>
    </row>
    <row r="42" spans="1:8" x14ac:dyDescent="0.2">
      <c r="A42" s="287" t="s">
        <v>15</v>
      </c>
      <c r="B42" s="389" t="s">
        <v>65</v>
      </c>
      <c r="C42" s="390"/>
      <c r="D42" s="171">
        <f>'Encargos Sociais'!C21</f>
        <v>0.03</v>
      </c>
      <c r="E42" s="38">
        <f t="shared" si="0"/>
        <v>51.69</v>
      </c>
    </row>
    <row r="43" spans="1:8" x14ac:dyDescent="0.2">
      <c r="A43" s="287" t="s">
        <v>18</v>
      </c>
      <c r="B43" s="389" t="s">
        <v>66</v>
      </c>
      <c r="C43" s="390"/>
      <c r="D43" s="171">
        <f>'Encargos Sociais'!C22</f>
        <v>1.4999999999999999E-2</v>
      </c>
      <c r="E43" s="38">
        <f t="shared" si="0"/>
        <v>25.85</v>
      </c>
    </row>
    <row r="44" spans="1:8" x14ac:dyDescent="0.2">
      <c r="A44" s="287" t="s">
        <v>51</v>
      </c>
      <c r="B44" s="389" t="s">
        <v>67</v>
      </c>
      <c r="C44" s="390"/>
      <c r="D44" s="171">
        <f>'Encargos Sociais'!C23</f>
        <v>0.01</v>
      </c>
      <c r="E44" s="38">
        <f t="shared" si="0"/>
        <v>17.23</v>
      </c>
    </row>
    <row r="45" spans="1:8" x14ac:dyDescent="0.2">
      <c r="A45" s="287" t="s">
        <v>54</v>
      </c>
      <c r="B45" s="389" t="s">
        <v>68</v>
      </c>
      <c r="C45" s="390"/>
      <c r="D45" s="171">
        <f>'Encargos Sociais'!C24</f>
        <v>6.0000000000000001E-3</v>
      </c>
      <c r="E45" s="38">
        <f t="shared" si="0"/>
        <v>10.34</v>
      </c>
    </row>
    <row r="46" spans="1:8" x14ac:dyDescent="0.2">
      <c r="A46" s="287" t="s">
        <v>69</v>
      </c>
      <c r="B46" s="389" t="s">
        <v>70</v>
      </c>
      <c r="C46" s="390"/>
      <c r="D46" s="171">
        <f>'Encargos Sociais'!C25</f>
        <v>2E-3</v>
      </c>
      <c r="E46" s="38">
        <f t="shared" si="0"/>
        <v>3.45</v>
      </c>
    </row>
    <row r="47" spans="1:8" x14ac:dyDescent="0.2">
      <c r="A47" s="287" t="s">
        <v>71</v>
      </c>
      <c r="B47" s="389" t="s">
        <v>72</v>
      </c>
      <c r="C47" s="390"/>
      <c r="D47" s="171">
        <f>'Encargos Sociais'!C26</f>
        <v>0.08</v>
      </c>
      <c r="E47" s="38">
        <f t="shared" si="0"/>
        <v>137.85</v>
      </c>
    </row>
    <row r="48" spans="1:8" ht="12.75" customHeight="1" x14ac:dyDescent="0.2">
      <c r="A48" s="383" t="s">
        <v>73</v>
      </c>
      <c r="B48" s="384"/>
      <c r="C48" s="385"/>
      <c r="D48" s="288">
        <f>SUM(D40:D47)</f>
        <v>0.36800000000000005</v>
      </c>
      <c r="E48" s="273">
        <f>ROUND(SUM(E40:E47),2)</f>
        <v>634.11</v>
      </c>
    </row>
    <row r="50" spans="1:8" ht="12.75" customHeight="1" x14ac:dyDescent="0.2">
      <c r="A50" s="383" t="s">
        <v>74</v>
      </c>
      <c r="B50" s="384"/>
      <c r="C50" s="385"/>
      <c r="D50" s="287" t="s">
        <v>43</v>
      </c>
      <c r="E50" s="276" t="s">
        <v>44</v>
      </c>
    </row>
    <row r="51" spans="1:8" x14ac:dyDescent="0.2">
      <c r="A51" s="287" t="s">
        <v>9</v>
      </c>
      <c r="B51" s="381" t="s">
        <v>75</v>
      </c>
      <c r="C51" s="382"/>
      <c r="D51" s="289" t="s">
        <v>76</v>
      </c>
      <c r="E51" s="38">
        <f>IF(H13&lt;=0,0,IF(H13&gt;0,H13))</f>
        <v>40.61</v>
      </c>
      <c r="F51" s="62"/>
      <c r="G51" s="63"/>
    </row>
    <row r="52" spans="1:8" x14ac:dyDescent="0.2">
      <c r="A52" s="287" t="s">
        <v>12</v>
      </c>
      <c r="B52" s="381" t="s">
        <v>77</v>
      </c>
      <c r="C52" s="382"/>
      <c r="D52" s="289" t="s">
        <v>76</v>
      </c>
      <c r="E52" s="38">
        <f>H19</f>
        <v>267.3</v>
      </c>
      <c r="F52" s="62"/>
      <c r="G52" s="63"/>
      <c r="H52" s="64"/>
    </row>
    <row r="53" spans="1:8" x14ac:dyDescent="0.2">
      <c r="A53" s="287" t="s">
        <v>15</v>
      </c>
      <c r="B53" s="381" t="str">
        <f>G29</f>
        <v>Plano de Benefício Social Familiar</v>
      </c>
      <c r="C53" s="382"/>
      <c r="D53" s="289" t="s">
        <v>76</v>
      </c>
      <c r="E53" s="38">
        <f>H29</f>
        <v>18.5</v>
      </c>
    </row>
    <row r="54" spans="1:8" x14ac:dyDescent="0.2">
      <c r="A54" s="287" t="s">
        <v>18</v>
      </c>
    </row>
    <row r="55" spans="1:8" ht="12.75" customHeight="1" x14ac:dyDescent="0.2">
      <c r="A55" s="383" t="s">
        <v>78</v>
      </c>
      <c r="B55" s="384"/>
      <c r="C55" s="385"/>
      <c r="D55" s="50"/>
      <c r="E55" s="273">
        <f>ROUND(SUM(E51:E53),2)</f>
        <v>326.41000000000003</v>
      </c>
    </row>
    <row r="57" spans="1:8" ht="12.75" customHeight="1" x14ac:dyDescent="0.2">
      <c r="A57" s="374" t="s">
        <v>79</v>
      </c>
      <c r="B57" s="375"/>
      <c r="C57" s="375"/>
      <c r="D57" s="375"/>
      <c r="E57" s="376"/>
    </row>
    <row r="58" spans="1:8" ht="12.75" customHeight="1" x14ac:dyDescent="0.2">
      <c r="A58" s="377" t="s">
        <v>80</v>
      </c>
      <c r="B58" s="377"/>
      <c r="C58" s="377"/>
      <c r="D58" s="377"/>
      <c r="E58" s="212" t="s">
        <v>44</v>
      </c>
    </row>
    <row r="59" spans="1:8" x14ac:dyDescent="0.2">
      <c r="A59" s="277" t="s">
        <v>81</v>
      </c>
      <c r="B59" s="370" t="s">
        <v>82</v>
      </c>
      <c r="C59" s="370"/>
      <c r="D59" s="370"/>
      <c r="E59" s="36">
        <f>E37</f>
        <v>335.04</v>
      </c>
    </row>
    <row r="60" spans="1:8" x14ac:dyDescent="0.2">
      <c r="A60" s="277" t="s">
        <v>83</v>
      </c>
      <c r="B60" s="370" t="s">
        <v>84</v>
      </c>
      <c r="C60" s="370"/>
      <c r="D60" s="370"/>
      <c r="E60" s="36">
        <f>E48</f>
        <v>634.11</v>
      </c>
    </row>
    <row r="61" spans="1:8" x14ac:dyDescent="0.2">
      <c r="A61" s="277" t="s">
        <v>85</v>
      </c>
      <c r="B61" s="370" t="s">
        <v>86</v>
      </c>
      <c r="C61" s="370"/>
      <c r="D61" s="370"/>
      <c r="E61" s="36">
        <f>E55</f>
        <v>326.41000000000003</v>
      </c>
    </row>
    <row r="62" spans="1:8" ht="12.75" customHeight="1" x14ac:dyDescent="0.2">
      <c r="A62" s="377" t="s">
        <v>87</v>
      </c>
      <c r="B62" s="377"/>
      <c r="C62" s="377"/>
      <c r="D62" s="377"/>
      <c r="E62" s="273">
        <f>ROUND(SUM(E59:E61),2)</f>
        <v>1295.56</v>
      </c>
    </row>
    <row r="64" spans="1:8" ht="12.75" customHeight="1" x14ac:dyDescent="0.2">
      <c r="A64" s="374" t="s">
        <v>88</v>
      </c>
      <c r="B64" s="375"/>
      <c r="C64" s="375"/>
      <c r="D64" s="375"/>
      <c r="E64" s="376"/>
    </row>
    <row r="65" spans="1:5" x14ac:dyDescent="0.2">
      <c r="A65" s="284">
        <v>3</v>
      </c>
      <c r="B65" s="386" t="s">
        <v>89</v>
      </c>
      <c r="C65" s="388"/>
      <c r="D65" s="285" t="s">
        <v>43</v>
      </c>
      <c r="E65" s="286" t="s">
        <v>44</v>
      </c>
    </row>
    <row r="66" spans="1:5" x14ac:dyDescent="0.2">
      <c r="A66" s="287" t="s">
        <v>9</v>
      </c>
      <c r="B66" s="389" t="s">
        <v>90</v>
      </c>
      <c r="C66" s="390"/>
      <c r="D66" s="171">
        <f>'Encargos Sociais'!C31</f>
        <v>4.1999999999999997E-3</v>
      </c>
      <c r="E66" s="38">
        <f t="shared" ref="E66:E71" si="1">ROUND($D66*E$31,2)</f>
        <v>7.24</v>
      </c>
    </row>
    <row r="67" spans="1:5" x14ac:dyDescent="0.2">
      <c r="A67" s="290" t="s">
        <v>12</v>
      </c>
      <c r="B67" s="389" t="s">
        <v>91</v>
      </c>
      <c r="C67" s="390"/>
      <c r="D67" s="291">
        <f>'Encargos Sociais'!C39</f>
        <v>2.9999999999999997E-4</v>
      </c>
      <c r="E67" s="38">
        <f t="shared" si="1"/>
        <v>0.52</v>
      </c>
    </row>
    <row r="68" spans="1:5" x14ac:dyDescent="0.2">
      <c r="A68" s="290" t="s">
        <v>15</v>
      </c>
      <c r="B68" s="389" t="s">
        <v>92</v>
      </c>
      <c r="C68" s="390"/>
      <c r="D68" s="291">
        <f>'Encargos Sociais'!C44</f>
        <v>1.3440000000000001E-4</v>
      </c>
      <c r="E68" s="38">
        <f t="shared" si="1"/>
        <v>0.23</v>
      </c>
    </row>
    <row r="69" spans="1:5" x14ac:dyDescent="0.2">
      <c r="A69" s="287" t="s">
        <v>18</v>
      </c>
      <c r="B69" s="389" t="s">
        <v>93</v>
      </c>
      <c r="C69" s="390"/>
      <c r="D69" s="171">
        <f>'Encargos Sociais'!C49</f>
        <v>1.6000000000000001E-3</v>
      </c>
      <c r="E69" s="38">
        <f t="shared" si="1"/>
        <v>2.76</v>
      </c>
    </row>
    <row r="70" spans="1:5" ht="25.5" customHeight="1" x14ac:dyDescent="0.2">
      <c r="A70" s="287" t="s">
        <v>51</v>
      </c>
      <c r="B70" s="389" t="s">
        <v>94</v>
      </c>
      <c r="C70" s="390"/>
      <c r="D70" s="171">
        <f>'Encargos Sociais'!C59</f>
        <v>5.888E-4</v>
      </c>
      <c r="E70" s="38">
        <f t="shared" si="1"/>
        <v>1.01</v>
      </c>
    </row>
    <row r="71" spans="1:5" x14ac:dyDescent="0.2">
      <c r="A71" s="290" t="s">
        <v>54</v>
      </c>
      <c r="B71" s="389" t="s">
        <v>95</v>
      </c>
      <c r="C71" s="390"/>
      <c r="D71" s="291">
        <f>'Encargos Sociais'!C61</f>
        <v>5.1200000000000004E-5</v>
      </c>
      <c r="E71" s="38">
        <f t="shared" si="1"/>
        <v>0.09</v>
      </c>
    </row>
    <row r="72" spans="1:5" ht="12.75" customHeight="1" x14ac:dyDescent="0.2">
      <c r="A72" s="383" t="s">
        <v>96</v>
      </c>
      <c r="B72" s="384"/>
      <c r="C72" s="385"/>
      <c r="D72" s="288">
        <f>SUM(D66:D71)</f>
        <v>6.8744000000000001E-3</v>
      </c>
      <c r="E72" s="273">
        <f>ROUND(SUM(E66:E71),2)</f>
        <v>11.85</v>
      </c>
    </row>
    <row r="74" spans="1:5" ht="12.75" customHeight="1" x14ac:dyDescent="0.2">
      <c r="A74" s="374" t="s">
        <v>97</v>
      </c>
      <c r="B74" s="375"/>
      <c r="C74" s="375"/>
      <c r="D74" s="375"/>
      <c r="E74" s="376"/>
    </row>
    <row r="75" spans="1:5" x14ac:dyDescent="0.2">
      <c r="A75" s="274"/>
      <c r="B75" s="386" t="s">
        <v>98</v>
      </c>
      <c r="C75" s="388"/>
      <c r="D75" s="285" t="s">
        <v>43</v>
      </c>
      <c r="E75" s="286" t="s">
        <v>44</v>
      </c>
    </row>
    <row r="76" spans="1:5" x14ac:dyDescent="0.2">
      <c r="A76" s="287" t="s">
        <v>9</v>
      </c>
      <c r="B76" s="389" t="s">
        <v>99</v>
      </c>
      <c r="C76" s="390"/>
      <c r="D76" s="171">
        <f>'Encargos Sociais'!C69</f>
        <v>6.9444444444444441E-3</v>
      </c>
      <c r="E76" s="38">
        <f t="shared" ref="E76:E81" si="2">ROUND($D76*E$31,2)</f>
        <v>11.97</v>
      </c>
    </row>
    <row r="77" spans="1:5" x14ac:dyDescent="0.2">
      <c r="A77" s="287" t="s">
        <v>12</v>
      </c>
      <c r="B77" s="389" t="s">
        <v>100</v>
      </c>
      <c r="C77" s="390"/>
      <c r="D77" s="171">
        <f>'Encargos Sociais'!C75</f>
        <v>1.3899999999999999E-2</v>
      </c>
      <c r="E77" s="38">
        <f t="shared" si="2"/>
        <v>23.95</v>
      </c>
    </row>
    <row r="78" spans="1:5" x14ac:dyDescent="0.2">
      <c r="A78" s="287" t="s">
        <v>15</v>
      </c>
      <c r="B78" s="389" t="s">
        <v>101</v>
      </c>
      <c r="C78" s="390"/>
      <c r="D78" s="171">
        <f>'Encargos Sociais'!C84</f>
        <v>1.11E-2</v>
      </c>
      <c r="E78" s="38">
        <f t="shared" si="2"/>
        <v>19.13</v>
      </c>
    </row>
    <row r="79" spans="1:5" x14ac:dyDescent="0.2">
      <c r="A79" s="287" t="s">
        <v>18</v>
      </c>
      <c r="B79" s="389" t="s">
        <v>102</v>
      </c>
      <c r="C79" s="390"/>
      <c r="D79" s="171">
        <f>'Encargos Sociais'!C92</f>
        <v>1.6666666666666666E-3</v>
      </c>
      <c r="E79" s="38">
        <f t="shared" si="2"/>
        <v>2.87</v>
      </c>
    </row>
    <row r="80" spans="1:5" x14ac:dyDescent="0.2">
      <c r="A80" s="287" t="s">
        <v>51</v>
      </c>
      <c r="B80" s="389" t="s">
        <v>103</v>
      </c>
      <c r="C80" s="390"/>
      <c r="D80" s="171">
        <f>'Encargos Sociais'!C105</f>
        <v>8.3333333333333328E-4</v>
      </c>
      <c r="E80" s="38">
        <f t="shared" si="2"/>
        <v>1.44</v>
      </c>
    </row>
    <row r="81" spans="1:5" x14ac:dyDescent="0.2">
      <c r="A81" s="287" t="s">
        <v>54</v>
      </c>
      <c r="B81" s="389" t="s">
        <v>104</v>
      </c>
      <c r="C81" s="390"/>
      <c r="D81" s="171">
        <f>'Encargos Sociais'!C115</f>
        <v>3.7000000000000002E-3</v>
      </c>
      <c r="E81" s="38">
        <f t="shared" si="2"/>
        <v>6.38</v>
      </c>
    </row>
    <row r="82" spans="1:5" ht="12.75" customHeight="1" x14ac:dyDescent="0.2">
      <c r="A82" s="383" t="s">
        <v>105</v>
      </c>
      <c r="B82" s="384"/>
      <c r="C82" s="385"/>
      <c r="D82" s="288">
        <f>SUM(D76:D81)</f>
        <v>3.8144444444444439E-2</v>
      </c>
      <c r="E82" s="273">
        <f>ROUND(SUM(E76:E81),2)</f>
        <v>65.739999999999995</v>
      </c>
    </row>
    <row r="84" spans="1:5" ht="12.75" customHeight="1" x14ac:dyDescent="0.2">
      <c r="A84" s="383" t="s">
        <v>98</v>
      </c>
      <c r="B84" s="384"/>
      <c r="C84" s="385"/>
      <c r="D84" s="287" t="s">
        <v>43</v>
      </c>
      <c r="E84" s="292" t="s">
        <v>44</v>
      </c>
    </row>
    <row r="85" spans="1:5" ht="12.75" customHeight="1" x14ac:dyDescent="0.2">
      <c r="A85" s="287" t="s">
        <v>69</v>
      </c>
      <c r="B85" s="381" t="s">
        <v>106</v>
      </c>
      <c r="C85" s="391"/>
      <c r="D85" s="293">
        <f>ROUND((D48)*(D37+D82),4)</f>
        <v>8.5599999999999996E-2</v>
      </c>
      <c r="E85" s="38">
        <f>ROUND($D85*E$31,2)</f>
        <v>147.5</v>
      </c>
    </row>
    <row r="86" spans="1:5" ht="12.75" customHeight="1" x14ac:dyDescent="0.2">
      <c r="A86" s="383" t="s">
        <v>107</v>
      </c>
      <c r="B86" s="384"/>
      <c r="C86" s="392"/>
      <c r="D86" s="294">
        <f>D85</f>
        <v>8.5599999999999996E-2</v>
      </c>
      <c r="E86" s="275">
        <f>ROUND(SUM(E85:E85),2)</f>
        <v>147.5</v>
      </c>
    </row>
    <row r="88" spans="1:5" ht="12.75" customHeight="1" x14ac:dyDescent="0.2">
      <c r="A88" s="383" t="s">
        <v>108</v>
      </c>
      <c r="B88" s="384"/>
      <c r="C88" s="384"/>
      <c r="D88" s="385"/>
      <c r="E88" s="276" t="s">
        <v>44</v>
      </c>
    </row>
    <row r="89" spans="1:5" x14ac:dyDescent="0.2">
      <c r="A89" s="287" t="s">
        <v>9</v>
      </c>
      <c r="B89" s="381" t="s">
        <v>109</v>
      </c>
      <c r="C89" s="393"/>
      <c r="D89" s="382"/>
      <c r="E89" s="38">
        <f>ROUND((E19/220)*$H$12*1.5,2)</f>
        <v>176.23</v>
      </c>
    </row>
    <row r="90" spans="1:5" x14ac:dyDescent="0.2">
      <c r="A90" s="287" t="s">
        <v>12</v>
      </c>
      <c r="B90" s="381" t="s">
        <v>55</v>
      </c>
      <c r="C90" s="393"/>
      <c r="D90" s="382"/>
      <c r="E90" s="38">
        <v>0</v>
      </c>
    </row>
    <row r="91" spans="1:5" ht="12.75" customHeight="1" x14ac:dyDescent="0.2">
      <c r="A91" s="383" t="s">
        <v>110</v>
      </c>
      <c r="B91" s="384"/>
      <c r="C91" s="384"/>
      <c r="D91" s="385"/>
      <c r="E91" s="273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374" t="s">
        <v>112</v>
      </c>
      <c r="B94" s="375"/>
      <c r="C94" s="375"/>
      <c r="D94" s="375"/>
      <c r="E94" s="376"/>
    </row>
    <row r="95" spans="1:5" ht="12.75" customHeight="1" x14ac:dyDescent="0.2">
      <c r="A95" s="377" t="s">
        <v>113</v>
      </c>
      <c r="B95" s="377"/>
      <c r="C95" s="377"/>
      <c r="D95" s="377"/>
      <c r="E95" s="212" t="s">
        <v>44</v>
      </c>
    </row>
    <row r="96" spans="1:5" x14ac:dyDescent="0.2">
      <c r="A96" s="295" t="s">
        <v>114</v>
      </c>
      <c r="B96" s="370" t="s">
        <v>100</v>
      </c>
      <c r="C96" s="370"/>
      <c r="D96" s="370"/>
      <c r="E96" s="36">
        <f>E82+E86</f>
        <v>213.24</v>
      </c>
    </row>
    <row r="97" spans="1:7" x14ac:dyDescent="0.2">
      <c r="A97" s="295" t="s">
        <v>115</v>
      </c>
      <c r="B97" s="370" t="s">
        <v>116</v>
      </c>
      <c r="C97" s="370"/>
      <c r="D97" s="370"/>
      <c r="E97" s="36">
        <f>E91</f>
        <v>176.23</v>
      </c>
    </row>
    <row r="98" spans="1:7" ht="12.75" customHeight="1" x14ac:dyDescent="0.2">
      <c r="A98" s="377" t="s">
        <v>117</v>
      </c>
      <c r="B98" s="377"/>
      <c r="C98" s="377"/>
      <c r="D98" s="377"/>
      <c r="E98" s="273">
        <f>ROUND(SUM(E96:E97),2)</f>
        <v>389.47</v>
      </c>
    </row>
    <row r="100" spans="1:7" ht="12.75" customHeight="1" x14ac:dyDescent="0.2">
      <c r="A100" s="374" t="s">
        <v>118</v>
      </c>
      <c r="B100" s="375"/>
      <c r="C100" s="375"/>
      <c r="D100" s="375"/>
      <c r="E100" s="376"/>
    </row>
    <row r="101" spans="1:7" x14ac:dyDescent="0.2">
      <c r="A101" s="284">
        <v>5</v>
      </c>
      <c r="B101" s="386" t="s">
        <v>119</v>
      </c>
      <c r="C101" s="388"/>
      <c r="D101" s="274"/>
      <c r="E101" s="286" t="s">
        <v>44</v>
      </c>
    </row>
    <row r="102" spans="1:7" x14ac:dyDescent="0.2">
      <c r="A102" s="287" t="s">
        <v>9</v>
      </c>
      <c r="B102" s="381" t="s">
        <v>120</v>
      </c>
      <c r="C102" s="382"/>
      <c r="D102" s="289" t="s">
        <v>76</v>
      </c>
      <c r="E102" s="38">
        <f>H23</f>
        <v>187.97</v>
      </c>
    </row>
    <row r="103" spans="1:7" x14ac:dyDescent="0.2">
      <c r="A103" s="287" t="s">
        <v>12</v>
      </c>
      <c r="B103" s="381" t="s">
        <v>121</v>
      </c>
      <c r="C103" s="382"/>
      <c r="D103" s="289" t="s">
        <v>76</v>
      </c>
      <c r="E103" s="38"/>
      <c r="F103" s="76"/>
    </row>
    <row r="104" spans="1:7" x14ac:dyDescent="0.2">
      <c r="A104" s="287" t="s">
        <v>15</v>
      </c>
      <c r="B104" s="381" t="s">
        <v>45</v>
      </c>
      <c r="C104" s="382"/>
      <c r="D104" s="289" t="s">
        <v>76</v>
      </c>
      <c r="E104" s="38">
        <f>H24</f>
        <v>0.32</v>
      </c>
      <c r="F104" s="77"/>
    </row>
    <row r="105" spans="1:7" ht="12.75" customHeight="1" x14ac:dyDescent="0.2">
      <c r="A105" s="383" t="s">
        <v>122</v>
      </c>
      <c r="B105" s="384"/>
      <c r="C105" s="385"/>
      <c r="D105" s="287" t="s">
        <v>76</v>
      </c>
      <c r="E105" s="273">
        <f>ROUND(SUM(E102:E104),2)</f>
        <v>188.29</v>
      </c>
    </row>
    <row r="107" spans="1:7" ht="12.75" customHeight="1" x14ac:dyDescent="0.2">
      <c r="A107" s="374" t="s">
        <v>123</v>
      </c>
      <c r="B107" s="375"/>
      <c r="C107" s="375"/>
      <c r="D107" s="375"/>
      <c r="E107" s="376"/>
    </row>
    <row r="108" spans="1:7" x14ac:dyDescent="0.2">
      <c r="A108" s="284">
        <v>6</v>
      </c>
      <c r="B108" s="386" t="s">
        <v>124</v>
      </c>
      <c r="C108" s="388"/>
      <c r="D108" s="285" t="s">
        <v>43</v>
      </c>
      <c r="E108" s="286" t="s">
        <v>44</v>
      </c>
      <c r="F108" s="401"/>
      <c r="G108" s="365"/>
    </row>
    <row r="109" spans="1:7" x14ac:dyDescent="0.2">
      <c r="A109" s="287" t="s">
        <v>9</v>
      </c>
      <c r="B109" s="381" t="s">
        <v>125</v>
      </c>
      <c r="C109" s="382"/>
      <c r="D109" s="82">
        <f>H3</f>
        <v>0.06</v>
      </c>
      <c r="E109" s="38">
        <f>ROUND(E124*$D$109,2)</f>
        <v>216.5</v>
      </c>
      <c r="F109" s="402"/>
      <c r="G109" s="403"/>
    </row>
    <row r="110" spans="1:7" x14ac:dyDescent="0.2">
      <c r="A110" s="287" t="s">
        <v>12</v>
      </c>
      <c r="B110" s="296" t="s">
        <v>2</v>
      </c>
      <c r="C110" s="297"/>
      <c r="D110" s="82">
        <f>H2</f>
        <v>6.7900000000000002E-2</v>
      </c>
      <c r="E110" s="38">
        <f>ROUND((E124+E109)*$D$110,2)</f>
        <v>259.7</v>
      </c>
      <c r="F110" s="395"/>
      <c r="G110" s="396"/>
    </row>
    <row r="111" spans="1:7" x14ac:dyDescent="0.2">
      <c r="A111" s="287" t="s">
        <v>15</v>
      </c>
      <c r="B111" s="397" t="s">
        <v>126</v>
      </c>
      <c r="C111" s="398"/>
      <c r="D111" s="82"/>
      <c r="E111" s="83"/>
    </row>
    <row r="112" spans="1:7" x14ac:dyDescent="0.2">
      <c r="A112" s="287" t="s">
        <v>127</v>
      </c>
      <c r="B112" s="381" t="s">
        <v>8</v>
      </c>
      <c r="C112" s="382"/>
      <c r="D112" s="82">
        <f>H6</f>
        <v>1.6500000000000001E-2</v>
      </c>
      <c r="E112" s="38">
        <f>ROUND(((E$124+E$109+E$110)/(1-($D$112+$D$113+$D$114)))*$D$112,2)</f>
        <v>78.59</v>
      </c>
      <c r="F112" s="399"/>
      <c r="G112" s="400"/>
    </row>
    <row r="113" spans="1:7" x14ac:dyDescent="0.2">
      <c r="A113" s="287" t="s">
        <v>128</v>
      </c>
      <c r="B113" s="381" t="s">
        <v>11</v>
      </c>
      <c r="C113" s="382"/>
      <c r="D113" s="82">
        <f>H7</f>
        <v>7.5999999999999998E-2</v>
      </c>
      <c r="E113" s="38">
        <f>ROUND(((E$124+E$109+E$110)/(1-($D$112+$D$113+$D$114)))*$D$113,2)</f>
        <v>362</v>
      </c>
      <c r="F113" s="399"/>
      <c r="G113" s="400"/>
    </row>
    <row r="114" spans="1:7" x14ac:dyDescent="0.2">
      <c r="A114" s="287" t="s">
        <v>129</v>
      </c>
      <c r="B114" s="381" t="s">
        <v>6</v>
      </c>
      <c r="C114" s="382"/>
      <c r="D114" s="82">
        <f>H5</f>
        <v>0.05</v>
      </c>
      <c r="E114" s="38">
        <f>ROUND(((E$124+E$109+E$110)/(1-($D$112+$D$113+$D$114)))*$D$114,2)</f>
        <v>238.16</v>
      </c>
    </row>
    <row r="115" spans="1:7" ht="12.75" customHeight="1" x14ac:dyDescent="0.2">
      <c r="A115" s="383" t="s">
        <v>130</v>
      </c>
      <c r="B115" s="384"/>
      <c r="C115" s="385"/>
      <c r="D115" s="298">
        <f>SUM(D109:D114)</f>
        <v>0.27040000000000003</v>
      </c>
      <c r="E115" s="276">
        <f>SUM(E109:E114)</f>
        <v>1154.95</v>
      </c>
    </row>
    <row r="117" spans="1:7" ht="12.75" customHeight="1" x14ac:dyDescent="0.2">
      <c r="A117" s="374" t="s">
        <v>131</v>
      </c>
      <c r="B117" s="375"/>
      <c r="C117" s="375"/>
      <c r="D117" s="375"/>
      <c r="E117" s="376"/>
    </row>
    <row r="118" spans="1:7" ht="12.75" customHeight="1" x14ac:dyDescent="0.2">
      <c r="A118" s="377" t="s">
        <v>132</v>
      </c>
      <c r="B118" s="377"/>
      <c r="C118" s="377"/>
      <c r="D118" s="377"/>
      <c r="E118" s="212" t="s">
        <v>44</v>
      </c>
    </row>
    <row r="119" spans="1:7" x14ac:dyDescent="0.2">
      <c r="A119" s="39" t="s">
        <v>9</v>
      </c>
      <c r="B119" s="370" t="s">
        <v>40</v>
      </c>
      <c r="C119" s="370"/>
      <c r="D119" s="370"/>
      <c r="E119" s="36">
        <f>E31</f>
        <v>1723.09</v>
      </c>
    </row>
    <row r="120" spans="1:7" x14ac:dyDescent="0.2">
      <c r="A120" s="39" t="s">
        <v>12</v>
      </c>
      <c r="B120" s="370" t="s">
        <v>57</v>
      </c>
      <c r="C120" s="370"/>
      <c r="D120" s="370"/>
      <c r="E120" s="36">
        <f>E62</f>
        <v>1295.56</v>
      </c>
    </row>
    <row r="121" spans="1:7" x14ac:dyDescent="0.2">
      <c r="A121" s="39" t="s">
        <v>15</v>
      </c>
      <c r="B121" s="370" t="s">
        <v>88</v>
      </c>
      <c r="C121" s="370"/>
      <c r="D121" s="370"/>
      <c r="E121" s="36">
        <f>E72</f>
        <v>11.85</v>
      </c>
    </row>
    <row r="122" spans="1:7" x14ac:dyDescent="0.2">
      <c r="A122" s="299" t="s">
        <v>18</v>
      </c>
      <c r="B122" s="370" t="s">
        <v>97</v>
      </c>
      <c r="C122" s="370"/>
      <c r="D122" s="370"/>
      <c r="E122" s="36">
        <f>E98</f>
        <v>389.47</v>
      </c>
    </row>
    <row r="123" spans="1:7" x14ac:dyDescent="0.2">
      <c r="A123" s="300" t="s">
        <v>51</v>
      </c>
      <c r="B123" s="370" t="s">
        <v>118</v>
      </c>
      <c r="C123" s="370"/>
      <c r="D123" s="370"/>
      <c r="E123" s="88">
        <f>E105</f>
        <v>188.29</v>
      </c>
    </row>
    <row r="124" spans="1:7" x14ac:dyDescent="0.2">
      <c r="A124" s="89"/>
      <c r="B124" s="371" t="s">
        <v>133</v>
      </c>
      <c r="C124" s="371"/>
      <c r="D124" s="371"/>
      <c r="E124" s="90">
        <f>SUM(E119:E123)</f>
        <v>3608.2599999999993</v>
      </c>
    </row>
    <row r="125" spans="1:7" x14ac:dyDescent="0.2">
      <c r="A125" s="39" t="s">
        <v>54</v>
      </c>
      <c r="B125" s="370" t="s">
        <v>123</v>
      </c>
      <c r="C125" s="370"/>
      <c r="D125" s="370"/>
      <c r="E125" s="36">
        <f>E115</f>
        <v>1154.95</v>
      </c>
    </row>
    <row r="126" spans="1:7" x14ac:dyDescent="0.2">
      <c r="A126" s="377" t="s">
        <v>134</v>
      </c>
      <c r="B126" s="377"/>
      <c r="C126" s="377"/>
      <c r="D126" s="377"/>
      <c r="E126" s="212">
        <f>ROUND(SUM(E124:E125),2)</f>
        <v>4763.21</v>
      </c>
      <c r="F126" s="11"/>
    </row>
    <row r="127" spans="1:7" x14ac:dyDescent="0.2">
      <c r="A127" s="377" t="s">
        <v>135</v>
      </c>
      <c r="B127" s="377"/>
      <c r="C127" s="377"/>
      <c r="D127" s="377"/>
      <c r="E127" s="92">
        <f>$D$14</f>
        <v>2</v>
      </c>
    </row>
    <row r="128" spans="1:7" x14ac:dyDescent="0.2">
      <c r="A128" s="377" t="s">
        <v>136</v>
      </c>
      <c r="B128" s="377"/>
      <c r="C128" s="377"/>
      <c r="D128" s="377"/>
      <c r="E128" s="212">
        <f>ROUND(E126*E127,2)</f>
        <v>9526.42</v>
      </c>
    </row>
  </sheetData>
  <mergeCells count="118">
    <mergeCell ref="A127:D127"/>
    <mergeCell ref="A128:D128"/>
    <mergeCell ref="B121:D121"/>
    <mergeCell ref="B122:D122"/>
    <mergeCell ref="B123:D123"/>
    <mergeCell ref="B124:D124"/>
    <mergeCell ref="B125:D125"/>
    <mergeCell ref="A126:D126"/>
    <mergeCell ref="B114:C114"/>
    <mergeCell ref="A115:C115"/>
    <mergeCell ref="A118:D118"/>
    <mergeCell ref="B119:D119"/>
    <mergeCell ref="B120:D120"/>
    <mergeCell ref="A117:E117"/>
    <mergeCell ref="F110:G110"/>
    <mergeCell ref="B111:C111"/>
    <mergeCell ref="B112:C112"/>
    <mergeCell ref="F112:G112"/>
    <mergeCell ref="B113:C113"/>
    <mergeCell ref="F113:G113"/>
    <mergeCell ref="A105:C105"/>
    <mergeCell ref="B108:C108"/>
    <mergeCell ref="F108:G108"/>
    <mergeCell ref="B109:C109"/>
    <mergeCell ref="F109:G109"/>
    <mergeCell ref="A107:E107"/>
    <mergeCell ref="A98:D98"/>
    <mergeCell ref="B101:C101"/>
    <mergeCell ref="B102:C102"/>
    <mergeCell ref="B103:C103"/>
    <mergeCell ref="B104:C104"/>
    <mergeCell ref="A91:D91"/>
    <mergeCell ref="A92:D92"/>
    <mergeCell ref="A95:D95"/>
    <mergeCell ref="B96:D96"/>
    <mergeCell ref="B97:D97"/>
    <mergeCell ref="A94:E94"/>
    <mergeCell ref="A100:E100"/>
    <mergeCell ref="A64:E64"/>
    <mergeCell ref="A74:E74"/>
    <mergeCell ref="A84:C84"/>
    <mergeCell ref="B85:C85"/>
    <mergeCell ref="A86:C86"/>
    <mergeCell ref="A88:D88"/>
    <mergeCell ref="B89:D89"/>
    <mergeCell ref="B90:D90"/>
    <mergeCell ref="B77:C77"/>
    <mergeCell ref="B78:C78"/>
    <mergeCell ref="B79:C79"/>
    <mergeCell ref="B80:C80"/>
    <mergeCell ref="B81:C81"/>
    <mergeCell ref="A82:C82"/>
    <mergeCell ref="B70:C70"/>
    <mergeCell ref="B71:C71"/>
    <mergeCell ref="A72:C72"/>
    <mergeCell ref="B75:C75"/>
    <mergeCell ref="B76:C76"/>
    <mergeCell ref="B65:C65"/>
    <mergeCell ref="B66:C66"/>
    <mergeCell ref="B67:C67"/>
    <mergeCell ref="B68:C68"/>
    <mergeCell ref="B69:C69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A57:E57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4:C34"/>
    <mergeCell ref="B35:C35"/>
    <mergeCell ref="B24:C24"/>
    <mergeCell ref="B25:C25"/>
    <mergeCell ref="B26:C26"/>
    <mergeCell ref="B27:C27"/>
    <mergeCell ref="B28:C28"/>
    <mergeCell ref="A33:E33"/>
    <mergeCell ref="A1:D1"/>
    <mergeCell ref="G1:H1"/>
    <mergeCell ref="A3:C3"/>
    <mergeCell ref="A4:C4"/>
    <mergeCell ref="B7:D7"/>
    <mergeCell ref="E12:E14"/>
    <mergeCell ref="A16:E16"/>
    <mergeCell ref="A23:E23"/>
    <mergeCell ref="D3:E3"/>
    <mergeCell ref="D4:E4"/>
    <mergeCell ref="A6:E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A13:B13"/>
    <mergeCell ref="A14:B14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6" orientation="portrait" r:id="rId1"/>
  <rowBreaks count="1" manualBreakCount="1">
    <brk id="62" max="9" man="1"/>
  </rowBreak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A429CF-829E-448E-B29A-CE11DA0F62CF}">
  <sheetPr codeName="Plan4">
    <tabColor theme="3" tint="0.59999389629810485"/>
    <pageSetUpPr fitToPage="1"/>
  </sheetPr>
  <dimension ref="A1:K128"/>
  <sheetViews>
    <sheetView view="pageBreakPreview" topLeftCell="A100" zoomScaleNormal="100" zoomScaleSheetLayoutView="100" workbookViewId="0">
      <selection activeCell="I5" sqref="I5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0.05</v>
      </c>
      <c r="I5" s="11"/>
      <c r="K5" s="12"/>
    </row>
    <row r="6" spans="1:11" ht="12.75" customHeight="1" x14ac:dyDescent="0.2">
      <c r="A6" s="374" t="s">
        <v>7</v>
      </c>
      <c r="B6" s="375"/>
      <c r="C6" s="375"/>
      <c r="D6" s="375"/>
      <c r="E6" s="376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7" t="s">
        <v>9</v>
      </c>
      <c r="B7" s="370" t="s">
        <v>10</v>
      </c>
      <c r="C7" s="370"/>
      <c r="D7" s="370"/>
      <c r="E7" s="40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7" t="s">
        <v>12</v>
      </c>
      <c r="B8" s="370" t="s">
        <v>13</v>
      </c>
      <c r="C8" s="370"/>
      <c r="D8" s="370"/>
      <c r="E8" s="39" t="s">
        <v>186</v>
      </c>
      <c r="F8" s="18"/>
      <c r="G8" s="9"/>
      <c r="H8" s="10"/>
    </row>
    <row r="9" spans="1:11" ht="48.75" customHeight="1" thickTop="1" x14ac:dyDescent="0.2">
      <c r="A9" s="277" t="s">
        <v>15</v>
      </c>
      <c r="B9" s="370" t="s">
        <v>16</v>
      </c>
      <c r="C9" s="370"/>
      <c r="D9" s="370"/>
      <c r="E9" s="3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78" t="s">
        <v>18</v>
      </c>
      <c r="B10" s="370" t="s">
        <v>19</v>
      </c>
      <c r="C10" s="370"/>
      <c r="D10" s="370"/>
      <c r="E10" s="39">
        <v>20</v>
      </c>
      <c r="F10" s="18"/>
      <c r="G10" s="15" t="s">
        <v>20</v>
      </c>
      <c r="H10" s="22">
        <f>'Valores em comum'!$C$8</f>
        <v>4.1500000000000004</v>
      </c>
    </row>
    <row r="11" spans="1:11" ht="12.75" customHeight="1" x14ac:dyDescent="0.2">
      <c r="A11" s="279"/>
      <c r="B11" s="280"/>
      <c r="C11" s="280"/>
      <c r="D11" s="280"/>
      <c r="E11" s="281"/>
      <c r="F11" s="18"/>
      <c r="G11" s="15" t="s">
        <v>21</v>
      </c>
      <c r="H11" s="16">
        <v>0.06</v>
      </c>
    </row>
    <row r="12" spans="1:11" ht="12.75" customHeight="1" x14ac:dyDescent="0.2">
      <c r="A12" s="377" t="s">
        <v>22</v>
      </c>
      <c r="B12" s="377"/>
      <c r="C12" s="377"/>
      <c r="D12" s="377"/>
      <c r="E12" s="37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377" t="s">
        <v>24</v>
      </c>
      <c r="B13" s="377"/>
      <c r="C13" s="277" t="s">
        <v>25</v>
      </c>
      <c r="D13" s="277" t="s">
        <v>26</v>
      </c>
      <c r="E13" s="372"/>
      <c r="F13" s="14"/>
      <c r="G13" s="28" t="s">
        <v>27</v>
      </c>
      <c r="H13" s="29">
        <f>ROUND((H9*H10*H12)-(H11*E25),2)</f>
        <v>21.11</v>
      </c>
    </row>
    <row r="14" spans="1:11" ht="52.5" thickTop="1" thickBot="1" x14ac:dyDescent="0.25">
      <c r="A14" s="380" t="s">
        <v>28</v>
      </c>
      <c r="B14" s="380"/>
      <c r="C14" s="39" t="s">
        <v>200</v>
      </c>
      <c r="D14" s="39">
        <v>2</v>
      </c>
      <c r="E14" s="37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374" t="s">
        <v>30</v>
      </c>
      <c r="B16" s="375"/>
      <c r="C16" s="375"/>
      <c r="D16" s="375"/>
      <c r="E16" s="376"/>
      <c r="G16" s="15" t="s">
        <v>31</v>
      </c>
      <c r="H16" s="26">
        <v>15</v>
      </c>
    </row>
    <row r="17" spans="1:8" x14ac:dyDescent="0.2">
      <c r="A17" s="282">
        <v>1</v>
      </c>
      <c r="B17" s="379" t="s">
        <v>32</v>
      </c>
      <c r="C17" s="379"/>
      <c r="D17" s="379"/>
      <c r="E17" s="3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283">
        <v>2</v>
      </c>
      <c r="B18" s="370" t="s">
        <v>34</v>
      </c>
      <c r="C18" s="370"/>
      <c r="D18" s="370"/>
      <c r="E18" s="36"/>
      <c r="G18" s="15" t="s">
        <v>35</v>
      </c>
      <c r="H18" s="37">
        <f>H17*19%</f>
        <v>62.7</v>
      </c>
    </row>
    <row r="19" spans="1:8" ht="13.5" thickBot="1" x14ac:dyDescent="0.25">
      <c r="A19" s="283">
        <v>3</v>
      </c>
      <c r="B19" s="370" t="s">
        <v>36</v>
      </c>
      <c r="C19" s="370"/>
      <c r="D19" s="370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283">
        <v>4</v>
      </c>
      <c r="B20" s="370" t="s">
        <v>37</v>
      </c>
      <c r="C20" s="370"/>
      <c r="D20" s="370"/>
      <c r="E20" s="39" t="str">
        <f>$A$14</f>
        <v>Vigia</v>
      </c>
      <c r="G20" s="9"/>
      <c r="H20" s="10"/>
    </row>
    <row r="21" spans="1:8" ht="14.25" thickTop="1" thickBot="1" x14ac:dyDescent="0.25">
      <c r="A21" s="283">
        <v>5</v>
      </c>
      <c r="B21" s="370" t="s">
        <v>38</v>
      </c>
      <c r="C21" s="370"/>
      <c r="D21" s="370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377" t="s">
        <v>40</v>
      </c>
      <c r="B23" s="377"/>
      <c r="C23" s="377"/>
      <c r="D23" s="377"/>
      <c r="E23" s="377"/>
      <c r="G23" s="3" t="s">
        <v>41</v>
      </c>
      <c r="H23" s="44">
        <f>'Valores em comum'!M15</f>
        <v>187.97</v>
      </c>
    </row>
    <row r="24" spans="1:8" x14ac:dyDescent="0.2">
      <c r="A24" s="284">
        <v>1</v>
      </c>
      <c r="B24" s="386" t="s">
        <v>42</v>
      </c>
      <c r="C24" s="388"/>
      <c r="D24" s="285" t="s">
        <v>43</v>
      </c>
      <c r="E24" s="286" t="s">
        <v>44</v>
      </c>
      <c r="G24" s="15" t="s">
        <v>45</v>
      </c>
      <c r="H24" s="48">
        <f>'Valores em comum'!O22</f>
        <v>0.32</v>
      </c>
    </row>
    <row r="25" spans="1:8" x14ac:dyDescent="0.2">
      <c r="A25" s="287" t="s">
        <v>9</v>
      </c>
      <c r="B25" s="381" t="s">
        <v>46</v>
      </c>
      <c r="C25" s="382"/>
      <c r="D25" s="50"/>
      <c r="E25" s="38">
        <f>E19</f>
        <v>1723.09</v>
      </c>
      <c r="G25" s="15"/>
      <c r="H25" s="48"/>
    </row>
    <row r="26" spans="1:8" ht="13.5" thickBot="1" x14ac:dyDescent="0.25">
      <c r="A26" s="287" t="s">
        <v>12</v>
      </c>
      <c r="B26" s="381" t="s">
        <v>47</v>
      </c>
      <c r="C26" s="382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287" t="s">
        <v>15</v>
      </c>
      <c r="B27" s="381" t="s">
        <v>48</v>
      </c>
      <c r="C27" s="382"/>
      <c r="D27" s="50"/>
      <c r="E27" s="38">
        <v>0</v>
      </c>
      <c r="G27" s="54"/>
      <c r="H27" s="55"/>
    </row>
    <row r="28" spans="1:8" ht="13.5" thickTop="1" x14ac:dyDescent="0.2">
      <c r="A28" s="287" t="s">
        <v>18</v>
      </c>
      <c r="B28" s="381" t="s">
        <v>49</v>
      </c>
      <c r="C28" s="382"/>
      <c r="D28" s="50"/>
      <c r="E28" s="38">
        <v>0</v>
      </c>
      <c r="G28" s="3"/>
      <c r="H28" s="31"/>
    </row>
    <row r="29" spans="1:8" ht="13.5" thickBot="1" x14ac:dyDescent="0.25">
      <c r="A29" s="287" t="s">
        <v>51</v>
      </c>
      <c r="B29" s="381" t="s">
        <v>52</v>
      </c>
      <c r="C29" s="382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287" t="s">
        <v>54</v>
      </c>
      <c r="B30" s="381" t="s">
        <v>55</v>
      </c>
      <c r="C30" s="382"/>
      <c r="D30" s="50"/>
      <c r="E30" s="38">
        <v>0</v>
      </c>
      <c r="H30" s="2"/>
    </row>
    <row r="31" spans="1:8" x14ac:dyDescent="0.2">
      <c r="A31" s="383" t="s">
        <v>56</v>
      </c>
      <c r="B31" s="384"/>
      <c r="C31" s="384"/>
      <c r="D31" s="385"/>
      <c r="E31" s="273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377" t="s">
        <v>57</v>
      </c>
      <c r="B33" s="377"/>
      <c r="C33" s="377"/>
      <c r="D33" s="377"/>
      <c r="E33" s="377"/>
      <c r="H33" s="2"/>
    </row>
    <row r="34" spans="1:8" x14ac:dyDescent="0.2">
      <c r="A34" s="386" t="s">
        <v>58</v>
      </c>
      <c r="B34" s="387"/>
      <c r="C34" s="388"/>
      <c r="D34" s="285" t="s">
        <v>43</v>
      </c>
      <c r="E34" s="286" t="s">
        <v>44</v>
      </c>
      <c r="H34" s="2"/>
    </row>
    <row r="35" spans="1:8" x14ac:dyDescent="0.2">
      <c r="A35" s="287" t="s">
        <v>9</v>
      </c>
      <c r="B35" s="381" t="s">
        <v>59</v>
      </c>
      <c r="C35" s="382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287" t="s">
        <v>12</v>
      </c>
      <c r="B36" s="381" t="s">
        <v>60</v>
      </c>
      <c r="C36" s="382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383" t="s">
        <v>61</v>
      </c>
      <c r="B37" s="384"/>
      <c r="C37" s="385"/>
      <c r="D37" s="288">
        <f>SUM(D35:D36)</f>
        <v>0.19444444444444442</v>
      </c>
      <c r="E37" s="273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383" t="s">
        <v>62</v>
      </c>
      <c r="B39" s="384"/>
      <c r="C39" s="385"/>
      <c r="D39" s="287" t="s">
        <v>43</v>
      </c>
      <c r="E39" s="276" t="s">
        <v>44</v>
      </c>
      <c r="H39" s="2"/>
    </row>
    <row r="40" spans="1:8" x14ac:dyDescent="0.2">
      <c r="A40" s="287" t="s">
        <v>9</v>
      </c>
      <c r="B40" s="389" t="s">
        <v>63</v>
      </c>
      <c r="C40" s="390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287" t="s">
        <v>12</v>
      </c>
      <c r="B41" s="389" t="s">
        <v>64</v>
      </c>
      <c r="C41" s="390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287" t="s">
        <v>15</v>
      </c>
      <c r="B42" s="389" t="s">
        <v>65</v>
      </c>
      <c r="C42" s="390"/>
      <c r="D42" s="171">
        <f>'Encargos Sociais'!C21</f>
        <v>0.03</v>
      </c>
      <c r="E42" s="38">
        <f t="shared" si="0"/>
        <v>67.2</v>
      </c>
    </row>
    <row r="43" spans="1:8" x14ac:dyDescent="0.2">
      <c r="A43" s="287" t="s">
        <v>18</v>
      </c>
      <c r="B43" s="389" t="s">
        <v>66</v>
      </c>
      <c r="C43" s="390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287" t="s">
        <v>51</v>
      </c>
      <c r="B44" s="389" t="s">
        <v>67</v>
      </c>
      <c r="C44" s="390"/>
      <c r="D44" s="171">
        <f>'Encargos Sociais'!C23</f>
        <v>0.01</v>
      </c>
      <c r="E44" s="38">
        <f t="shared" si="0"/>
        <v>22.4</v>
      </c>
    </row>
    <row r="45" spans="1:8" x14ac:dyDescent="0.2">
      <c r="A45" s="287" t="s">
        <v>54</v>
      </c>
      <c r="B45" s="389" t="s">
        <v>68</v>
      </c>
      <c r="C45" s="390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287" t="s">
        <v>69</v>
      </c>
      <c r="B46" s="389" t="s">
        <v>70</v>
      </c>
      <c r="C46" s="390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287" t="s">
        <v>71</v>
      </c>
      <c r="B47" s="389" t="s">
        <v>72</v>
      </c>
      <c r="C47" s="390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383" t="s">
        <v>73</v>
      </c>
      <c r="B48" s="384"/>
      <c r="C48" s="385"/>
      <c r="D48" s="288">
        <f>SUM(D40:D47)</f>
        <v>0.36800000000000005</v>
      </c>
      <c r="E48" s="273">
        <f>ROUND(SUM(E40:E47),2)</f>
        <v>824.32</v>
      </c>
    </row>
    <row r="50" spans="1:8" ht="12.75" customHeight="1" x14ac:dyDescent="0.2">
      <c r="A50" s="383" t="s">
        <v>74</v>
      </c>
      <c r="B50" s="384"/>
      <c r="C50" s="385"/>
      <c r="D50" s="287" t="s">
        <v>43</v>
      </c>
      <c r="E50" s="276" t="s">
        <v>44</v>
      </c>
    </row>
    <row r="51" spans="1:8" x14ac:dyDescent="0.2">
      <c r="A51" s="287" t="s">
        <v>9</v>
      </c>
      <c r="B51" s="381" t="s">
        <v>75</v>
      </c>
      <c r="C51" s="382"/>
      <c r="D51" s="289" t="s">
        <v>76</v>
      </c>
      <c r="E51" s="38">
        <f>IF(H13&lt;=0,0,IF(H13&gt;0,H13))</f>
        <v>21.11</v>
      </c>
      <c r="F51" s="62"/>
      <c r="G51" s="63"/>
    </row>
    <row r="52" spans="1:8" x14ac:dyDescent="0.2">
      <c r="A52" s="287" t="s">
        <v>12</v>
      </c>
      <c r="B52" s="381" t="s">
        <v>77</v>
      </c>
      <c r="C52" s="382"/>
      <c r="D52" s="289" t="s">
        <v>76</v>
      </c>
      <c r="E52" s="38">
        <f>H19</f>
        <v>267.3</v>
      </c>
      <c r="F52" s="62"/>
      <c r="G52" s="63"/>
      <c r="H52" s="64"/>
    </row>
    <row r="53" spans="1:8" x14ac:dyDescent="0.2">
      <c r="A53" s="287" t="s">
        <v>15</v>
      </c>
      <c r="B53" s="381" t="str">
        <f>G29</f>
        <v>Plano de Benefício Social Familiar</v>
      </c>
      <c r="C53" s="382"/>
      <c r="D53" s="289" t="s">
        <v>76</v>
      </c>
      <c r="E53" s="38">
        <f>H29</f>
        <v>18.5</v>
      </c>
    </row>
    <row r="54" spans="1:8" x14ac:dyDescent="0.2">
      <c r="A54" s="287" t="s">
        <v>18</v>
      </c>
    </row>
    <row r="55" spans="1:8" ht="12.75" customHeight="1" x14ac:dyDescent="0.2">
      <c r="A55" s="383" t="s">
        <v>78</v>
      </c>
      <c r="B55" s="384"/>
      <c r="C55" s="385"/>
      <c r="D55" s="50"/>
      <c r="E55" s="273">
        <f>ROUND(SUM(E51:E53),2)</f>
        <v>306.91000000000003</v>
      </c>
    </row>
    <row r="57" spans="1:8" ht="12.75" customHeight="1" x14ac:dyDescent="0.2">
      <c r="A57" s="374" t="s">
        <v>79</v>
      </c>
      <c r="B57" s="375"/>
      <c r="C57" s="375"/>
      <c r="D57" s="375"/>
      <c r="E57" s="376"/>
    </row>
    <row r="58" spans="1:8" ht="12.75" customHeight="1" x14ac:dyDescent="0.2">
      <c r="A58" s="377" t="s">
        <v>80</v>
      </c>
      <c r="B58" s="377"/>
      <c r="C58" s="377"/>
      <c r="D58" s="377"/>
      <c r="E58" s="212" t="s">
        <v>44</v>
      </c>
    </row>
    <row r="59" spans="1:8" x14ac:dyDescent="0.2">
      <c r="A59" s="277" t="s">
        <v>81</v>
      </c>
      <c r="B59" s="370" t="s">
        <v>82</v>
      </c>
      <c r="C59" s="370"/>
      <c r="D59" s="370"/>
      <c r="E59" s="36">
        <f>E37</f>
        <v>435.56</v>
      </c>
    </row>
    <row r="60" spans="1:8" x14ac:dyDescent="0.2">
      <c r="A60" s="277" t="s">
        <v>83</v>
      </c>
      <c r="B60" s="370" t="s">
        <v>84</v>
      </c>
      <c r="C60" s="370"/>
      <c r="D60" s="370"/>
      <c r="E60" s="36">
        <f>E48</f>
        <v>824.32</v>
      </c>
    </row>
    <row r="61" spans="1:8" x14ac:dyDescent="0.2">
      <c r="A61" s="277" t="s">
        <v>85</v>
      </c>
      <c r="B61" s="370" t="s">
        <v>86</v>
      </c>
      <c r="C61" s="370"/>
      <c r="D61" s="370"/>
      <c r="E61" s="36">
        <f>E55</f>
        <v>306.91000000000003</v>
      </c>
    </row>
    <row r="62" spans="1:8" ht="12.75" customHeight="1" x14ac:dyDescent="0.2">
      <c r="A62" s="377" t="s">
        <v>87</v>
      </c>
      <c r="B62" s="377"/>
      <c r="C62" s="377"/>
      <c r="D62" s="377"/>
      <c r="E62" s="273">
        <f>ROUND(SUM(E59:E61),2)</f>
        <v>1566.79</v>
      </c>
    </row>
    <row r="64" spans="1:8" ht="12.75" customHeight="1" x14ac:dyDescent="0.2">
      <c r="A64" s="374" t="s">
        <v>88</v>
      </c>
      <c r="B64" s="375"/>
      <c r="C64" s="375"/>
      <c r="D64" s="375"/>
      <c r="E64" s="376"/>
    </row>
    <row r="65" spans="1:5" x14ac:dyDescent="0.2">
      <c r="A65" s="284">
        <v>3</v>
      </c>
      <c r="B65" s="386" t="s">
        <v>89</v>
      </c>
      <c r="C65" s="388"/>
      <c r="D65" s="285" t="s">
        <v>43</v>
      </c>
      <c r="E65" s="286" t="s">
        <v>44</v>
      </c>
    </row>
    <row r="66" spans="1:5" x14ac:dyDescent="0.2">
      <c r="A66" s="287" t="s">
        <v>9</v>
      </c>
      <c r="B66" s="389" t="s">
        <v>90</v>
      </c>
      <c r="C66" s="390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290" t="s">
        <v>12</v>
      </c>
      <c r="B67" s="389" t="s">
        <v>91</v>
      </c>
      <c r="C67" s="390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290" t="s">
        <v>15</v>
      </c>
      <c r="B68" s="389" t="s">
        <v>92</v>
      </c>
      <c r="C68" s="390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287" t="s">
        <v>18</v>
      </c>
      <c r="B69" s="389" t="s">
        <v>93</v>
      </c>
      <c r="C69" s="390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287" t="s">
        <v>51</v>
      </c>
      <c r="B70" s="389" t="s">
        <v>94</v>
      </c>
      <c r="C70" s="390"/>
      <c r="D70" s="171">
        <f>'Encargos Sociais'!C59</f>
        <v>5.888E-4</v>
      </c>
      <c r="E70" s="38">
        <f t="shared" si="1"/>
        <v>1.32</v>
      </c>
    </row>
    <row r="71" spans="1:5" x14ac:dyDescent="0.2">
      <c r="A71" s="290" t="s">
        <v>54</v>
      </c>
      <c r="B71" s="389" t="s">
        <v>95</v>
      </c>
      <c r="C71" s="390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383" t="s">
        <v>96</v>
      </c>
      <c r="B72" s="384"/>
      <c r="C72" s="385"/>
      <c r="D72" s="288">
        <f>SUM(D66:D71)</f>
        <v>6.8744000000000001E-3</v>
      </c>
      <c r="E72" s="273">
        <f>ROUND(SUM(E66:E71),2)</f>
        <v>15.39</v>
      </c>
    </row>
    <row r="74" spans="1:5" ht="12.75" customHeight="1" x14ac:dyDescent="0.2">
      <c r="A74" s="374" t="s">
        <v>97</v>
      </c>
      <c r="B74" s="375"/>
      <c r="C74" s="375"/>
      <c r="D74" s="375"/>
      <c r="E74" s="376"/>
    </row>
    <row r="75" spans="1:5" x14ac:dyDescent="0.2">
      <c r="A75" s="274"/>
      <c r="B75" s="386" t="s">
        <v>98</v>
      </c>
      <c r="C75" s="388"/>
      <c r="D75" s="285" t="s">
        <v>43</v>
      </c>
      <c r="E75" s="286" t="s">
        <v>44</v>
      </c>
    </row>
    <row r="76" spans="1:5" x14ac:dyDescent="0.2">
      <c r="A76" s="287" t="s">
        <v>9</v>
      </c>
      <c r="B76" s="389" t="s">
        <v>99</v>
      </c>
      <c r="C76" s="390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287" t="s">
        <v>12</v>
      </c>
      <c r="B77" s="389" t="s">
        <v>100</v>
      </c>
      <c r="C77" s="390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287" t="s">
        <v>15</v>
      </c>
      <c r="B78" s="389" t="s">
        <v>101</v>
      </c>
      <c r="C78" s="390"/>
      <c r="D78" s="171">
        <f>'Encargos Sociais'!C84</f>
        <v>1.11E-2</v>
      </c>
      <c r="E78" s="38">
        <f t="shared" si="2"/>
        <v>24.86</v>
      </c>
    </row>
    <row r="79" spans="1:5" x14ac:dyDescent="0.2">
      <c r="A79" s="287" t="s">
        <v>18</v>
      </c>
      <c r="B79" s="389" t="s">
        <v>102</v>
      </c>
      <c r="C79" s="390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287" t="s">
        <v>51</v>
      </c>
      <c r="B80" s="389" t="s">
        <v>103</v>
      </c>
      <c r="C80" s="390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287" t="s">
        <v>54</v>
      </c>
      <c r="B81" s="389" t="s">
        <v>104</v>
      </c>
      <c r="C81" s="390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383" t="s">
        <v>105</v>
      </c>
      <c r="B82" s="384"/>
      <c r="C82" s="385"/>
      <c r="D82" s="288">
        <f>SUM(D76:D81)</f>
        <v>3.8144444444444439E-2</v>
      </c>
      <c r="E82" s="273">
        <f>ROUND(SUM(E76:E81),2)</f>
        <v>85.45</v>
      </c>
    </row>
    <row r="84" spans="1:5" ht="12.75" customHeight="1" x14ac:dyDescent="0.2">
      <c r="A84" s="383" t="s">
        <v>98</v>
      </c>
      <c r="B84" s="384"/>
      <c r="C84" s="385"/>
      <c r="D84" s="287" t="s">
        <v>43</v>
      </c>
      <c r="E84" s="292" t="s">
        <v>44</v>
      </c>
    </row>
    <row r="85" spans="1:5" ht="12.75" customHeight="1" x14ac:dyDescent="0.2">
      <c r="A85" s="287" t="s">
        <v>69</v>
      </c>
      <c r="B85" s="381" t="s">
        <v>106</v>
      </c>
      <c r="C85" s="391"/>
      <c r="D85" s="293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383" t="s">
        <v>107</v>
      </c>
      <c r="B86" s="384"/>
      <c r="C86" s="392"/>
      <c r="D86" s="294">
        <f>D85</f>
        <v>8.5599999999999996E-2</v>
      </c>
      <c r="E86" s="275">
        <f>ROUND(SUM(E85:E85),2)</f>
        <v>191.75</v>
      </c>
    </row>
    <row r="88" spans="1:5" ht="12.75" customHeight="1" x14ac:dyDescent="0.2">
      <c r="A88" s="383" t="s">
        <v>108</v>
      </c>
      <c r="B88" s="384"/>
      <c r="C88" s="384"/>
      <c r="D88" s="385"/>
      <c r="E88" s="276" t="s">
        <v>44</v>
      </c>
    </row>
    <row r="89" spans="1:5" x14ac:dyDescent="0.2">
      <c r="A89" s="287" t="s">
        <v>9</v>
      </c>
      <c r="B89" s="381" t="s">
        <v>109</v>
      </c>
      <c r="C89" s="393"/>
      <c r="D89" s="382"/>
      <c r="E89" s="38">
        <f>ROUND((E19/220)*$H$12*1.5,2)</f>
        <v>176.23</v>
      </c>
    </row>
    <row r="90" spans="1:5" x14ac:dyDescent="0.2">
      <c r="A90" s="287" t="s">
        <v>12</v>
      </c>
      <c r="B90" s="381" t="s">
        <v>55</v>
      </c>
      <c r="C90" s="393"/>
      <c r="D90" s="382"/>
      <c r="E90" s="38">
        <v>0</v>
      </c>
    </row>
    <row r="91" spans="1:5" ht="12.75" customHeight="1" x14ac:dyDescent="0.2">
      <c r="A91" s="383" t="s">
        <v>110</v>
      </c>
      <c r="B91" s="384"/>
      <c r="C91" s="384"/>
      <c r="D91" s="385"/>
      <c r="E91" s="273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374" t="s">
        <v>112</v>
      </c>
      <c r="B94" s="375"/>
      <c r="C94" s="375"/>
      <c r="D94" s="375"/>
      <c r="E94" s="376"/>
    </row>
    <row r="95" spans="1:5" ht="12.75" customHeight="1" x14ac:dyDescent="0.2">
      <c r="A95" s="377" t="s">
        <v>113</v>
      </c>
      <c r="B95" s="377"/>
      <c r="C95" s="377"/>
      <c r="D95" s="377"/>
      <c r="E95" s="212" t="s">
        <v>44</v>
      </c>
    </row>
    <row r="96" spans="1:5" x14ac:dyDescent="0.2">
      <c r="A96" s="295" t="s">
        <v>114</v>
      </c>
      <c r="B96" s="370" t="s">
        <v>100</v>
      </c>
      <c r="C96" s="370"/>
      <c r="D96" s="370"/>
      <c r="E96" s="36">
        <f>E82+E86</f>
        <v>277.2</v>
      </c>
    </row>
    <row r="97" spans="1:7" x14ac:dyDescent="0.2">
      <c r="A97" s="295" t="s">
        <v>115</v>
      </c>
      <c r="B97" s="370" t="s">
        <v>116</v>
      </c>
      <c r="C97" s="370"/>
      <c r="D97" s="370"/>
      <c r="E97" s="36">
        <f>E91</f>
        <v>176.23</v>
      </c>
    </row>
    <row r="98" spans="1:7" ht="12.75" customHeight="1" x14ac:dyDescent="0.2">
      <c r="A98" s="377" t="s">
        <v>117</v>
      </c>
      <c r="B98" s="377"/>
      <c r="C98" s="377"/>
      <c r="D98" s="377"/>
      <c r="E98" s="273">
        <f>ROUND(SUM(E96:E97),2)</f>
        <v>453.43</v>
      </c>
    </row>
    <row r="100" spans="1:7" ht="12.75" customHeight="1" x14ac:dyDescent="0.2">
      <c r="A100" s="374" t="s">
        <v>118</v>
      </c>
      <c r="B100" s="375"/>
      <c r="C100" s="375"/>
      <c r="D100" s="375"/>
      <c r="E100" s="376"/>
    </row>
    <row r="101" spans="1:7" x14ac:dyDescent="0.2">
      <c r="A101" s="284">
        <v>5</v>
      </c>
      <c r="B101" s="386" t="s">
        <v>119</v>
      </c>
      <c r="C101" s="388"/>
      <c r="D101" s="274"/>
      <c r="E101" s="286" t="s">
        <v>44</v>
      </c>
    </row>
    <row r="102" spans="1:7" x14ac:dyDescent="0.2">
      <c r="A102" s="287" t="s">
        <v>9</v>
      </c>
      <c r="B102" s="381" t="s">
        <v>120</v>
      </c>
      <c r="C102" s="382"/>
      <c r="D102" s="289" t="s">
        <v>76</v>
      </c>
      <c r="E102" s="38">
        <f>H23</f>
        <v>187.97</v>
      </c>
    </row>
    <row r="103" spans="1:7" x14ac:dyDescent="0.2">
      <c r="A103" s="287" t="s">
        <v>12</v>
      </c>
      <c r="B103" s="381" t="s">
        <v>121</v>
      </c>
      <c r="C103" s="382"/>
      <c r="D103" s="289" t="s">
        <v>76</v>
      </c>
      <c r="E103" s="38"/>
      <c r="F103" s="76"/>
    </row>
    <row r="104" spans="1:7" x14ac:dyDescent="0.2">
      <c r="A104" s="287" t="s">
        <v>15</v>
      </c>
      <c r="B104" s="381" t="s">
        <v>45</v>
      </c>
      <c r="C104" s="382"/>
      <c r="D104" s="289" t="s">
        <v>76</v>
      </c>
      <c r="E104" s="38">
        <f>H24</f>
        <v>0.32</v>
      </c>
      <c r="F104" s="77"/>
    </row>
    <row r="105" spans="1:7" ht="12.75" customHeight="1" x14ac:dyDescent="0.2">
      <c r="A105" s="383" t="s">
        <v>122</v>
      </c>
      <c r="B105" s="384"/>
      <c r="C105" s="385"/>
      <c r="D105" s="287" t="s">
        <v>76</v>
      </c>
      <c r="E105" s="273">
        <f>ROUND(SUM(E102:E104),2)</f>
        <v>188.29</v>
      </c>
    </row>
    <row r="107" spans="1:7" ht="12.75" customHeight="1" x14ac:dyDescent="0.2">
      <c r="A107" s="374" t="s">
        <v>123</v>
      </c>
      <c r="B107" s="375"/>
      <c r="C107" s="375"/>
      <c r="D107" s="375"/>
      <c r="E107" s="376"/>
    </row>
    <row r="108" spans="1:7" x14ac:dyDescent="0.2">
      <c r="A108" s="284">
        <v>6</v>
      </c>
      <c r="B108" s="386" t="s">
        <v>124</v>
      </c>
      <c r="C108" s="388"/>
      <c r="D108" s="285" t="s">
        <v>43</v>
      </c>
      <c r="E108" s="286" t="s">
        <v>44</v>
      </c>
      <c r="F108" s="401"/>
      <c r="G108" s="365"/>
    </row>
    <row r="109" spans="1:7" x14ac:dyDescent="0.2">
      <c r="A109" s="287" t="s">
        <v>9</v>
      </c>
      <c r="B109" s="381" t="s">
        <v>125</v>
      </c>
      <c r="C109" s="382"/>
      <c r="D109" s="82">
        <f>H3</f>
        <v>0.06</v>
      </c>
      <c r="E109" s="38">
        <f>ROUND(E124*$D$109,2)</f>
        <v>267.83999999999997</v>
      </c>
      <c r="F109" s="402"/>
      <c r="G109" s="403"/>
    </row>
    <row r="110" spans="1:7" x14ac:dyDescent="0.2">
      <c r="A110" s="287" t="s">
        <v>12</v>
      </c>
      <c r="B110" s="296" t="s">
        <v>2</v>
      </c>
      <c r="C110" s="297"/>
      <c r="D110" s="82">
        <f>H2</f>
        <v>6.7900000000000002E-2</v>
      </c>
      <c r="E110" s="38">
        <f>ROUND((E124+E109)*$D$110,2)</f>
        <v>321.29000000000002</v>
      </c>
      <c r="F110" s="395"/>
      <c r="G110" s="396"/>
    </row>
    <row r="111" spans="1:7" x14ac:dyDescent="0.2">
      <c r="A111" s="287" t="s">
        <v>15</v>
      </c>
      <c r="B111" s="397" t="s">
        <v>126</v>
      </c>
      <c r="C111" s="398"/>
      <c r="D111" s="82"/>
      <c r="E111" s="83"/>
    </row>
    <row r="112" spans="1:7" x14ac:dyDescent="0.2">
      <c r="A112" s="287" t="s">
        <v>127</v>
      </c>
      <c r="B112" s="381" t="s">
        <v>8</v>
      </c>
      <c r="C112" s="382"/>
      <c r="D112" s="82">
        <f>H6</f>
        <v>1.6500000000000001E-2</v>
      </c>
      <c r="E112" s="38">
        <f>ROUND(((E$124+E$109+E$110)/(1-($D$112+$D$113+$D$114)))*$D$112,2)</f>
        <v>97.23</v>
      </c>
      <c r="F112" s="399"/>
      <c r="G112" s="400"/>
    </row>
    <row r="113" spans="1:7" x14ac:dyDescent="0.2">
      <c r="A113" s="287" t="s">
        <v>128</v>
      </c>
      <c r="B113" s="381" t="s">
        <v>11</v>
      </c>
      <c r="C113" s="382"/>
      <c r="D113" s="82">
        <f>H7</f>
        <v>7.5999999999999998E-2</v>
      </c>
      <c r="E113" s="38">
        <f>ROUND(((E$124+E$109+E$110)/(1-($D$112+$D$113+$D$114)))*$D$113,2)</f>
        <v>447.85</v>
      </c>
      <c r="F113" s="399"/>
      <c r="G113" s="400"/>
    </row>
    <row r="114" spans="1:7" x14ac:dyDescent="0.2">
      <c r="A114" s="287" t="s">
        <v>129</v>
      </c>
      <c r="B114" s="381" t="s">
        <v>6</v>
      </c>
      <c r="C114" s="382"/>
      <c r="D114" s="82">
        <f>H5</f>
        <v>0.05</v>
      </c>
      <c r="E114" s="38">
        <f>ROUND(((E$124+E$109+E$110)/(1-($D$112+$D$113+$D$114)))*$D$114,2)</f>
        <v>294.64</v>
      </c>
    </row>
    <row r="115" spans="1:7" ht="12.75" customHeight="1" x14ac:dyDescent="0.2">
      <c r="A115" s="383" t="s">
        <v>130</v>
      </c>
      <c r="B115" s="384"/>
      <c r="C115" s="385"/>
      <c r="D115" s="298">
        <f>SUM(D109:D114)</f>
        <v>0.27040000000000003</v>
      </c>
      <c r="E115" s="276">
        <f>SUM(E109:E114)</f>
        <v>1428.85</v>
      </c>
    </row>
    <row r="117" spans="1:7" ht="12.75" customHeight="1" x14ac:dyDescent="0.2">
      <c r="A117" s="374" t="s">
        <v>131</v>
      </c>
      <c r="B117" s="375"/>
      <c r="C117" s="375"/>
      <c r="D117" s="375"/>
      <c r="E117" s="376"/>
    </row>
    <row r="118" spans="1:7" ht="12.75" customHeight="1" x14ac:dyDescent="0.2">
      <c r="A118" s="377" t="s">
        <v>132</v>
      </c>
      <c r="B118" s="377"/>
      <c r="C118" s="377"/>
      <c r="D118" s="377"/>
      <c r="E118" s="212" t="s">
        <v>44</v>
      </c>
    </row>
    <row r="119" spans="1:7" x14ac:dyDescent="0.2">
      <c r="A119" s="39" t="s">
        <v>9</v>
      </c>
      <c r="B119" s="370" t="s">
        <v>40</v>
      </c>
      <c r="C119" s="370"/>
      <c r="D119" s="370"/>
      <c r="E119" s="36">
        <f>E31</f>
        <v>2240.02</v>
      </c>
    </row>
    <row r="120" spans="1:7" x14ac:dyDescent="0.2">
      <c r="A120" s="39" t="s">
        <v>12</v>
      </c>
      <c r="B120" s="370" t="s">
        <v>57</v>
      </c>
      <c r="C120" s="370"/>
      <c r="D120" s="370"/>
      <c r="E120" s="36">
        <f>E62</f>
        <v>1566.79</v>
      </c>
    </row>
    <row r="121" spans="1:7" x14ac:dyDescent="0.2">
      <c r="A121" s="39" t="s">
        <v>15</v>
      </c>
      <c r="B121" s="370" t="s">
        <v>88</v>
      </c>
      <c r="C121" s="370"/>
      <c r="D121" s="370"/>
      <c r="E121" s="36">
        <f>E72</f>
        <v>15.39</v>
      </c>
    </row>
    <row r="122" spans="1:7" x14ac:dyDescent="0.2">
      <c r="A122" s="299" t="s">
        <v>18</v>
      </c>
      <c r="B122" s="370" t="s">
        <v>97</v>
      </c>
      <c r="C122" s="370"/>
      <c r="D122" s="370"/>
      <c r="E122" s="36">
        <f>E98</f>
        <v>453.43</v>
      </c>
    </row>
    <row r="123" spans="1:7" x14ac:dyDescent="0.2">
      <c r="A123" s="300" t="s">
        <v>51</v>
      </c>
      <c r="B123" s="370" t="s">
        <v>118</v>
      </c>
      <c r="C123" s="370"/>
      <c r="D123" s="370"/>
      <c r="E123" s="88">
        <f>E105</f>
        <v>188.29</v>
      </c>
    </row>
    <row r="124" spans="1:7" x14ac:dyDescent="0.2">
      <c r="A124" s="89"/>
      <c r="B124" s="371" t="s">
        <v>133</v>
      </c>
      <c r="C124" s="371"/>
      <c r="D124" s="371"/>
      <c r="E124" s="90">
        <f>SUM(E119:E123)</f>
        <v>4463.92</v>
      </c>
    </row>
    <row r="125" spans="1:7" x14ac:dyDescent="0.2">
      <c r="A125" s="39" t="s">
        <v>54</v>
      </c>
      <c r="B125" s="370" t="s">
        <v>123</v>
      </c>
      <c r="C125" s="370"/>
      <c r="D125" s="370"/>
      <c r="E125" s="36">
        <f>E115</f>
        <v>1428.85</v>
      </c>
    </row>
    <row r="126" spans="1:7" x14ac:dyDescent="0.2">
      <c r="A126" s="377" t="s">
        <v>134</v>
      </c>
      <c r="B126" s="377"/>
      <c r="C126" s="377"/>
      <c r="D126" s="377"/>
      <c r="E126" s="212">
        <f>ROUND(SUM(E124:E125),2)</f>
        <v>5892.77</v>
      </c>
      <c r="F126" s="11"/>
    </row>
    <row r="127" spans="1:7" x14ac:dyDescent="0.2">
      <c r="A127" s="377" t="s">
        <v>135</v>
      </c>
      <c r="B127" s="377"/>
      <c r="C127" s="377"/>
      <c r="D127" s="377"/>
      <c r="E127" s="92">
        <f>$D$14</f>
        <v>2</v>
      </c>
    </row>
    <row r="128" spans="1:7" x14ac:dyDescent="0.2">
      <c r="A128" s="377" t="s">
        <v>136</v>
      </c>
      <c r="B128" s="377"/>
      <c r="C128" s="377"/>
      <c r="D128" s="377"/>
      <c r="E128" s="212">
        <f>ROUND(E126*E127,2)</f>
        <v>11785.54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1:C101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A107:E10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A117:E117"/>
    <mergeCell ref="B111:C111"/>
    <mergeCell ref="B112:C11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14C675D-3BB4-4E2B-B376-997A82E1C680}">
  <sheetPr codeName="Plan5">
    <tabColor theme="3" tint="0.59999389629810485"/>
    <pageSetUpPr fitToPage="1"/>
  </sheetPr>
  <dimension ref="A1:K128"/>
  <sheetViews>
    <sheetView view="pageBreakPreview" topLeftCell="A97" zoomScaleNormal="100" zoomScaleSheetLayoutView="100" workbookViewId="0">
      <selection activeCell="I5" sqref="I5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0.05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" t="s">
        <v>12</v>
      </c>
      <c r="B8" s="408" t="s">
        <v>13</v>
      </c>
      <c r="C8" s="408"/>
      <c r="D8" s="408"/>
      <c r="E8" s="19" t="s">
        <v>187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comum'!C3</f>
        <v>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46.61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46.61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332.41</v>
      </c>
    </row>
    <row r="57" spans="1:8" ht="12.75" customHeight="1" x14ac:dyDescent="0.2">
      <c r="A57" s="414" t="s">
        <v>79</v>
      </c>
      <c r="B57" s="414"/>
      <c r="C57" s="414"/>
      <c r="D57" s="414"/>
      <c r="E57" s="13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332.41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1592.29</v>
      </c>
    </row>
    <row r="64" spans="1:8" x14ac:dyDescent="0.2">
      <c r="A64" s="419" t="s">
        <v>88</v>
      </c>
      <c r="B64" s="420"/>
      <c r="C64" s="420"/>
      <c r="D64" s="420"/>
      <c r="E64" s="13"/>
    </row>
    <row r="65" spans="1:5" x14ac:dyDescent="0.2">
      <c r="A65" s="45">
        <v>3</v>
      </c>
      <c r="B65" s="419" t="s">
        <v>89</v>
      </c>
      <c r="C65" s="421"/>
      <c r="D65" s="46" t="s">
        <v>43</v>
      </c>
      <c r="E65" s="58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x14ac:dyDescent="0.2">
      <c r="A74" s="419" t="s">
        <v>97</v>
      </c>
      <c r="B74" s="420"/>
      <c r="C74" s="420"/>
      <c r="D74" s="420"/>
      <c r="E74" s="13"/>
    </row>
    <row r="75" spans="1:5" x14ac:dyDescent="0.2">
      <c r="A75" s="68"/>
      <c r="B75" s="419" t="s">
        <v>98</v>
      </c>
      <c r="C75" s="421"/>
      <c r="D75" s="46" t="s">
        <v>43</v>
      </c>
      <c r="E75" s="58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14" t="s">
        <v>112</v>
      </c>
      <c r="B94" s="414"/>
      <c r="C94" s="414"/>
      <c r="D94" s="414"/>
      <c r="E94" s="13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x14ac:dyDescent="0.2">
      <c r="A100" s="419" t="s">
        <v>118</v>
      </c>
      <c r="B100" s="420"/>
      <c r="C100" s="420"/>
      <c r="D100" s="420"/>
      <c r="E100" s="13"/>
    </row>
    <row r="101" spans="1:7" x14ac:dyDescent="0.2">
      <c r="A101" s="45">
        <v>5</v>
      </c>
      <c r="B101" s="419" t="s">
        <v>119</v>
      </c>
      <c r="C101" s="421"/>
      <c r="D101" s="68"/>
      <c r="E101" s="58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x14ac:dyDescent="0.2">
      <c r="A107" s="419" t="s">
        <v>123</v>
      </c>
      <c r="B107" s="420"/>
      <c r="C107" s="420"/>
      <c r="D107" s="420"/>
      <c r="E107" s="13"/>
    </row>
    <row r="108" spans="1:7" x14ac:dyDescent="0.2">
      <c r="A108" s="45">
        <v>6</v>
      </c>
      <c r="B108" s="419" t="s">
        <v>124</v>
      </c>
      <c r="C108" s="421"/>
      <c r="D108" s="46" t="s">
        <v>43</v>
      </c>
      <c r="E108" s="58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269.37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323.12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97.79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450.41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0.05</v>
      </c>
      <c r="E114" s="38">
        <f>ROUND(((E$124+E$109+E$110)/(1-($D$112+$D$113+$D$114)))*$D$114,2)</f>
        <v>296.32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0.27040000000000003</v>
      </c>
      <c r="E115" s="85">
        <f>SUM(E109:E114)</f>
        <v>1437.01</v>
      </c>
    </row>
    <row r="117" spans="1:7" ht="12.75" customHeight="1" x14ac:dyDescent="0.2">
      <c r="A117" s="414" t="s">
        <v>131</v>
      </c>
      <c r="B117" s="414"/>
      <c r="C117" s="414"/>
      <c r="D117" s="414"/>
      <c r="E117" s="13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1592.29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4489.42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1437.01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5926.43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11852.86</v>
      </c>
    </row>
  </sheetData>
  <mergeCells count="118">
    <mergeCell ref="B8:D8"/>
    <mergeCell ref="B9:D9"/>
    <mergeCell ref="B10:D10"/>
    <mergeCell ref="A12:D12"/>
    <mergeCell ref="E12:E14"/>
    <mergeCell ref="A13:B13"/>
    <mergeCell ref="A14:B14"/>
    <mergeCell ref="A1:D1"/>
    <mergeCell ref="G1:H1"/>
    <mergeCell ref="A3:C3"/>
    <mergeCell ref="A4:C4"/>
    <mergeCell ref="B7:D7"/>
    <mergeCell ref="A23:E23"/>
    <mergeCell ref="B24:C24"/>
    <mergeCell ref="B25:C25"/>
    <mergeCell ref="B26:C26"/>
    <mergeCell ref="B27:C27"/>
    <mergeCell ref="B28:C28"/>
    <mergeCell ref="A16:E16"/>
    <mergeCell ref="B17:D17"/>
    <mergeCell ref="B18:D18"/>
    <mergeCell ref="B19:D19"/>
    <mergeCell ref="B20:D20"/>
    <mergeCell ref="B21:D21"/>
    <mergeCell ref="B36:C36"/>
    <mergeCell ref="A37:C37"/>
    <mergeCell ref="A39:C39"/>
    <mergeCell ref="B40:C40"/>
    <mergeCell ref="B41:C41"/>
    <mergeCell ref="B42:C42"/>
    <mergeCell ref="B29:C29"/>
    <mergeCell ref="B30:C30"/>
    <mergeCell ref="A31:D31"/>
    <mergeCell ref="A33:E33"/>
    <mergeCell ref="A34:C34"/>
    <mergeCell ref="B35:C35"/>
    <mergeCell ref="A50:C50"/>
    <mergeCell ref="B51:C51"/>
    <mergeCell ref="B52:C52"/>
    <mergeCell ref="B53:C53"/>
    <mergeCell ref="A55:C55"/>
    <mergeCell ref="A57:D57"/>
    <mergeCell ref="B43:C43"/>
    <mergeCell ref="B44:C44"/>
    <mergeCell ref="B45:C45"/>
    <mergeCell ref="B46:C46"/>
    <mergeCell ref="B47:C47"/>
    <mergeCell ref="A48:C48"/>
    <mergeCell ref="B65:C65"/>
    <mergeCell ref="B66:C66"/>
    <mergeCell ref="B67:C67"/>
    <mergeCell ref="B68:C68"/>
    <mergeCell ref="B69:C69"/>
    <mergeCell ref="B70:C70"/>
    <mergeCell ref="A58:D58"/>
    <mergeCell ref="B59:D59"/>
    <mergeCell ref="B60:D60"/>
    <mergeCell ref="B61:D61"/>
    <mergeCell ref="A62:D62"/>
    <mergeCell ref="A64:D64"/>
    <mergeCell ref="B78:C78"/>
    <mergeCell ref="B79:C79"/>
    <mergeCell ref="B80:C80"/>
    <mergeCell ref="B81:C81"/>
    <mergeCell ref="A82:C82"/>
    <mergeCell ref="A84:C84"/>
    <mergeCell ref="B71:C71"/>
    <mergeCell ref="A72:C72"/>
    <mergeCell ref="A74:D74"/>
    <mergeCell ref="B75:C75"/>
    <mergeCell ref="B76:C76"/>
    <mergeCell ref="B77:C77"/>
    <mergeCell ref="A92:D92"/>
    <mergeCell ref="A94:D94"/>
    <mergeCell ref="A95:D95"/>
    <mergeCell ref="B96:D96"/>
    <mergeCell ref="B97:D97"/>
    <mergeCell ref="A98:D98"/>
    <mergeCell ref="B85:C85"/>
    <mergeCell ref="A86:C86"/>
    <mergeCell ref="A88:D88"/>
    <mergeCell ref="B89:D89"/>
    <mergeCell ref="B90:D90"/>
    <mergeCell ref="A91:D91"/>
    <mergeCell ref="F112:G112"/>
    <mergeCell ref="B113:C113"/>
    <mergeCell ref="F113:G113"/>
    <mergeCell ref="B114:C114"/>
    <mergeCell ref="A107:D107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B122:D122"/>
    <mergeCell ref="B123:D123"/>
    <mergeCell ref="B124:D124"/>
    <mergeCell ref="B125:D125"/>
    <mergeCell ref="A126:D126"/>
    <mergeCell ref="A127:D127"/>
    <mergeCell ref="A115:C115"/>
    <mergeCell ref="A117:D117"/>
    <mergeCell ref="A118:D118"/>
    <mergeCell ref="B119:D119"/>
    <mergeCell ref="B120:D120"/>
    <mergeCell ref="B121:D121"/>
    <mergeCell ref="B111:C111"/>
    <mergeCell ref="B112:C112"/>
    <mergeCell ref="A100:D100"/>
    <mergeCell ref="B101:C101"/>
    <mergeCell ref="B102:C102"/>
    <mergeCell ref="B103:C103"/>
    <mergeCell ref="B104:C104"/>
    <mergeCell ref="A105:C105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47A5A77-2D17-4B9F-B628-B62BF65AEEEA}">
  <sheetPr codeName="Plan6">
    <tabColor theme="3" tint="0.59999389629810485"/>
    <pageSetUpPr fitToPage="1"/>
  </sheetPr>
  <dimension ref="A1:K128"/>
  <sheetViews>
    <sheetView view="pageBreakPreview" topLeftCell="A99" zoomScaleNormal="100" zoomScaleSheetLayoutView="100" workbookViewId="0">
      <selection activeCell="H10" sqref="H10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3.5000000000000003E-2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" t="s">
        <v>12</v>
      </c>
      <c r="B8" s="408" t="s">
        <v>13</v>
      </c>
      <c r="C8" s="408"/>
      <c r="D8" s="408"/>
      <c r="E8" s="19" t="s">
        <v>188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comum'!C9</f>
        <v>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46.61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46.61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332.41</v>
      </c>
    </row>
    <row r="57" spans="1:8" ht="12.75" customHeight="1" x14ac:dyDescent="0.2">
      <c r="A57" s="405" t="s">
        <v>79</v>
      </c>
      <c r="B57" s="406"/>
      <c r="C57" s="406"/>
      <c r="D57" s="406"/>
      <c r="E57" s="407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332.41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1592.29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307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269.37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323.12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96.1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442.66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3.5000000000000003E-2</v>
      </c>
      <c r="E114" s="38">
        <f>ROUND(((E$124+E$109+E$110)/(1-($D$112+$D$113+$D$114)))*$D$114,2)</f>
        <v>203.86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0.25540000000000007</v>
      </c>
      <c r="E115" s="85">
        <f>SUM(E109:E114)</f>
        <v>1335.1100000000001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1592.29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4489.42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1335.1100000000001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5824.53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11649.06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1:C101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:E6"/>
    <mergeCell ref="A57:E57"/>
    <mergeCell ref="A64:E64"/>
    <mergeCell ref="A74:E74"/>
    <mergeCell ref="A94:E94"/>
    <mergeCell ref="A100:E100"/>
    <mergeCell ref="A107:E10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A117:E117"/>
    <mergeCell ref="B111:C111"/>
    <mergeCell ref="B112:C112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1005E8-2D8D-4238-86DD-CBA01BBD75F2}">
  <sheetPr codeName="Plan7">
    <tabColor theme="3" tint="0.59999389629810485"/>
    <pageSetUpPr fitToPage="1"/>
  </sheetPr>
  <dimension ref="A1:K128"/>
  <sheetViews>
    <sheetView view="pageBreakPreview" topLeftCell="A102" zoomScaleNormal="100" zoomScaleSheetLayoutView="100" workbookViewId="0">
      <selection activeCell="I5" sqref="I5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0.03</v>
      </c>
      <c r="I5" s="11"/>
      <c r="K5" s="12"/>
    </row>
    <row r="6" spans="1:11" ht="12.75" customHeight="1" x14ac:dyDescent="0.2">
      <c r="A6" s="414" t="s">
        <v>7</v>
      </c>
      <c r="B6" s="414"/>
      <c r="C6" s="414"/>
      <c r="D6" s="414"/>
      <c r="E6" s="13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" t="s">
        <v>12</v>
      </c>
      <c r="B8" s="408" t="s">
        <v>13</v>
      </c>
      <c r="C8" s="408"/>
      <c r="D8" s="408"/>
      <c r="E8" s="19" t="s">
        <v>189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comum'!C16</f>
        <v>4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16.61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16.61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302.41000000000003</v>
      </c>
    </row>
    <row r="57" spans="1:8" ht="12.75" customHeight="1" x14ac:dyDescent="0.2">
      <c r="A57" s="405" t="s">
        <v>79</v>
      </c>
      <c r="B57" s="406"/>
      <c r="C57" s="406"/>
      <c r="D57" s="406"/>
      <c r="E57" s="407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302.41000000000003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1562.29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95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267.57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320.95999999999998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94.92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437.2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0.03</v>
      </c>
      <c r="E114" s="38">
        <f>ROUND(((E$124+E$109+E$110)/(1-($D$112+$D$113+$D$114)))*$D$114,2)</f>
        <v>172.58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0.25040000000000007</v>
      </c>
      <c r="E115" s="85">
        <f>SUM(E109:E114)</f>
        <v>1293.2299999999998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1562.29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4459.42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1293.2299999999998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5752.65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11505.3</v>
      </c>
    </row>
  </sheetData>
  <mergeCells count="118">
    <mergeCell ref="A1:D1"/>
    <mergeCell ref="G1:H1"/>
    <mergeCell ref="A3:C3"/>
    <mergeCell ref="A4:C4"/>
    <mergeCell ref="A6:D6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57:E57"/>
    <mergeCell ref="A64:E64"/>
    <mergeCell ref="A74:E74"/>
    <mergeCell ref="A94:E94"/>
    <mergeCell ref="A100:E100"/>
    <mergeCell ref="A107:E107"/>
    <mergeCell ref="A117:E117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B111:C111"/>
    <mergeCell ref="B112:C112"/>
    <mergeCell ref="B101:C10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60C389-ED62-4781-9D3E-FCE996C98B27}">
  <sheetPr codeName="Plan8">
    <tabColor theme="3" tint="0.59999389629810485"/>
    <pageSetUpPr fitToPage="1"/>
  </sheetPr>
  <dimension ref="A1:K128"/>
  <sheetViews>
    <sheetView view="pageBreakPreview" topLeftCell="A102" zoomScaleNormal="100" zoomScaleSheetLayoutView="100" workbookViewId="0">
      <selection activeCell="H11" sqref="H11"/>
    </sheetView>
  </sheetViews>
  <sheetFormatPr defaultRowHeight="12.75" x14ac:dyDescent="0.2"/>
  <cols>
    <col min="1" max="1" width="7.140625" style="2" customWidth="1"/>
    <col min="2" max="2" width="24.140625" style="2" customWidth="1"/>
    <col min="3" max="3" width="28.85546875" style="2" customWidth="1"/>
    <col min="4" max="4" width="33.5703125" style="2" bestFit="1" customWidth="1"/>
    <col min="5" max="5" width="15.28515625" style="11" customWidth="1"/>
    <col min="6" max="6" width="14" style="2" customWidth="1"/>
    <col min="7" max="7" width="33.42578125" style="2" bestFit="1" customWidth="1"/>
    <col min="8" max="8" width="13" style="60" customWidth="1"/>
    <col min="9" max="9" width="17" style="2" customWidth="1"/>
    <col min="10" max="256" width="9.140625" style="2"/>
    <col min="257" max="257" width="7.140625" style="2" customWidth="1"/>
    <col min="258" max="258" width="24.140625" style="2" customWidth="1"/>
    <col min="259" max="259" width="28.85546875" style="2" customWidth="1"/>
    <col min="260" max="260" width="12" style="2" customWidth="1"/>
    <col min="261" max="261" width="15.28515625" style="2" customWidth="1"/>
    <col min="262" max="262" width="14" style="2" customWidth="1"/>
    <col min="263" max="263" width="33.42578125" style="2" bestFit="1" customWidth="1"/>
    <col min="264" max="264" width="13" style="2" customWidth="1"/>
    <col min="265" max="265" width="17" style="2" customWidth="1"/>
    <col min="266" max="512" width="9.140625" style="2"/>
    <col min="513" max="513" width="7.140625" style="2" customWidth="1"/>
    <col min="514" max="514" width="24.140625" style="2" customWidth="1"/>
    <col min="515" max="515" width="28.85546875" style="2" customWidth="1"/>
    <col min="516" max="516" width="12" style="2" customWidth="1"/>
    <col min="517" max="517" width="15.28515625" style="2" customWidth="1"/>
    <col min="518" max="518" width="14" style="2" customWidth="1"/>
    <col min="519" max="519" width="33.42578125" style="2" bestFit="1" customWidth="1"/>
    <col min="520" max="520" width="13" style="2" customWidth="1"/>
    <col min="521" max="521" width="17" style="2" customWidth="1"/>
    <col min="522" max="768" width="9.140625" style="2"/>
    <col min="769" max="769" width="7.140625" style="2" customWidth="1"/>
    <col min="770" max="770" width="24.140625" style="2" customWidth="1"/>
    <col min="771" max="771" width="28.85546875" style="2" customWidth="1"/>
    <col min="772" max="772" width="12" style="2" customWidth="1"/>
    <col min="773" max="773" width="15.28515625" style="2" customWidth="1"/>
    <col min="774" max="774" width="14" style="2" customWidth="1"/>
    <col min="775" max="775" width="33.42578125" style="2" bestFit="1" customWidth="1"/>
    <col min="776" max="776" width="13" style="2" customWidth="1"/>
    <col min="777" max="777" width="17" style="2" customWidth="1"/>
    <col min="778" max="1024" width="9.140625" style="2"/>
    <col min="1025" max="1025" width="7.140625" style="2" customWidth="1"/>
    <col min="1026" max="1026" width="24.140625" style="2" customWidth="1"/>
    <col min="1027" max="1027" width="28.85546875" style="2" customWidth="1"/>
    <col min="1028" max="1028" width="12" style="2" customWidth="1"/>
    <col min="1029" max="1029" width="15.28515625" style="2" customWidth="1"/>
    <col min="1030" max="1030" width="14" style="2" customWidth="1"/>
    <col min="1031" max="1031" width="33.42578125" style="2" bestFit="1" customWidth="1"/>
    <col min="1032" max="1032" width="13" style="2" customWidth="1"/>
    <col min="1033" max="1033" width="17" style="2" customWidth="1"/>
    <col min="1034" max="1280" width="9.140625" style="2"/>
    <col min="1281" max="1281" width="7.140625" style="2" customWidth="1"/>
    <col min="1282" max="1282" width="24.140625" style="2" customWidth="1"/>
    <col min="1283" max="1283" width="28.85546875" style="2" customWidth="1"/>
    <col min="1284" max="1284" width="12" style="2" customWidth="1"/>
    <col min="1285" max="1285" width="15.28515625" style="2" customWidth="1"/>
    <col min="1286" max="1286" width="14" style="2" customWidth="1"/>
    <col min="1287" max="1287" width="33.42578125" style="2" bestFit="1" customWidth="1"/>
    <col min="1288" max="1288" width="13" style="2" customWidth="1"/>
    <col min="1289" max="1289" width="17" style="2" customWidth="1"/>
    <col min="1290" max="1536" width="9.140625" style="2"/>
    <col min="1537" max="1537" width="7.140625" style="2" customWidth="1"/>
    <col min="1538" max="1538" width="24.140625" style="2" customWidth="1"/>
    <col min="1539" max="1539" width="28.85546875" style="2" customWidth="1"/>
    <col min="1540" max="1540" width="12" style="2" customWidth="1"/>
    <col min="1541" max="1541" width="15.28515625" style="2" customWidth="1"/>
    <col min="1542" max="1542" width="14" style="2" customWidth="1"/>
    <col min="1543" max="1543" width="33.42578125" style="2" bestFit="1" customWidth="1"/>
    <col min="1544" max="1544" width="13" style="2" customWidth="1"/>
    <col min="1545" max="1545" width="17" style="2" customWidth="1"/>
    <col min="1546" max="1792" width="9.140625" style="2"/>
    <col min="1793" max="1793" width="7.140625" style="2" customWidth="1"/>
    <col min="1794" max="1794" width="24.140625" style="2" customWidth="1"/>
    <col min="1795" max="1795" width="28.85546875" style="2" customWidth="1"/>
    <col min="1796" max="1796" width="12" style="2" customWidth="1"/>
    <col min="1797" max="1797" width="15.28515625" style="2" customWidth="1"/>
    <col min="1798" max="1798" width="14" style="2" customWidth="1"/>
    <col min="1799" max="1799" width="33.42578125" style="2" bestFit="1" customWidth="1"/>
    <col min="1800" max="1800" width="13" style="2" customWidth="1"/>
    <col min="1801" max="1801" width="17" style="2" customWidth="1"/>
    <col min="1802" max="2048" width="9.140625" style="2"/>
    <col min="2049" max="2049" width="7.140625" style="2" customWidth="1"/>
    <col min="2050" max="2050" width="24.140625" style="2" customWidth="1"/>
    <col min="2051" max="2051" width="28.85546875" style="2" customWidth="1"/>
    <col min="2052" max="2052" width="12" style="2" customWidth="1"/>
    <col min="2053" max="2053" width="15.28515625" style="2" customWidth="1"/>
    <col min="2054" max="2054" width="14" style="2" customWidth="1"/>
    <col min="2055" max="2055" width="33.42578125" style="2" bestFit="1" customWidth="1"/>
    <col min="2056" max="2056" width="13" style="2" customWidth="1"/>
    <col min="2057" max="2057" width="17" style="2" customWidth="1"/>
    <col min="2058" max="2304" width="9.140625" style="2"/>
    <col min="2305" max="2305" width="7.140625" style="2" customWidth="1"/>
    <col min="2306" max="2306" width="24.140625" style="2" customWidth="1"/>
    <col min="2307" max="2307" width="28.85546875" style="2" customWidth="1"/>
    <col min="2308" max="2308" width="12" style="2" customWidth="1"/>
    <col min="2309" max="2309" width="15.28515625" style="2" customWidth="1"/>
    <col min="2310" max="2310" width="14" style="2" customWidth="1"/>
    <col min="2311" max="2311" width="33.42578125" style="2" bestFit="1" customWidth="1"/>
    <col min="2312" max="2312" width="13" style="2" customWidth="1"/>
    <col min="2313" max="2313" width="17" style="2" customWidth="1"/>
    <col min="2314" max="2560" width="9.140625" style="2"/>
    <col min="2561" max="2561" width="7.140625" style="2" customWidth="1"/>
    <col min="2562" max="2562" width="24.140625" style="2" customWidth="1"/>
    <col min="2563" max="2563" width="28.85546875" style="2" customWidth="1"/>
    <col min="2564" max="2564" width="12" style="2" customWidth="1"/>
    <col min="2565" max="2565" width="15.28515625" style="2" customWidth="1"/>
    <col min="2566" max="2566" width="14" style="2" customWidth="1"/>
    <col min="2567" max="2567" width="33.42578125" style="2" bestFit="1" customWidth="1"/>
    <col min="2568" max="2568" width="13" style="2" customWidth="1"/>
    <col min="2569" max="2569" width="17" style="2" customWidth="1"/>
    <col min="2570" max="2816" width="9.140625" style="2"/>
    <col min="2817" max="2817" width="7.140625" style="2" customWidth="1"/>
    <col min="2818" max="2818" width="24.140625" style="2" customWidth="1"/>
    <col min="2819" max="2819" width="28.85546875" style="2" customWidth="1"/>
    <col min="2820" max="2820" width="12" style="2" customWidth="1"/>
    <col min="2821" max="2821" width="15.28515625" style="2" customWidth="1"/>
    <col min="2822" max="2822" width="14" style="2" customWidth="1"/>
    <col min="2823" max="2823" width="33.42578125" style="2" bestFit="1" customWidth="1"/>
    <col min="2824" max="2824" width="13" style="2" customWidth="1"/>
    <col min="2825" max="2825" width="17" style="2" customWidth="1"/>
    <col min="2826" max="3072" width="9.140625" style="2"/>
    <col min="3073" max="3073" width="7.140625" style="2" customWidth="1"/>
    <col min="3074" max="3074" width="24.140625" style="2" customWidth="1"/>
    <col min="3075" max="3075" width="28.85546875" style="2" customWidth="1"/>
    <col min="3076" max="3076" width="12" style="2" customWidth="1"/>
    <col min="3077" max="3077" width="15.28515625" style="2" customWidth="1"/>
    <col min="3078" max="3078" width="14" style="2" customWidth="1"/>
    <col min="3079" max="3079" width="33.42578125" style="2" bestFit="1" customWidth="1"/>
    <col min="3080" max="3080" width="13" style="2" customWidth="1"/>
    <col min="3081" max="3081" width="17" style="2" customWidth="1"/>
    <col min="3082" max="3328" width="9.140625" style="2"/>
    <col min="3329" max="3329" width="7.140625" style="2" customWidth="1"/>
    <col min="3330" max="3330" width="24.140625" style="2" customWidth="1"/>
    <col min="3331" max="3331" width="28.85546875" style="2" customWidth="1"/>
    <col min="3332" max="3332" width="12" style="2" customWidth="1"/>
    <col min="3333" max="3333" width="15.28515625" style="2" customWidth="1"/>
    <col min="3334" max="3334" width="14" style="2" customWidth="1"/>
    <col min="3335" max="3335" width="33.42578125" style="2" bestFit="1" customWidth="1"/>
    <col min="3336" max="3336" width="13" style="2" customWidth="1"/>
    <col min="3337" max="3337" width="17" style="2" customWidth="1"/>
    <col min="3338" max="3584" width="9.140625" style="2"/>
    <col min="3585" max="3585" width="7.140625" style="2" customWidth="1"/>
    <col min="3586" max="3586" width="24.140625" style="2" customWidth="1"/>
    <col min="3587" max="3587" width="28.85546875" style="2" customWidth="1"/>
    <col min="3588" max="3588" width="12" style="2" customWidth="1"/>
    <col min="3589" max="3589" width="15.28515625" style="2" customWidth="1"/>
    <col min="3590" max="3590" width="14" style="2" customWidth="1"/>
    <col min="3591" max="3591" width="33.42578125" style="2" bestFit="1" customWidth="1"/>
    <col min="3592" max="3592" width="13" style="2" customWidth="1"/>
    <col min="3593" max="3593" width="17" style="2" customWidth="1"/>
    <col min="3594" max="3840" width="9.140625" style="2"/>
    <col min="3841" max="3841" width="7.140625" style="2" customWidth="1"/>
    <col min="3842" max="3842" width="24.140625" style="2" customWidth="1"/>
    <col min="3843" max="3843" width="28.85546875" style="2" customWidth="1"/>
    <col min="3844" max="3844" width="12" style="2" customWidth="1"/>
    <col min="3845" max="3845" width="15.28515625" style="2" customWidth="1"/>
    <col min="3846" max="3846" width="14" style="2" customWidth="1"/>
    <col min="3847" max="3847" width="33.42578125" style="2" bestFit="1" customWidth="1"/>
    <col min="3848" max="3848" width="13" style="2" customWidth="1"/>
    <col min="3849" max="3849" width="17" style="2" customWidth="1"/>
    <col min="3850" max="4096" width="9.140625" style="2"/>
    <col min="4097" max="4097" width="7.140625" style="2" customWidth="1"/>
    <col min="4098" max="4098" width="24.140625" style="2" customWidth="1"/>
    <col min="4099" max="4099" width="28.85546875" style="2" customWidth="1"/>
    <col min="4100" max="4100" width="12" style="2" customWidth="1"/>
    <col min="4101" max="4101" width="15.28515625" style="2" customWidth="1"/>
    <col min="4102" max="4102" width="14" style="2" customWidth="1"/>
    <col min="4103" max="4103" width="33.42578125" style="2" bestFit="1" customWidth="1"/>
    <col min="4104" max="4104" width="13" style="2" customWidth="1"/>
    <col min="4105" max="4105" width="17" style="2" customWidth="1"/>
    <col min="4106" max="4352" width="9.140625" style="2"/>
    <col min="4353" max="4353" width="7.140625" style="2" customWidth="1"/>
    <col min="4354" max="4354" width="24.140625" style="2" customWidth="1"/>
    <col min="4355" max="4355" width="28.85546875" style="2" customWidth="1"/>
    <col min="4356" max="4356" width="12" style="2" customWidth="1"/>
    <col min="4357" max="4357" width="15.28515625" style="2" customWidth="1"/>
    <col min="4358" max="4358" width="14" style="2" customWidth="1"/>
    <col min="4359" max="4359" width="33.42578125" style="2" bestFit="1" customWidth="1"/>
    <col min="4360" max="4360" width="13" style="2" customWidth="1"/>
    <col min="4361" max="4361" width="17" style="2" customWidth="1"/>
    <col min="4362" max="4608" width="9.140625" style="2"/>
    <col min="4609" max="4609" width="7.140625" style="2" customWidth="1"/>
    <col min="4610" max="4610" width="24.140625" style="2" customWidth="1"/>
    <col min="4611" max="4611" width="28.85546875" style="2" customWidth="1"/>
    <col min="4612" max="4612" width="12" style="2" customWidth="1"/>
    <col min="4613" max="4613" width="15.28515625" style="2" customWidth="1"/>
    <col min="4614" max="4614" width="14" style="2" customWidth="1"/>
    <col min="4615" max="4615" width="33.42578125" style="2" bestFit="1" customWidth="1"/>
    <col min="4616" max="4616" width="13" style="2" customWidth="1"/>
    <col min="4617" max="4617" width="17" style="2" customWidth="1"/>
    <col min="4618" max="4864" width="9.140625" style="2"/>
    <col min="4865" max="4865" width="7.140625" style="2" customWidth="1"/>
    <col min="4866" max="4866" width="24.140625" style="2" customWidth="1"/>
    <col min="4867" max="4867" width="28.85546875" style="2" customWidth="1"/>
    <col min="4868" max="4868" width="12" style="2" customWidth="1"/>
    <col min="4869" max="4869" width="15.28515625" style="2" customWidth="1"/>
    <col min="4870" max="4870" width="14" style="2" customWidth="1"/>
    <col min="4871" max="4871" width="33.42578125" style="2" bestFit="1" customWidth="1"/>
    <col min="4872" max="4872" width="13" style="2" customWidth="1"/>
    <col min="4873" max="4873" width="17" style="2" customWidth="1"/>
    <col min="4874" max="5120" width="9.140625" style="2"/>
    <col min="5121" max="5121" width="7.140625" style="2" customWidth="1"/>
    <col min="5122" max="5122" width="24.140625" style="2" customWidth="1"/>
    <col min="5123" max="5123" width="28.85546875" style="2" customWidth="1"/>
    <col min="5124" max="5124" width="12" style="2" customWidth="1"/>
    <col min="5125" max="5125" width="15.28515625" style="2" customWidth="1"/>
    <col min="5126" max="5126" width="14" style="2" customWidth="1"/>
    <col min="5127" max="5127" width="33.42578125" style="2" bestFit="1" customWidth="1"/>
    <col min="5128" max="5128" width="13" style="2" customWidth="1"/>
    <col min="5129" max="5129" width="17" style="2" customWidth="1"/>
    <col min="5130" max="5376" width="9.140625" style="2"/>
    <col min="5377" max="5377" width="7.140625" style="2" customWidth="1"/>
    <col min="5378" max="5378" width="24.140625" style="2" customWidth="1"/>
    <col min="5379" max="5379" width="28.85546875" style="2" customWidth="1"/>
    <col min="5380" max="5380" width="12" style="2" customWidth="1"/>
    <col min="5381" max="5381" width="15.28515625" style="2" customWidth="1"/>
    <col min="5382" max="5382" width="14" style="2" customWidth="1"/>
    <col min="5383" max="5383" width="33.42578125" style="2" bestFit="1" customWidth="1"/>
    <col min="5384" max="5384" width="13" style="2" customWidth="1"/>
    <col min="5385" max="5385" width="17" style="2" customWidth="1"/>
    <col min="5386" max="5632" width="9.140625" style="2"/>
    <col min="5633" max="5633" width="7.140625" style="2" customWidth="1"/>
    <col min="5634" max="5634" width="24.140625" style="2" customWidth="1"/>
    <col min="5635" max="5635" width="28.85546875" style="2" customWidth="1"/>
    <col min="5636" max="5636" width="12" style="2" customWidth="1"/>
    <col min="5637" max="5637" width="15.28515625" style="2" customWidth="1"/>
    <col min="5638" max="5638" width="14" style="2" customWidth="1"/>
    <col min="5639" max="5639" width="33.42578125" style="2" bestFit="1" customWidth="1"/>
    <col min="5640" max="5640" width="13" style="2" customWidth="1"/>
    <col min="5641" max="5641" width="17" style="2" customWidth="1"/>
    <col min="5642" max="5888" width="9.140625" style="2"/>
    <col min="5889" max="5889" width="7.140625" style="2" customWidth="1"/>
    <col min="5890" max="5890" width="24.140625" style="2" customWidth="1"/>
    <col min="5891" max="5891" width="28.85546875" style="2" customWidth="1"/>
    <col min="5892" max="5892" width="12" style="2" customWidth="1"/>
    <col min="5893" max="5893" width="15.28515625" style="2" customWidth="1"/>
    <col min="5894" max="5894" width="14" style="2" customWidth="1"/>
    <col min="5895" max="5895" width="33.42578125" style="2" bestFit="1" customWidth="1"/>
    <col min="5896" max="5896" width="13" style="2" customWidth="1"/>
    <col min="5897" max="5897" width="17" style="2" customWidth="1"/>
    <col min="5898" max="6144" width="9.140625" style="2"/>
    <col min="6145" max="6145" width="7.140625" style="2" customWidth="1"/>
    <col min="6146" max="6146" width="24.140625" style="2" customWidth="1"/>
    <col min="6147" max="6147" width="28.85546875" style="2" customWidth="1"/>
    <col min="6148" max="6148" width="12" style="2" customWidth="1"/>
    <col min="6149" max="6149" width="15.28515625" style="2" customWidth="1"/>
    <col min="6150" max="6150" width="14" style="2" customWidth="1"/>
    <col min="6151" max="6151" width="33.42578125" style="2" bestFit="1" customWidth="1"/>
    <col min="6152" max="6152" width="13" style="2" customWidth="1"/>
    <col min="6153" max="6153" width="17" style="2" customWidth="1"/>
    <col min="6154" max="6400" width="9.140625" style="2"/>
    <col min="6401" max="6401" width="7.140625" style="2" customWidth="1"/>
    <col min="6402" max="6402" width="24.140625" style="2" customWidth="1"/>
    <col min="6403" max="6403" width="28.85546875" style="2" customWidth="1"/>
    <col min="6404" max="6404" width="12" style="2" customWidth="1"/>
    <col min="6405" max="6405" width="15.28515625" style="2" customWidth="1"/>
    <col min="6406" max="6406" width="14" style="2" customWidth="1"/>
    <col min="6407" max="6407" width="33.42578125" style="2" bestFit="1" customWidth="1"/>
    <col min="6408" max="6408" width="13" style="2" customWidth="1"/>
    <col min="6409" max="6409" width="17" style="2" customWidth="1"/>
    <col min="6410" max="6656" width="9.140625" style="2"/>
    <col min="6657" max="6657" width="7.140625" style="2" customWidth="1"/>
    <col min="6658" max="6658" width="24.140625" style="2" customWidth="1"/>
    <col min="6659" max="6659" width="28.85546875" style="2" customWidth="1"/>
    <col min="6660" max="6660" width="12" style="2" customWidth="1"/>
    <col min="6661" max="6661" width="15.28515625" style="2" customWidth="1"/>
    <col min="6662" max="6662" width="14" style="2" customWidth="1"/>
    <col min="6663" max="6663" width="33.42578125" style="2" bestFit="1" customWidth="1"/>
    <col min="6664" max="6664" width="13" style="2" customWidth="1"/>
    <col min="6665" max="6665" width="17" style="2" customWidth="1"/>
    <col min="6666" max="6912" width="9.140625" style="2"/>
    <col min="6913" max="6913" width="7.140625" style="2" customWidth="1"/>
    <col min="6914" max="6914" width="24.140625" style="2" customWidth="1"/>
    <col min="6915" max="6915" width="28.85546875" style="2" customWidth="1"/>
    <col min="6916" max="6916" width="12" style="2" customWidth="1"/>
    <col min="6917" max="6917" width="15.28515625" style="2" customWidth="1"/>
    <col min="6918" max="6918" width="14" style="2" customWidth="1"/>
    <col min="6919" max="6919" width="33.42578125" style="2" bestFit="1" customWidth="1"/>
    <col min="6920" max="6920" width="13" style="2" customWidth="1"/>
    <col min="6921" max="6921" width="17" style="2" customWidth="1"/>
    <col min="6922" max="7168" width="9.140625" style="2"/>
    <col min="7169" max="7169" width="7.140625" style="2" customWidth="1"/>
    <col min="7170" max="7170" width="24.140625" style="2" customWidth="1"/>
    <col min="7171" max="7171" width="28.85546875" style="2" customWidth="1"/>
    <col min="7172" max="7172" width="12" style="2" customWidth="1"/>
    <col min="7173" max="7173" width="15.28515625" style="2" customWidth="1"/>
    <col min="7174" max="7174" width="14" style="2" customWidth="1"/>
    <col min="7175" max="7175" width="33.42578125" style="2" bestFit="1" customWidth="1"/>
    <col min="7176" max="7176" width="13" style="2" customWidth="1"/>
    <col min="7177" max="7177" width="17" style="2" customWidth="1"/>
    <col min="7178" max="7424" width="9.140625" style="2"/>
    <col min="7425" max="7425" width="7.140625" style="2" customWidth="1"/>
    <col min="7426" max="7426" width="24.140625" style="2" customWidth="1"/>
    <col min="7427" max="7427" width="28.85546875" style="2" customWidth="1"/>
    <col min="7428" max="7428" width="12" style="2" customWidth="1"/>
    <col min="7429" max="7429" width="15.28515625" style="2" customWidth="1"/>
    <col min="7430" max="7430" width="14" style="2" customWidth="1"/>
    <col min="7431" max="7431" width="33.42578125" style="2" bestFit="1" customWidth="1"/>
    <col min="7432" max="7432" width="13" style="2" customWidth="1"/>
    <col min="7433" max="7433" width="17" style="2" customWidth="1"/>
    <col min="7434" max="7680" width="9.140625" style="2"/>
    <col min="7681" max="7681" width="7.140625" style="2" customWidth="1"/>
    <col min="7682" max="7682" width="24.140625" style="2" customWidth="1"/>
    <col min="7683" max="7683" width="28.85546875" style="2" customWidth="1"/>
    <col min="7684" max="7684" width="12" style="2" customWidth="1"/>
    <col min="7685" max="7685" width="15.28515625" style="2" customWidth="1"/>
    <col min="7686" max="7686" width="14" style="2" customWidth="1"/>
    <col min="7687" max="7687" width="33.42578125" style="2" bestFit="1" customWidth="1"/>
    <col min="7688" max="7688" width="13" style="2" customWidth="1"/>
    <col min="7689" max="7689" width="17" style="2" customWidth="1"/>
    <col min="7690" max="7936" width="9.140625" style="2"/>
    <col min="7937" max="7937" width="7.140625" style="2" customWidth="1"/>
    <col min="7938" max="7938" width="24.140625" style="2" customWidth="1"/>
    <col min="7939" max="7939" width="28.85546875" style="2" customWidth="1"/>
    <col min="7940" max="7940" width="12" style="2" customWidth="1"/>
    <col min="7941" max="7941" width="15.28515625" style="2" customWidth="1"/>
    <col min="7942" max="7942" width="14" style="2" customWidth="1"/>
    <col min="7943" max="7943" width="33.42578125" style="2" bestFit="1" customWidth="1"/>
    <col min="7944" max="7944" width="13" style="2" customWidth="1"/>
    <col min="7945" max="7945" width="17" style="2" customWidth="1"/>
    <col min="7946" max="8192" width="9.140625" style="2"/>
    <col min="8193" max="8193" width="7.140625" style="2" customWidth="1"/>
    <col min="8194" max="8194" width="24.140625" style="2" customWidth="1"/>
    <col min="8195" max="8195" width="28.85546875" style="2" customWidth="1"/>
    <col min="8196" max="8196" width="12" style="2" customWidth="1"/>
    <col min="8197" max="8197" width="15.28515625" style="2" customWidth="1"/>
    <col min="8198" max="8198" width="14" style="2" customWidth="1"/>
    <col min="8199" max="8199" width="33.42578125" style="2" bestFit="1" customWidth="1"/>
    <col min="8200" max="8200" width="13" style="2" customWidth="1"/>
    <col min="8201" max="8201" width="17" style="2" customWidth="1"/>
    <col min="8202" max="8448" width="9.140625" style="2"/>
    <col min="8449" max="8449" width="7.140625" style="2" customWidth="1"/>
    <col min="8450" max="8450" width="24.140625" style="2" customWidth="1"/>
    <col min="8451" max="8451" width="28.85546875" style="2" customWidth="1"/>
    <col min="8452" max="8452" width="12" style="2" customWidth="1"/>
    <col min="8453" max="8453" width="15.28515625" style="2" customWidth="1"/>
    <col min="8454" max="8454" width="14" style="2" customWidth="1"/>
    <col min="8455" max="8455" width="33.42578125" style="2" bestFit="1" customWidth="1"/>
    <col min="8456" max="8456" width="13" style="2" customWidth="1"/>
    <col min="8457" max="8457" width="17" style="2" customWidth="1"/>
    <col min="8458" max="8704" width="9.140625" style="2"/>
    <col min="8705" max="8705" width="7.140625" style="2" customWidth="1"/>
    <col min="8706" max="8706" width="24.140625" style="2" customWidth="1"/>
    <col min="8707" max="8707" width="28.85546875" style="2" customWidth="1"/>
    <col min="8708" max="8708" width="12" style="2" customWidth="1"/>
    <col min="8709" max="8709" width="15.28515625" style="2" customWidth="1"/>
    <col min="8710" max="8710" width="14" style="2" customWidth="1"/>
    <col min="8711" max="8711" width="33.42578125" style="2" bestFit="1" customWidth="1"/>
    <col min="8712" max="8712" width="13" style="2" customWidth="1"/>
    <col min="8713" max="8713" width="17" style="2" customWidth="1"/>
    <col min="8714" max="8960" width="9.140625" style="2"/>
    <col min="8961" max="8961" width="7.140625" style="2" customWidth="1"/>
    <col min="8962" max="8962" width="24.140625" style="2" customWidth="1"/>
    <col min="8963" max="8963" width="28.85546875" style="2" customWidth="1"/>
    <col min="8964" max="8964" width="12" style="2" customWidth="1"/>
    <col min="8965" max="8965" width="15.28515625" style="2" customWidth="1"/>
    <col min="8966" max="8966" width="14" style="2" customWidth="1"/>
    <col min="8967" max="8967" width="33.42578125" style="2" bestFit="1" customWidth="1"/>
    <col min="8968" max="8968" width="13" style="2" customWidth="1"/>
    <col min="8969" max="8969" width="17" style="2" customWidth="1"/>
    <col min="8970" max="9216" width="9.140625" style="2"/>
    <col min="9217" max="9217" width="7.140625" style="2" customWidth="1"/>
    <col min="9218" max="9218" width="24.140625" style="2" customWidth="1"/>
    <col min="9219" max="9219" width="28.85546875" style="2" customWidth="1"/>
    <col min="9220" max="9220" width="12" style="2" customWidth="1"/>
    <col min="9221" max="9221" width="15.28515625" style="2" customWidth="1"/>
    <col min="9222" max="9222" width="14" style="2" customWidth="1"/>
    <col min="9223" max="9223" width="33.42578125" style="2" bestFit="1" customWidth="1"/>
    <col min="9224" max="9224" width="13" style="2" customWidth="1"/>
    <col min="9225" max="9225" width="17" style="2" customWidth="1"/>
    <col min="9226" max="9472" width="9.140625" style="2"/>
    <col min="9473" max="9473" width="7.140625" style="2" customWidth="1"/>
    <col min="9474" max="9474" width="24.140625" style="2" customWidth="1"/>
    <col min="9475" max="9475" width="28.85546875" style="2" customWidth="1"/>
    <col min="9476" max="9476" width="12" style="2" customWidth="1"/>
    <col min="9477" max="9477" width="15.28515625" style="2" customWidth="1"/>
    <col min="9478" max="9478" width="14" style="2" customWidth="1"/>
    <col min="9479" max="9479" width="33.42578125" style="2" bestFit="1" customWidth="1"/>
    <col min="9480" max="9480" width="13" style="2" customWidth="1"/>
    <col min="9481" max="9481" width="17" style="2" customWidth="1"/>
    <col min="9482" max="9728" width="9.140625" style="2"/>
    <col min="9729" max="9729" width="7.140625" style="2" customWidth="1"/>
    <col min="9730" max="9730" width="24.140625" style="2" customWidth="1"/>
    <col min="9731" max="9731" width="28.85546875" style="2" customWidth="1"/>
    <col min="9732" max="9732" width="12" style="2" customWidth="1"/>
    <col min="9733" max="9733" width="15.28515625" style="2" customWidth="1"/>
    <col min="9734" max="9734" width="14" style="2" customWidth="1"/>
    <col min="9735" max="9735" width="33.42578125" style="2" bestFit="1" customWidth="1"/>
    <col min="9736" max="9736" width="13" style="2" customWidth="1"/>
    <col min="9737" max="9737" width="17" style="2" customWidth="1"/>
    <col min="9738" max="9984" width="9.140625" style="2"/>
    <col min="9985" max="9985" width="7.140625" style="2" customWidth="1"/>
    <col min="9986" max="9986" width="24.140625" style="2" customWidth="1"/>
    <col min="9987" max="9987" width="28.85546875" style="2" customWidth="1"/>
    <col min="9988" max="9988" width="12" style="2" customWidth="1"/>
    <col min="9989" max="9989" width="15.28515625" style="2" customWidth="1"/>
    <col min="9990" max="9990" width="14" style="2" customWidth="1"/>
    <col min="9991" max="9991" width="33.42578125" style="2" bestFit="1" customWidth="1"/>
    <col min="9992" max="9992" width="13" style="2" customWidth="1"/>
    <col min="9993" max="9993" width="17" style="2" customWidth="1"/>
    <col min="9994" max="10240" width="9.140625" style="2"/>
    <col min="10241" max="10241" width="7.140625" style="2" customWidth="1"/>
    <col min="10242" max="10242" width="24.140625" style="2" customWidth="1"/>
    <col min="10243" max="10243" width="28.85546875" style="2" customWidth="1"/>
    <col min="10244" max="10244" width="12" style="2" customWidth="1"/>
    <col min="10245" max="10245" width="15.28515625" style="2" customWidth="1"/>
    <col min="10246" max="10246" width="14" style="2" customWidth="1"/>
    <col min="10247" max="10247" width="33.42578125" style="2" bestFit="1" customWidth="1"/>
    <col min="10248" max="10248" width="13" style="2" customWidth="1"/>
    <col min="10249" max="10249" width="17" style="2" customWidth="1"/>
    <col min="10250" max="10496" width="9.140625" style="2"/>
    <col min="10497" max="10497" width="7.140625" style="2" customWidth="1"/>
    <col min="10498" max="10498" width="24.140625" style="2" customWidth="1"/>
    <col min="10499" max="10499" width="28.85546875" style="2" customWidth="1"/>
    <col min="10500" max="10500" width="12" style="2" customWidth="1"/>
    <col min="10501" max="10501" width="15.28515625" style="2" customWidth="1"/>
    <col min="10502" max="10502" width="14" style="2" customWidth="1"/>
    <col min="10503" max="10503" width="33.42578125" style="2" bestFit="1" customWidth="1"/>
    <col min="10504" max="10504" width="13" style="2" customWidth="1"/>
    <col min="10505" max="10505" width="17" style="2" customWidth="1"/>
    <col min="10506" max="10752" width="9.140625" style="2"/>
    <col min="10753" max="10753" width="7.140625" style="2" customWidth="1"/>
    <col min="10754" max="10754" width="24.140625" style="2" customWidth="1"/>
    <col min="10755" max="10755" width="28.85546875" style="2" customWidth="1"/>
    <col min="10756" max="10756" width="12" style="2" customWidth="1"/>
    <col min="10757" max="10757" width="15.28515625" style="2" customWidth="1"/>
    <col min="10758" max="10758" width="14" style="2" customWidth="1"/>
    <col min="10759" max="10759" width="33.42578125" style="2" bestFit="1" customWidth="1"/>
    <col min="10760" max="10760" width="13" style="2" customWidth="1"/>
    <col min="10761" max="10761" width="17" style="2" customWidth="1"/>
    <col min="10762" max="11008" width="9.140625" style="2"/>
    <col min="11009" max="11009" width="7.140625" style="2" customWidth="1"/>
    <col min="11010" max="11010" width="24.140625" style="2" customWidth="1"/>
    <col min="11011" max="11011" width="28.85546875" style="2" customWidth="1"/>
    <col min="11012" max="11012" width="12" style="2" customWidth="1"/>
    <col min="11013" max="11013" width="15.28515625" style="2" customWidth="1"/>
    <col min="11014" max="11014" width="14" style="2" customWidth="1"/>
    <col min="11015" max="11015" width="33.42578125" style="2" bestFit="1" customWidth="1"/>
    <col min="11016" max="11016" width="13" style="2" customWidth="1"/>
    <col min="11017" max="11017" width="17" style="2" customWidth="1"/>
    <col min="11018" max="11264" width="9.140625" style="2"/>
    <col min="11265" max="11265" width="7.140625" style="2" customWidth="1"/>
    <col min="11266" max="11266" width="24.140625" style="2" customWidth="1"/>
    <col min="11267" max="11267" width="28.85546875" style="2" customWidth="1"/>
    <col min="11268" max="11268" width="12" style="2" customWidth="1"/>
    <col min="11269" max="11269" width="15.28515625" style="2" customWidth="1"/>
    <col min="11270" max="11270" width="14" style="2" customWidth="1"/>
    <col min="11271" max="11271" width="33.42578125" style="2" bestFit="1" customWidth="1"/>
    <col min="11272" max="11272" width="13" style="2" customWidth="1"/>
    <col min="11273" max="11273" width="17" style="2" customWidth="1"/>
    <col min="11274" max="11520" width="9.140625" style="2"/>
    <col min="11521" max="11521" width="7.140625" style="2" customWidth="1"/>
    <col min="11522" max="11522" width="24.140625" style="2" customWidth="1"/>
    <col min="11523" max="11523" width="28.85546875" style="2" customWidth="1"/>
    <col min="11524" max="11524" width="12" style="2" customWidth="1"/>
    <col min="11525" max="11525" width="15.28515625" style="2" customWidth="1"/>
    <col min="11526" max="11526" width="14" style="2" customWidth="1"/>
    <col min="11527" max="11527" width="33.42578125" style="2" bestFit="1" customWidth="1"/>
    <col min="11528" max="11528" width="13" style="2" customWidth="1"/>
    <col min="11529" max="11529" width="17" style="2" customWidth="1"/>
    <col min="11530" max="11776" width="9.140625" style="2"/>
    <col min="11777" max="11777" width="7.140625" style="2" customWidth="1"/>
    <col min="11778" max="11778" width="24.140625" style="2" customWidth="1"/>
    <col min="11779" max="11779" width="28.85546875" style="2" customWidth="1"/>
    <col min="11780" max="11780" width="12" style="2" customWidth="1"/>
    <col min="11781" max="11781" width="15.28515625" style="2" customWidth="1"/>
    <col min="11782" max="11782" width="14" style="2" customWidth="1"/>
    <col min="11783" max="11783" width="33.42578125" style="2" bestFit="1" customWidth="1"/>
    <col min="11784" max="11784" width="13" style="2" customWidth="1"/>
    <col min="11785" max="11785" width="17" style="2" customWidth="1"/>
    <col min="11786" max="12032" width="9.140625" style="2"/>
    <col min="12033" max="12033" width="7.140625" style="2" customWidth="1"/>
    <col min="12034" max="12034" width="24.140625" style="2" customWidth="1"/>
    <col min="12035" max="12035" width="28.85546875" style="2" customWidth="1"/>
    <col min="12036" max="12036" width="12" style="2" customWidth="1"/>
    <col min="12037" max="12037" width="15.28515625" style="2" customWidth="1"/>
    <col min="12038" max="12038" width="14" style="2" customWidth="1"/>
    <col min="12039" max="12039" width="33.42578125" style="2" bestFit="1" customWidth="1"/>
    <col min="12040" max="12040" width="13" style="2" customWidth="1"/>
    <col min="12041" max="12041" width="17" style="2" customWidth="1"/>
    <col min="12042" max="12288" width="9.140625" style="2"/>
    <col min="12289" max="12289" width="7.140625" style="2" customWidth="1"/>
    <col min="12290" max="12290" width="24.140625" style="2" customWidth="1"/>
    <col min="12291" max="12291" width="28.85546875" style="2" customWidth="1"/>
    <col min="12292" max="12292" width="12" style="2" customWidth="1"/>
    <col min="12293" max="12293" width="15.28515625" style="2" customWidth="1"/>
    <col min="12294" max="12294" width="14" style="2" customWidth="1"/>
    <col min="12295" max="12295" width="33.42578125" style="2" bestFit="1" customWidth="1"/>
    <col min="12296" max="12296" width="13" style="2" customWidth="1"/>
    <col min="12297" max="12297" width="17" style="2" customWidth="1"/>
    <col min="12298" max="12544" width="9.140625" style="2"/>
    <col min="12545" max="12545" width="7.140625" style="2" customWidth="1"/>
    <col min="12546" max="12546" width="24.140625" style="2" customWidth="1"/>
    <col min="12547" max="12547" width="28.85546875" style="2" customWidth="1"/>
    <col min="12548" max="12548" width="12" style="2" customWidth="1"/>
    <col min="12549" max="12549" width="15.28515625" style="2" customWidth="1"/>
    <col min="12550" max="12550" width="14" style="2" customWidth="1"/>
    <col min="12551" max="12551" width="33.42578125" style="2" bestFit="1" customWidth="1"/>
    <col min="12552" max="12552" width="13" style="2" customWidth="1"/>
    <col min="12553" max="12553" width="17" style="2" customWidth="1"/>
    <col min="12554" max="12800" width="9.140625" style="2"/>
    <col min="12801" max="12801" width="7.140625" style="2" customWidth="1"/>
    <col min="12802" max="12802" width="24.140625" style="2" customWidth="1"/>
    <col min="12803" max="12803" width="28.85546875" style="2" customWidth="1"/>
    <col min="12804" max="12804" width="12" style="2" customWidth="1"/>
    <col min="12805" max="12805" width="15.28515625" style="2" customWidth="1"/>
    <col min="12806" max="12806" width="14" style="2" customWidth="1"/>
    <col min="12807" max="12807" width="33.42578125" style="2" bestFit="1" customWidth="1"/>
    <col min="12808" max="12808" width="13" style="2" customWidth="1"/>
    <col min="12809" max="12809" width="17" style="2" customWidth="1"/>
    <col min="12810" max="13056" width="9.140625" style="2"/>
    <col min="13057" max="13057" width="7.140625" style="2" customWidth="1"/>
    <col min="13058" max="13058" width="24.140625" style="2" customWidth="1"/>
    <col min="13059" max="13059" width="28.85546875" style="2" customWidth="1"/>
    <col min="13060" max="13060" width="12" style="2" customWidth="1"/>
    <col min="13061" max="13061" width="15.28515625" style="2" customWidth="1"/>
    <col min="13062" max="13062" width="14" style="2" customWidth="1"/>
    <col min="13063" max="13063" width="33.42578125" style="2" bestFit="1" customWidth="1"/>
    <col min="13064" max="13064" width="13" style="2" customWidth="1"/>
    <col min="13065" max="13065" width="17" style="2" customWidth="1"/>
    <col min="13066" max="13312" width="9.140625" style="2"/>
    <col min="13313" max="13313" width="7.140625" style="2" customWidth="1"/>
    <col min="13314" max="13314" width="24.140625" style="2" customWidth="1"/>
    <col min="13315" max="13315" width="28.85546875" style="2" customWidth="1"/>
    <col min="13316" max="13316" width="12" style="2" customWidth="1"/>
    <col min="13317" max="13317" width="15.28515625" style="2" customWidth="1"/>
    <col min="13318" max="13318" width="14" style="2" customWidth="1"/>
    <col min="13319" max="13319" width="33.42578125" style="2" bestFit="1" customWidth="1"/>
    <col min="13320" max="13320" width="13" style="2" customWidth="1"/>
    <col min="13321" max="13321" width="17" style="2" customWidth="1"/>
    <col min="13322" max="13568" width="9.140625" style="2"/>
    <col min="13569" max="13569" width="7.140625" style="2" customWidth="1"/>
    <col min="13570" max="13570" width="24.140625" style="2" customWidth="1"/>
    <col min="13571" max="13571" width="28.85546875" style="2" customWidth="1"/>
    <col min="13572" max="13572" width="12" style="2" customWidth="1"/>
    <col min="13573" max="13573" width="15.28515625" style="2" customWidth="1"/>
    <col min="13574" max="13574" width="14" style="2" customWidth="1"/>
    <col min="13575" max="13575" width="33.42578125" style="2" bestFit="1" customWidth="1"/>
    <col min="13576" max="13576" width="13" style="2" customWidth="1"/>
    <col min="13577" max="13577" width="17" style="2" customWidth="1"/>
    <col min="13578" max="13824" width="9.140625" style="2"/>
    <col min="13825" max="13825" width="7.140625" style="2" customWidth="1"/>
    <col min="13826" max="13826" width="24.140625" style="2" customWidth="1"/>
    <col min="13827" max="13827" width="28.85546875" style="2" customWidth="1"/>
    <col min="13828" max="13828" width="12" style="2" customWidth="1"/>
    <col min="13829" max="13829" width="15.28515625" style="2" customWidth="1"/>
    <col min="13830" max="13830" width="14" style="2" customWidth="1"/>
    <col min="13831" max="13831" width="33.42578125" style="2" bestFit="1" customWidth="1"/>
    <col min="13832" max="13832" width="13" style="2" customWidth="1"/>
    <col min="13833" max="13833" width="17" style="2" customWidth="1"/>
    <col min="13834" max="14080" width="9.140625" style="2"/>
    <col min="14081" max="14081" width="7.140625" style="2" customWidth="1"/>
    <col min="14082" max="14082" width="24.140625" style="2" customWidth="1"/>
    <col min="14083" max="14083" width="28.85546875" style="2" customWidth="1"/>
    <col min="14084" max="14084" width="12" style="2" customWidth="1"/>
    <col min="14085" max="14085" width="15.28515625" style="2" customWidth="1"/>
    <col min="14086" max="14086" width="14" style="2" customWidth="1"/>
    <col min="14087" max="14087" width="33.42578125" style="2" bestFit="1" customWidth="1"/>
    <col min="14088" max="14088" width="13" style="2" customWidth="1"/>
    <col min="14089" max="14089" width="17" style="2" customWidth="1"/>
    <col min="14090" max="14336" width="9.140625" style="2"/>
    <col min="14337" max="14337" width="7.140625" style="2" customWidth="1"/>
    <col min="14338" max="14338" width="24.140625" style="2" customWidth="1"/>
    <col min="14339" max="14339" width="28.85546875" style="2" customWidth="1"/>
    <col min="14340" max="14340" width="12" style="2" customWidth="1"/>
    <col min="14341" max="14341" width="15.28515625" style="2" customWidth="1"/>
    <col min="14342" max="14342" width="14" style="2" customWidth="1"/>
    <col min="14343" max="14343" width="33.42578125" style="2" bestFit="1" customWidth="1"/>
    <col min="14344" max="14344" width="13" style="2" customWidth="1"/>
    <col min="14345" max="14345" width="17" style="2" customWidth="1"/>
    <col min="14346" max="14592" width="9.140625" style="2"/>
    <col min="14593" max="14593" width="7.140625" style="2" customWidth="1"/>
    <col min="14594" max="14594" width="24.140625" style="2" customWidth="1"/>
    <col min="14595" max="14595" width="28.85546875" style="2" customWidth="1"/>
    <col min="14596" max="14596" width="12" style="2" customWidth="1"/>
    <col min="14597" max="14597" width="15.28515625" style="2" customWidth="1"/>
    <col min="14598" max="14598" width="14" style="2" customWidth="1"/>
    <col min="14599" max="14599" width="33.42578125" style="2" bestFit="1" customWidth="1"/>
    <col min="14600" max="14600" width="13" style="2" customWidth="1"/>
    <col min="14601" max="14601" width="17" style="2" customWidth="1"/>
    <col min="14602" max="14848" width="9.140625" style="2"/>
    <col min="14849" max="14849" width="7.140625" style="2" customWidth="1"/>
    <col min="14850" max="14850" width="24.140625" style="2" customWidth="1"/>
    <col min="14851" max="14851" width="28.85546875" style="2" customWidth="1"/>
    <col min="14852" max="14852" width="12" style="2" customWidth="1"/>
    <col min="14853" max="14853" width="15.28515625" style="2" customWidth="1"/>
    <col min="14854" max="14854" width="14" style="2" customWidth="1"/>
    <col min="14855" max="14855" width="33.42578125" style="2" bestFit="1" customWidth="1"/>
    <col min="14856" max="14856" width="13" style="2" customWidth="1"/>
    <col min="14857" max="14857" width="17" style="2" customWidth="1"/>
    <col min="14858" max="15104" width="9.140625" style="2"/>
    <col min="15105" max="15105" width="7.140625" style="2" customWidth="1"/>
    <col min="15106" max="15106" width="24.140625" style="2" customWidth="1"/>
    <col min="15107" max="15107" width="28.85546875" style="2" customWidth="1"/>
    <col min="15108" max="15108" width="12" style="2" customWidth="1"/>
    <col min="15109" max="15109" width="15.28515625" style="2" customWidth="1"/>
    <col min="15110" max="15110" width="14" style="2" customWidth="1"/>
    <col min="15111" max="15111" width="33.42578125" style="2" bestFit="1" customWidth="1"/>
    <col min="15112" max="15112" width="13" style="2" customWidth="1"/>
    <col min="15113" max="15113" width="17" style="2" customWidth="1"/>
    <col min="15114" max="15360" width="9.140625" style="2"/>
    <col min="15361" max="15361" width="7.140625" style="2" customWidth="1"/>
    <col min="15362" max="15362" width="24.140625" style="2" customWidth="1"/>
    <col min="15363" max="15363" width="28.85546875" style="2" customWidth="1"/>
    <col min="15364" max="15364" width="12" style="2" customWidth="1"/>
    <col min="15365" max="15365" width="15.28515625" style="2" customWidth="1"/>
    <col min="15366" max="15366" width="14" style="2" customWidth="1"/>
    <col min="15367" max="15367" width="33.42578125" style="2" bestFit="1" customWidth="1"/>
    <col min="15368" max="15368" width="13" style="2" customWidth="1"/>
    <col min="15369" max="15369" width="17" style="2" customWidth="1"/>
    <col min="15370" max="15616" width="9.140625" style="2"/>
    <col min="15617" max="15617" width="7.140625" style="2" customWidth="1"/>
    <col min="15618" max="15618" width="24.140625" style="2" customWidth="1"/>
    <col min="15619" max="15619" width="28.85546875" style="2" customWidth="1"/>
    <col min="15620" max="15620" width="12" style="2" customWidth="1"/>
    <col min="15621" max="15621" width="15.28515625" style="2" customWidth="1"/>
    <col min="15622" max="15622" width="14" style="2" customWidth="1"/>
    <col min="15623" max="15623" width="33.42578125" style="2" bestFit="1" customWidth="1"/>
    <col min="15624" max="15624" width="13" style="2" customWidth="1"/>
    <col min="15625" max="15625" width="17" style="2" customWidth="1"/>
    <col min="15626" max="15872" width="9.140625" style="2"/>
    <col min="15873" max="15873" width="7.140625" style="2" customWidth="1"/>
    <col min="15874" max="15874" width="24.140625" style="2" customWidth="1"/>
    <col min="15875" max="15875" width="28.85546875" style="2" customWidth="1"/>
    <col min="15876" max="15876" width="12" style="2" customWidth="1"/>
    <col min="15877" max="15877" width="15.28515625" style="2" customWidth="1"/>
    <col min="15878" max="15878" width="14" style="2" customWidth="1"/>
    <col min="15879" max="15879" width="33.42578125" style="2" bestFit="1" customWidth="1"/>
    <col min="15880" max="15880" width="13" style="2" customWidth="1"/>
    <col min="15881" max="15881" width="17" style="2" customWidth="1"/>
    <col min="15882" max="16128" width="9.140625" style="2"/>
    <col min="16129" max="16129" width="7.140625" style="2" customWidth="1"/>
    <col min="16130" max="16130" width="24.140625" style="2" customWidth="1"/>
    <col min="16131" max="16131" width="28.85546875" style="2" customWidth="1"/>
    <col min="16132" max="16132" width="12" style="2" customWidth="1"/>
    <col min="16133" max="16133" width="15.28515625" style="2" customWidth="1"/>
    <col min="16134" max="16134" width="14" style="2" customWidth="1"/>
    <col min="16135" max="16135" width="33.42578125" style="2" bestFit="1" customWidth="1"/>
    <col min="16136" max="16136" width="13" style="2" customWidth="1"/>
    <col min="16137" max="16137" width="17" style="2" customWidth="1"/>
    <col min="16138" max="16384" width="9.140625" style="2"/>
  </cols>
  <sheetData>
    <row r="1" spans="1:11" ht="13.5" thickBot="1" x14ac:dyDescent="0.25">
      <c r="A1" s="365" t="s">
        <v>0</v>
      </c>
      <c r="B1" s="365"/>
      <c r="C1" s="365"/>
      <c r="D1" s="365"/>
      <c r="E1" s="1"/>
      <c r="G1" s="366" t="s">
        <v>1</v>
      </c>
      <c r="H1" s="366"/>
    </row>
    <row r="2" spans="1:11" ht="13.5" thickTop="1" x14ac:dyDescent="0.2">
      <c r="A2" s="1"/>
      <c r="B2" s="1"/>
      <c r="C2" s="1"/>
      <c r="D2" s="1"/>
      <c r="E2" s="1"/>
      <c r="G2" s="115" t="s">
        <v>2</v>
      </c>
      <c r="H2" s="116">
        <v>6.7900000000000002E-2</v>
      </c>
      <c r="I2" s="5"/>
    </row>
    <row r="3" spans="1:11" ht="13.5" thickBot="1" x14ac:dyDescent="0.25">
      <c r="A3" s="367" t="s">
        <v>3</v>
      </c>
      <c r="B3" s="368"/>
      <c r="C3" s="369"/>
      <c r="D3" s="378" t="s">
        <v>137</v>
      </c>
      <c r="E3" s="378"/>
      <c r="G3" s="117" t="s">
        <v>185</v>
      </c>
      <c r="H3" s="118">
        <v>0.06</v>
      </c>
      <c r="I3" s="8"/>
    </row>
    <row r="4" spans="1:11" ht="14.25" thickTop="1" thickBot="1" x14ac:dyDescent="0.25">
      <c r="A4" s="367" t="s">
        <v>5</v>
      </c>
      <c r="B4" s="368"/>
      <c r="C4" s="369"/>
      <c r="D4" s="378" t="s">
        <v>138</v>
      </c>
      <c r="E4" s="378"/>
      <c r="G4" s="9"/>
      <c r="H4" s="10"/>
    </row>
    <row r="5" spans="1:11" ht="13.5" thickTop="1" x14ac:dyDescent="0.2">
      <c r="G5" s="3" t="s">
        <v>6</v>
      </c>
      <c r="H5" s="4">
        <v>0.03</v>
      </c>
      <c r="I5" s="11"/>
      <c r="K5" s="12"/>
    </row>
    <row r="6" spans="1:11" ht="12.75" customHeight="1" x14ac:dyDescent="0.2">
      <c r="A6" s="405" t="s">
        <v>7</v>
      </c>
      <c r="B6" s="406"/>
      <c r="C6" s="406"/>
      <c r="D6" s="406"/>
      <c r="E6" s="407"/>
      <c r="F6" s="14"/>
      <c r="G6" s="15" t="s">
        <v>8</v>
      </c>
      <c r="H6" s="16">
        <v>1.6500000000000001E-2</v>
      </c>
      <c r="I6" s="17"/>
      <c r="K6" s="12"/>
    </row>
    <row r="7" spans="1:11" ht="12.75" customHeight="1" thickBot="1" x14ac:dyDescent="0.25">
      <c r="A7" s="27" t="s">
        <v>9</v>
      </c>
      <c r="B7" s="408" t="s">
        <v>10</v>
      </c>
      <c r="C7" s="408"/>
      <c r="D7" s="408"/>
      <c r="E7" s="93" t="s">
        <v>139</v>
      </c>
      <c r="F7" s="18"/>
      <c r="G7" s="6" t="s">
        <v>11</v>
      </c>
      <c r="H7" s="7">
        <v>7.5999999999999998E-2</v>
      </c>
    </row>
    <row r="8" spans="1:11" ht="23.25" customHeight="1" thickTop="1" thickBot="1" x14ac:dyDescent="0.25">
      <c r="A8" s="27" t="s">
        <v>12</v>
      </c>
      <c r="B8" s="408" t="s">
        <v>13</v>
      </c>
      <c r="C8" s="408"/>
      <c r="D8" s="408"/>
      <c r="E8" s="19" t="s">
        <v>190</v>
      </c>
      <c r="F8" s="18"/>
      <c r="G8" s="9"/>
      <c r="H8" s="10"/>
    </row>
    <row r="9" spans="1:11" ht="48.75" customHeight="1" thickTop="1" x14ac:dyDescent="0.2">
      <c r="A9" s="27" t="s">
        <v>15</v>
      </c>
      <c r="B9" s="408" t="s">
        <v>16</v>
      </c>
      <c r="C9" s="408"/>
      <c r="D9" s="408"/>
      <c r="E9" s="19" t="s">
        <v>140</v>
      </c>
      <c r="F9" s="18"/>
      <c r="G9" s="3" t="s">
        <v>17</v>
      </c>
      <c r="H9" s="20">
        <v>2</v>
      </c>
    </row>
    <row r="10" spans="1:11" ht="12.75" customHeight="1" x14ac:dyDescent="0.2">
      <c r="A10" s="21" t="s">
        <v>18</v>
      </c>
      <c r="B10" s="408" t="s">
        <v>19</v>
      </c>
      <c r="C10" s="408"/>
      <c r="D10" s="408"/>
      <c r="E10" s="19">
        <v>20</v>
      </c>
      <c r="F10" s="18"/>
      <c r="G10" s="15" t="s">
        <v>20</v>
      </c>
      <c r="H10" s="22">
        <f>'Valores em comum'!C10</f>
        <v>5.5</v>
      </c>
    </row>
    <row r="11" spans="1:11" ht="12.75" customHeight="1" x14ac:dyDescent="0.2">
      <c r="A11" s="23"/>
      <c r="B11" s="24"/>
      <c r="C11" s="24"/>
      <c r="D11" s="24"/>
      <c r="E11" s="25"/>
      <c r="F11" s="18"/>
      <c r="G11" s="15" t="s">
        <v>21</v>
      </c>
      <c r="H11" s="16">
        <v>0.06</v>
      </c>
    </row>
    <row r="12" spans="1:11" ht="12.75" customHeight="1" x14ac:dyDescent="0.2">
      <c r="A12" s="414" t="s">
        <v>22</v>
      </c>
      <c r="B12" s="414"/>
      <c r="C12" s="414"/>
      <c r="D12" s="414"/>
      <c r="E12" s="431"/>
      <c r="F12" s="14"/>
      <c r="G12" s="15" t="s">
        <v>23</v>
      </c>
      <c r="H12" s="26">
        <v>15</v>
      </c>
    </row>
    <row r="13" spans="1:11" s="30" customFormat="1" ht="36.75" customHeight="1" thickBot="1" x14ac:dyDescent="0.25">
      <c r="A13" s="404" t="s">
        <v>24</v>
      </c>
      <c r="B13" s="404"/>
      <c r="C13" s="27" t="s">
        <v>25</v>
      </c>
      <c r="D13" s="27" t="s">
        <v>26</v>
      </c>
      <c r="E13" s="432"/>
      <c r="F13" s="14"/>
      <c r="G13" s="28" t="s">
        <v>27</v>
      </c>
      <c r="H13" s="29">
        <f>ROUND((H9*H10*H12)-(H11*E25),2)</f>
        <v>61.61</v>
      </c>
    </row>
    <row r="14" spans="1:11" ht="52.5" thickTop="1" thickBot="1" x14ac:dyDescent="0.25">
      <c r="A14" s="434" t="s">
        <v>28</v>
      </c>
      <c r="B14" s="434"/>
      <c r="C14" s="19" t="s">
        <v>200</v>
      </c>
      <c r="D14" s="19">
        <v>2</v>
      </c>
      <c r="E14" s="433"/>
      <c r="F14" s="18"/>
      <c r="G14" s="9"/>
      <c r="H14" s="10"/>
    </row>
    <row r="15" spans="1:11" ht="13.5" thickTop="1" x14ac:dyDescent="0.2">
      <c r="G15" s="3" t="s">
        <v>29</v>
      </c>
      <c r="H15" s="31">
        <f>'Valores em comum'!$F$2</f>
        <v>22</v>
      </c>
    </row>
    <row r="16" spans="1:11" ht="12.75" customHeight="1" x14ac:dyDescent="0.2">
      <c r="A16" s="405" t="s">
        <v>30</v>
      </c>
      <c r="B16" s="406"/>
      <c r="C16" s="406"/>
      <c r="D16" s="406"/>
      <c r="E16" s="407"/>
      <c r="G16" s="15" t="s">
        <v>31</v>
      </c>
      <c r="H16" s="26">
        <v>15</v>
      </c>
    </row>
    <row r="17" spans="1:8" x14ac:dyDescent="0.2">
      <c r="A17" s="32">
        <v>1</v>
      </c>
      <c r="B17" s="430" t="s">
        <v>32</v>
      </c>
      <c r="C17" s="430"/>
      <c r="D17" s="430"/>
      <c r="E17" s="19" t="str">
        <f>A14</f>
        <v>Vigia</v>
      </c>
      <c r="G17" s="33" t="s">
        <v>33</v>
      </c>
      <c r="H17" s="34">
        <f>H15*H16</f>
        <v>330</v>
      </c>
    </row>
    <row r="18" spans="1:8" x14ac:dyDescent="0.2">
      <c r="A18" s="35">
        <v>2</v>
      </c>
      <c r="B18" s="408" t="s">
        <v>34</v>
      </c>
      <c r="C18" s="408"/>
      <c r="D18" s="408"/>
      <c r="E18" s="36"/>
      <c r="G18" s="15" t="s">
        <v>35</v>
      </c>
      <c r="H18" s="37">
        <f>H17*19%</f>
        <v>62.7</v>
      </c>
    </row>
    <row r="19" spans="1:8" ht="13.5" thickBot="1" x14ac:dyDescent="0.25">
      <c r="A19" s="35">
        <v>3</v>
      </c>
      <c r="B19" s="408" t="s">
        <v>36</v>
      </c>
      <c r="C19" s="408"/>
      <c r="D19" s="408"/>
      <c r="E19" s="94">
        <f>'Valores em comum'!F13</f>
        <v>1723.09</v>
      </c>
      <c r="G19" s="28" t="s">
        <v>27</v>
      </c>
      <c r="H19" s="29">
        <f>H17-H18</f>
        <v>267.3</v>
      </c>
    </row>
    <row r="20" spans="1:8" ht="14.25" thickTop="1" thickBot="1" x14ac:dyDescent="0.25">
      <c r="A20" s="35">
        <v>4</v>
      </c>
      <c r="B20" s="408" t="s">
        <v>37</v>
      </c>
      <c r="C20" s="408"/>
      <c r="D20" s="408"/>
      <c r="E20" s="39" t="str">
        <f>$A$14</f>
        <v>Vigia</v>
      </c>
      <c r="G20" s="9"/>
      <c r="H20" s="10"/>
    </row>
    <row r="21" spans="1:8" ht="14.25" thickTop="1" thickBot="1" x14ac:dyDescent="0.25">
      <c r="A21" s="35">
        <v>5</v>
      </c>
      <c r="B21" s="408" t="s">
        <v>38</v>
      </c>
      <c r="C21" s="408"/>
      <c r="D21" s="408"/>
      <c r="E21" s="40">
        <v>44927</v>
      </c>
      <c r="F21" s="41"/>
      <c r="G21" s="42"/>
      <c r="H21" s="43"/>
    </row>
    <row r="22" spans="1:8" ht="14.25" thickTop="1" thickBot="1" x14ac:dyDescent="0.25">
      <c r="G22" s="9"/>
      <c r="H22" s="10"/>
    </row>
    <row r="23" spans="1:8" ht="13.5" thickTop="1" x14ac:dyDescent="0.2">
      <c r="A23" s="414" t="s">
        <v>40</v>
      </c>
      <c r="B23" s="414"/>
      <c r="C23" s="414"/>
      <c r="D23" s="414"/>
      <c r="E23" s="414"/>
      <c r="G23" s="3" t="s">
        <v>41</v>
      </c>
      <c r="H23" s="44">
        <f>'Valores em comum'!M15</f>
        <v>187.97</v>
      </c>
    </row>
    <row r="24" spans="1:8" x14ac:dyDescent="0.2">
      <c r="A24" s="96">
        <v>1</v>
      </c>
      <c r="B24" s="427" t="s">
        <v>42</v>
      </c>
      <c r="C24" s="429"/>
      <c r="D24" s="95" t="s">
        <v>43</v>
      </c>
      <c r="E24" s="47" t="s">
        <v>44</v>
      </c>
      <c r="G24" s="15" t="s">
        <v>45</v>
      </c>
      <c r="H24" s="48">
        <f>'Valores em comum'!O22</f>
        <v>0.32</v>
      </c>
    </row>
    <row r="25" spans="1:8" x14ac:dyDescent="0.2">
      <c r="A25" s="49" t="s">
        <v>9</v>
      </c>
      <c r="B25" s="417" t="s">
        <v>46</v>
      </c>
      <c r="C25" s="418"/>
      <c r="D25" s="50"/>
      <c r="E25" s="38">
        <f>E19</f>
        <v>1723.09</v>
      </c>
      <c r="G25" s="15"/>
      <c r="H25" s="48"/>
    </row>
    <row r="26" spans="1:8" ht="13.5" thickBot="1" x14ac:dyDescent="0.25">
      <c r="A26" s="49" t="s">
        <v>12</v>
      </c>
      <c r="B26" s="417" t="s">
        <v>47</v>
      </c>
      <c r="C26" s="418"/>
      <c r="D26" s="51">
        <v>0.3</v>
      </c>
      <c r="E26" s="38">
        <f>D26*E25</f>
        <v>516.92699999999991</v>
      </c>
      <c r="G26" s="52"/>
      <c r="H26" s="53"/>
    </row>
    <row r="27" spans="1:8" ht="14.25" thickTop="1" thickBot="1" x14ac:dyDescent="0.25">
      <c r="A27" s="49" t="s">
        <v>15</v>
      </c>
      <c r="B27" s="417" t="s">
        <v>48</v>
      </c>
      <c r="C27" s="418"/>
      <c r="D27" s="50"/>
      <c r="E27" s="38">
        <v>0</v>
      </c>
      <c r="G27" s="54"/>
      <c r="H27" s="55"/>
    </row>
    <row r="28" spans="1:8" ht="13.5" thickTop="1" x14ac:dyDescent="0.2">
      <c r="A28" s="49" t="s">
        <v>18</v>
      </c>
      <c r="B28" s="417" t="s">
        <v>49</v>
      </c>
      <c r="C28" s="418"/>
      <c r="D28" s="50"/>
      <c r="E28" s="38">
        <v>0</v>
      </c>
      <c r="G28" s="3"/>
      <c r="H28" s="31"/>
    </row>
    <row r="29" spans="1:8" ht="13.5" thickBot="1" x14ac:dyDescent="0.25">
      <c r="A29" s="49" t="s">
        <v>51</v>
      </c>
      <c r="B29" s="417" t="s">
        <v>52</v>
      </c>
      <c r="C29" s="418"/>
      <c r="D29" s="50"/>
      <c r="E29" s="38">
        <v>0</v>
      </c>
      <c r="G29" s="6" t="s">
        <v>53</v>
      </c>
      <c r="H29" s="56">
        <f>'Valores em comum'!$F$3</f>
        <v>18.5</v>
      </c>
    </row>
    <row r="30" spans="1:8" ht="13.5" thickTop="1" x14ac:dyDescent="0.2">
      <c r="A30" s="49" t="s">
        <v>54</v>
      </c>
      <c r="B30" s="417" t="s">
        <v>55</v>
      </c>
      <c r="C30" s="418"/>
      <c r="D30" s="50"/>
      <c r="E30" s="38">
        <v>0</v>
      </c>
      <c r="H30" s="2"/>
    </row>
    <row r="31" spans="1:8" x14ac:dyDescent="0.2">
      <c r="A31" s="411" t="s">
        <v>56</v>
      </c>
      <c r="B31" s="412"/>
      <c r="C31" s="412"/>
      <c r="D31" s="413"/>
      <c r="E31" s="57">
        <f>ROUND(SUM(E25:E30),2)</f>
        <v>2240.02</v>
      </c>
      <c r="H31" s="2"/>
    </row>
    <row r="32" spans="1:8" x14ac:dyDescent="0.2">
      <c r="H32" s="2"/>
    </row>
    <row r="33" spans="1:8" ht="12.75" customHeight="1" x14ac:dyDescent="0.2">
      <c r="A33" s="414" t="s">
        <v>57</v>
      </c>
      <c r="B33" s="414"/>
      <c r="C33" s="414"/>
      <c r="D33" s="414"/>
      <c r="E33" s="414"/>
      <c r="H33" s="2"/>
    </row>
    <row r="34" spans="1:8" x14ac:dyDescent="0.2">
      <c r="A34" s="427" t="s">
        <v>58</v>
      </c>
      <c r="B34" s="428"/>
      <c r="C34" s="429"/>
      <c r="D34" s="95" t="s">
        <v>43</v>
      </c>
      <c r="E34" s="47" t="s">
        <v>44</v>
      </c>
      <c r="H34" s="2"/>
    </row>
    <row r="35" spans="1:8" x14ac:dyDescent="0.2">
      <c r="A35" s="49" t="s">
        <v>9</v>
      </c>
      <c r="B35" s="417" t="s">
        <v>59</v>
      </c>
      <c r="C35" s="418"/>
      <c r="D35" s="171">
        <f>'Encargos Sociais'!C5</f>
        <v>8.3333333333333329E-2</v>
      </c>
      <c r="E35" s="38">
        <f>ROUND($D35*E$31,2)</f>
        <v>186.67</v>
      </c>
      <c r="H35" s="2"/>
    </row>
    <row r="36" spans="1:8" x14ac:dyDescent="0.2">
      <c r="A36" s="49" t="s">
        <v>12</v>
      </c>
      <c r="B36" s="417" t="s">
        <v>60</v>
      </c>
      <c r="C36" s="418"/>
      <c r="D36" s="171">
        <f>'Encargos Sociais'!C11</f>
        <v>0.1111111111111111</v>
      </c>
      <c r="E36" s="38">
        <f>ROUND($D36*E$31,2)</f>
        <v>248.89</v>
      </c>
      <c r="H36" s="2"/>
    </row>
    <row r="37" spans="1:8" ht="12.75" customHeight="1" x14ac:dyDescent="0.2">
      <c r="A37" s="411" t="s">
        <v>61</v>
      </c>
      <c r="B37" s="412"/>
      <c r="C37" s="413"/>
      <c r="D37" s="59">
        <f>SUM(D35:D36)</f>
        <v>0.19444444444444442</v>
      </c>
      <c r="E37" s="57">
        <f>ROUND(SUM(E35:E36),2)</f>
        <v>435.56</v>
      </c>
      <c r="H37" s="2"/>
    </row>
    <row r="38" spans="1:8" x14ac:dyDescent="0.2">
      <c r="H38" s="2"/>
    </row>
    <row r="39" spans="1:8" ht="12.75" customHeight="1" x14ac:dyDescent="0.2">
      <c r="A39" s="419" t="s">
        <v>62</v>
      </c>
      <c r="B39" s="420"/>
      <c r="C39" s="421"/>
      <c r="D39" s="46" t="s">
        <v>43</v>
      </c>
      <c r="E39" s="58" t="s">
        <v>44</v>
      </c>
      <c r="H39" s="2"/>
    </row>
    <row r="40" spans="1:8" x14ac:dyDescent="0.2">
      <c r="A40" s="49" t="s">
        <v>9</v>
      </c>
      <c r="B40" s="425" t="s">
        <v>63</v>
      </c>
      <c r="C40" s="426"/>
      <c r="D40" s="171">
        <f>'Encargos Sociais'!C19</f>
        <v>0.2</v>
      </c>
      <c r="E40" s="38">
        <f>ROUND($D40*(E$31),2)</f>
        <v>448</v>
      </c>
      <c r="H40" s="2"/>
    </row>
    <row r="41" spans="1:8" x14ac:dyDescent="0.2">
      <c r="A41" s="49" t="s">
        <v>12</v>
      </c>
      <c r="B41" s="425" t="s">
        <v>64</v>
      </c>
      <c r="C41" s="426"/>
      <c r="D41" s="171">
        <f>'Encargos Sociais'!C20</f>
        <v>2.5000000000000001E-2</v>
      </c>
      <c r="E41" s="38">
        <f t="shared" ref="E41:E47" si="0">ROUND($D41*(E$31),2)</f>
        <v>56</v>
      </c>
    </row>
    <row r="42" spans="1:8" x14ac:dyDescent="0.2">
      <c r="A42" s="49" t="s">
        <v>15</v>
      </c>
      <c r="B42" s="425" t="s">
        <v>65</v>
      </c>
      <c r="C42" s="426"/>
      <c r="D42" s="171">
        <f>'Encargos Sociais'!C21</f>
        <v>0.03</v>
      </c>
      <c r="E42" s="38">
        <f t="shared" si="0"/>
        <v>67.2</v>
      </c>
    </row>
    <row r="43" spans="1:8" x14ac:dyDescent="0.2">
      <c r="A43" s="49" t="s">
        <v>18</v>
      </c>
      <c r="B43" s="425" t="s">
        <v>66</v>
      </c>
      <c r="C43" s="426"/>
      <c r="D43" s="171">
        <f>'Encargos Sociais'!C22</f>
        <v>1.4999999999999999E-2</v>
      </c>
      <c r="E43" s="38">
        <f t="shared" si="0"/>
        <v>33.6</v>
      </c>
    </row>
    <row r="44" spans="1:8" x14ac:dyDescent="0.2">
      <c r="A44" s="49" t="s">
        <v>51</v>
      </c>
      <c r="B44" s="425" t="s">
        <v>67</v>
      </c>
      <c r="C44" s="426"/>
      <c r="D44" s="171">
        <f>'Encargos Sociais'!C23</f>
        <v>0.01</v>
      </c>
      <c r="E44" s="38">
        <f t="shared" si="0"/>
        <v>22.4</v>
      </c>
    </row>
    <row r="45" spans="1:8" x14ac:dyDescent="0.2">
      <c r="A45" s="49" t="s">
        <v>54</v>
      </c>
      <c r="B45" s="425" t="s">
        <v>68</v>
      </c>
      <c r="C45" s="426"/>
      <c r="D45" s="171">
        <f>'Encargos Sociais'!C24</f>
        <v>6.0000000000000001E-3</v>
      </c>
      <c r="E45" s="38">
        <f t="shared" si="0"/>
        <v>13.44</v>
      </c>
    </row>
    <row r="46" spans="1:8" x14ac:dyDescent="0.2">
      <c r="A46" s="49" t="s">
        <v>69</v>
      </c>
      <c r="B46" s="425" t="s">
        <v>70</v>
      </c>
      <c r="C46" s="426"/>
      <c r="D46" s="171">
        <f>'Encargos Sociais'!C25</f>
        <v>2E-3</v>
      </c>
      <c r="E46" s="38">
        <f t="shared" si="0"/>
        <v>4.4800000000000004</v>
      </c>
    </row>
    <row r="47" spans="1:8" x14ac:dyDescent="0.2">
      <c r="A47" s="49" t="s">
        <v>71</v>
      </c>
      <c r="B47" s="425" t="s">
        <v>72</v>
      </c>
      <c r="C47" s="426"/>
      <c r="D47" s="171">
        <f>'Encargos Sociais'!C26</f>
        <v>0.08</v>
      </c>
      <c r="E47" s="38">
        <f t="shared" si="0"/>
        <v>179.2</v>
      </c>
    </row>
    <row r="48" spans="1:8" ht="12.75" customHeight="1" x14ac:dyDescent="0.2">
      <c r="A48" s="411" t="s">
        <v>73</v>
      </c>
      <c r="B48" s="412"/>
      <c r="C48" s="413"/>
      <c r="D48" s="59">
        <f>SUM(D40:D47)</f>
        <v>0.36800000000000005</v>
      </c>
      <c r="E48" s="57">
        <f>ROUND(SUM(E40:E47),2)</f>
        <v>824.32</v>
      </c>
    </row>
    <row r="50" spans="1:8" ht="12.75" customHeight="1" x14ac:dyDescent="0.2">
      <c r="A50" s="419" t="s">
        <v>74</v>
      </c>
      <c r="B50" s="420"/>
      <c r="C50" s="421"/>
      <c r="D50" s="46" t="s">
        <v>43</v>
      </c>
      <c r="E50" s="58" t="s">
        <v>44</v>
      </c>
    </row>
    <row r="51" spans="1:8" x14ac:dyDescent="0.2">
      <c r="A51" s="49" t="s">
        <v>9</v>
      </c>
      <c r="B51" s="417" t="s">
        <v>75</v>
      </c>
      <c r="C51" s="418"/>
      <c r="D51" s="61" t="s">
        <v>76</v>
      </c>
      <c r="E51" s="38">
        <f>IF(H13&lt;=0,0,IF(H13&gt;0,H13))</f>
        <v>61.61</v>
      </c>
      <c r="F51" s="62"/>
      <c r="G51" s="63"/>
    </row>
    <row r="52" spans="1:8" x14ac:dyDescent="0.2">
      <c r="A52" s="49" t="s">
        <v>12</v>
      </c>
      <c r="B52" s="417" t="s">
        <v>77</v>
      </c>
      <c r="C52" s="418"/>
      <c r="D52" s="61" t="s">
        <v>76</v>
      </c>
      <c r="E52" s="38">
        <f>H19</f>
        <v>267.3</v>
      </c>
      <c r="F52" s="62"/>
      <c r="G52" s="63"/>
      <c r="H52" s="64"/>
    </row>
    <row r="53" spans="1:8" x14ac:dyDescent="0.2">
      <c r="A53" s="49" t="s">
        <v>15</v>
      </c>
      <c r="B53" s="417" t="str">
        <f>G29</f>
        <v>Plano de Benefício Social Familiar</v>
      </c>
      <c r="C53" s="418"/>
      <c r="D53" s="61" t="s">
        <v>76</v>
      </c>
      <c r="E53" s="38">
        <f>H29</f>
        <v>18.5</v>
      </c>
    </row>
    <row r="54" spans="1:8" x14ac:dyDescent="0.2">
      <c r="A54" s="49" t="s">
        <v>18</v>
      </c>
    </row>
    <row r="55" spans="1:8" ht="12.75" customHeight="1" x14ac:dyDescent="0.2">
      <c r="A55" s="411" t="s">
        <v>78</v>
      </c>
      <c r="B55" s="412"/>
      <c r="C55" s="413"/>
      <c r="D55" s="65"/>
      <c r="E55" s="57">
        <f>ROUND(SUM(E51:E53),2)</f>
        <v>347.41</v>
      </c>
    </row>
    <row r="57" spans="1:8" ht="12.75" customHeight="1" x14ac:dyDescent="0.2">
      <c r="A57" s="414" t="s">
        <v>79</v>
      </c>
      <c r="B57" s="414"/>
      <c r="C57" s="414"/>
      <c r="D57" s="414"/>
      <c r="E57" s="13"/>
    </row>
    <row r="58" spans="1:8" ht="12.75" customHeight="1" x14ac:dyDescent="0.2">
      <c r="A58" s="414" t="s">
        <v>80</v>
      </c>
      <c r="B58" s="414"/>
      <c r="C58" s="414"/>
      <c r="D58" s="414"/>
      <c r="E58" s="66" t="s">
        <v>44</v>
      </c>
    </row>
    <row r="59" spans="1:8" x14ac:dyDescent="0.2">
      <c r="A59" s="27" t="s">
        <v>81</v>
      </c>
      <c r="B59" s="408" t="s">
        <v>82</v>
      </c>
      <c r="C59" s="408"/>
      <c r="D59" s="408"/>
      <c r="E59" s="36">
        <f>E37</f>
        <v>435.56</v>
      </c>
    </row>
    <row r="60" spans="1:8" x14ac:dyDescent="0.2">
      <c r="A60" s="27" t="s">
        <v>83</v>
      </c>
      <c r="B60" s="408" t="s">
        <v>84</v>
      </c>
      <c r="C60" s="408"/>
      <c r="D60" s="408"/>
      <c r="E60" s="36">
        <f>E48</f>
        <v>824.32</v>
      </c>
    </row>
    <row r="61" spans="1:8" x14ac:dyDescent="0.2">
      <c r="A61" s="27" t="s">
        <v>85</v>
      </c>
      <c r="B61" s="408" t="s">
        <v>86</v>
      </c>
      <c r="C61" s="408"/>
      <c r="D61" s="408"/>
      <c r="E61" s="36">
        <f>E55</f>
        <v>347.41</v>
      </c>
    </row>
    <row r="62" spans="1:8" ht="12.75" customHeight="1" x14ac:dyDescent="0.2">
      <c r="A62" s="410" t="s">
        <v>87</v>
      </c>
      <c r="B62" s="410"/>
      <c r="C62" s="410"/>
      <c r="D62" s="410"/>
      <c r="E62" s="57">
        <f>ROUND(SUM(E59:E61),2)</f>
        <v>1607.29</v>
      </c>
    </row>
    <row r="64" spans="1:8" ht="12.75" customHeight="1" x14ac:dyDescent="0.2">
      <c r="A64" s="405" t="s">
        <v>88</v>
      </c>
      <c r="B64" s="406"/>
      <c r="C64" s="406"/>
      <c r="D64" s="406"/>
      <c r="E64" s="407"/>
    </row>
    <row r="65" spans="1:5" x14ac:dyDescent="0.2">
      <c r="A65" s="96">
        <v>3</v>
      </c>
      <c r="B65" s="427" t="s">
        <v>89</v>
      </c>
      <c r="C65" s="429"/>
      <c r="D65" s="95" t="s">
        <v>43</v>
      </c>
      <c r="E65" s="47" t="s">
        <v>44</v>
      </c>
    </row>
    <row r="66" spans="1:5" x14ac:dyDescent="0.2">
      <c r="A66" s="49" t="s">
        <v>9</v>
      </c>
      <c r="B66" s="425" t="s">
        <v>90</v>
      </c>
      <c r="C66" s="426"/>
      <c r="D66" s="171">
        <f>'Encargos Sociais'!C31</f>
        <v>4.1999999999999997E-3</v>
      </c>
      <c r="E66" s="38">
        <f t="shared" ref="E66:E71" si="1">ROUND($D66*E$31,2)</f>
        <v>9.41</v>
      </c>
    </row>
    <row r="67" spans="1:5" x14ac:dyDescent="0.2">
      <c r="A67" s="67" t="s">
        <v>12</v>
      </c>
      <c r="B67" s="425" t="s">
        <v>91</v>
      </c>
      <c r="C67" s="426"/>
      <c r="D67" s="291">
        <f>'Encargos Sociais'!C39</f>
        <v>2.9999999999999997E-4</v>
      </c>
      <c r="E67" s="38">
        <f t="shared" si="1"/>
        <v>0.67</v>
      </c>
    </row>
    <row r="68" spans="1:5" x14ac:dyDescent="0.2">
      <c r="A68" s="67" t="s">
        <v>15</v>
      </c>
      <c r="B68" s="425" t="s">
        <v>92</v>
      </c>
      <c r="C68" s="426"/>
      <c r="D68" s="291">
        <f>'Encargos Sociais'!C44</f>
        <v>1.3440000000000001E-4</v>
      </c>
      <c r="E68" s="38">
        <f t="shared" si="1"/>
        <v>0.3</v>
      </c>
    </row>
    <row r="69" spans="1:5" x14ac:dyDescent="0.2">
      <c r="A69" s="49" t="s">
        <v>18</v>
      </c>
      <c r="B69" s="425" t="s">
        <v>93</v>
      </c>
      <c r="C69" s="426"/>
      <c r="D69" s="171">
        <f>'Encargos Sociais'!C49</f>
        <v>1.6000000000000001E-3</v>
      </c>
      <c r="E69" s="38">
        <f t="shared" si="1"/>
        <v>3.58</v>
      </c>
    </row>
    <row r="70" spans="1:5" ht="25.5" customHeight="1" x14ac:dyDescent="0.2">
      <c r="A70" s="49" t="s">
        <v>51</v>
      </c>
      <c r="B70" s="425" t="s">
        <v>94</v>
      </c>
      <c r="C70" s="426"/>
      <c r="D70" s="171">
        <f>'Encargos Sociais'!C59</f>
        <v>5.888E-4</v>
      </c>
      <c r="E70" s="38">
        <f t="shared" si="1"/>
        <v>1.32</v>
      </c>
    </row>
    <row r="71" spans="1:5" x14ac:dyDescent="0.2">
      <c r="A71" s="67" t="s">
        <v>54</v>
      </c>
      <c r="B71" s="425" t="s">
        <v>95</v>
      </c>
      <c r="C71" s="426"/>
      <c r="D71" s="291">
        <f>'Encargos Sociais'!C61</f>
        <v>5.1200000000000004E-5</v>
      </c>
      <c r="E71" s="38">
        <f t="shared" si="1"/>
        <v>0.11</v>
      </c>
    </row>
    <row r="72" spans="1:5" ht="12.75" customHeight="1" x14ac:dyDescent="0.2">
      <c r="A72" s="411" t="s">
        <v>96</v>
      </c>
      <c r="B72" s="412"/>
      <c r="C72" s="413"/>
      <c r="D72" s="59">
        <f>SUM(D66:D71)</f>
        <v>6.8744000000000001E-3</v>
      </c>
      <c r="E72" s="57">
        <f>ROUND(SUM(E66:E71),2)</f>
        <v>15.39</v>
      </c>
    </row>
    <row r="74" spans="1:5" ht="12.75" customHeight="1" x14ac:dyDescent="0.2">
      <c r="A74" s="405" t="s">
        <v>97</v>
      </c>
      <c r="B74" s="406"/>
      <c r="C74" s="406"/>
      <c r="D74" s="406"/>
      <c r="E74" s="407"/>
    </row>
    <row r="75" spans="1:5" x14ac:dyDescent="0.2">
      <c r="A75" s="218"/>
      <c r="B75" s="427" t="s">
        <v>98</v>
      </c>
      <c r="C75" s="429"/>
      <c r="D75" s="95" t="s">
        <v>43</v>
      </c>
      <c r="E75" s="47" t="s">
        <v>44</v>
      </c>
    </row>
    <row r="76" spans="1:5" x14ac:dyDescent="0.2">
      <c r="A76" s="49" t="s">
        <v>9</v>
      </c>
      <c r="B76" s="425" t="s">
        <v>99</v>
      </c>
      <c r="C76" s="426"/>
      <c r="D76" s="171">
        <f>'Encargos Sociais'!C69</f>
        <v>6.9444444444444441E-3</v>
      </c>
      <c r="E76" s="38">
        <f t="shared" ref="E76:E81" si="2">ROUND($D76*E$31,2)</f>
        <v>15.56</v>
      </c>
    </row>
    <row r="77" spans="1:5" x14ac:dyDescent="0.2">
      <c r="A77" s="49" t="s">
        <v>12</v>
      </c>
      <c r="B77" s="425" t="s">
        <v>100</v>
      </c>
      <c r="C77" s="426"/>
      <c r="D77" s="171">
        <f>'Encargos Sociais'!C75</f>
        <v>1.3899999999999999E-2</v>
      </c>
      <c r="E77" s="38">
        <f t="shared" si="2"/>
        <v>31.14</v>
      </c>
    </row>
    <row r="78" spans="1:5" x14ac:dyDescent="0.2">
      <c r="A78" s="49" t="s">
        <v>15</v>
      </c>
      <c r="B78" s="425" t="s">
        <v>101</v>
      </c>
      <c r="C78" s="426"/>
      <c r="D78" s="171">
        <f>'Encargos Sociais'!C84</f>
        <v>1.11E-2</v>
      </c>
      <c r="E78" s="38">
        <f t="shared" si="2"/>
        <v>24.86</v>
      </c>
    </row>
    <row r="79" spans="1:5" x14ac:dyDescent="0.2">
      <c r="A79" s="49" t="s">
        <v>18</v>
      </c>
      <c r="B79" s="425" t="s">
        <v>102</v>
      </c>
      <c r="C79" s="426"/>
      <c r="D79" s="171">
        <f>'Encargos Sociais'!C92</f>
        <v>1.6666666666666666E-3</v>
      </c>
      <c r="E79" s="38">
        <f t="shared" si="2"/>
        <v>3.73</v>
      </c>
    </row>
    <row r="80" spans="1:5" x14ac:dyDescent="0.2">
      <c r="A80" s="49" t="s">
        <v>51</v>
      </c>
      <c r="B80" s="425" t="s">
        <v>103</v>
      </c>
      <c r="C80" s="426"/>
      <c r="D80" s="171">
        <f>'Encargos Sociais'!C105</f>
        <v>8.3333333333333328E-4</v>
      </c>
      <c r="E80" s="38">
        <f t="shared" si="2"/>
        <v>1.87</v>
      </c>
    </row>
    <row r="81" spans="1:5" x14ac:dyDescent="0.2">
      <c r="A81" s="49" t="s">
        <v>54</v>
      </c>
      <c r="B81" s="425" t="s">
        <v>104</v>
      </c>
      <c r="C81" s="426"/>
      <c r="D81" s="171">
        <f>'Encargos Sociais'!C115</f>
        <v>3.7000000000000002E-3</v>
      </c>
      <c r="E81" s="38">
        <f t="shared" si="2"/>
        <v>8.2899999999999991</v>
      </c>
    </row>
    <row r="82" spans="1:5" ht="12.75" customHeight="1" x14ac:dyDescent="0.2">
      <c r="A82" s="411" t="s">
        <v>105</v>
      </c>
      <c r="B82" s="412"/>
      <c r="C82" s="413"/>
      <c r="D82" s="59">
        <f>SUM(D76:D81)</f>
        <v>3.8144444444444439E-2</v>
      </c>
      <c r="E82" s="57">
        <f>ROUND(SUM(E76:E81),2)</f>
        <v>85.45</v>
      </c>
    </row>
    <row r="84" spans="1:5" ht="12.75" customHeight="1" x14ac:dyDescent="0.2">
      <c r="A84" s="419" t="s">
        <v>98</v>
      </c>
      <c r="B84" s="420"/>
      <c r="C84" s="421"/>
      <c r="D84" s="46" t="s">
        <v>43</v>
      </c>
      <c r="E84" s="69" t="s">
        <v>44</v>
      </c>
    </row>
    <row r="85" spans="1:5" ht="12.75" customHeight="1" x14ac:dyDescent="0.2">
      <c r="A85" s="49" t="s">
        <v>69</v>
      </c>
      <c r="B85" s="417" t="s">
        <v>106</v>
      </c>
      <c r="C85" s="422"/>
      <c r="D85" s="306">
        <f>ROUND((D48)*(D37+D82),4)</f>
        <v>8.5599999999999996E-2</v>
      </c>
      <c r="E85" s="38">
        <f>ROUND($D85*E$31,2)</f>
        <v>191.75</v>
      </c>
    </row>
    <row r="86" spans="1:5" ht="12.75" customHeight="1" x14ac:dyDescent="0.2">
      <c r="A86" s="411" t="s">
        <v>107</v>
      </c>
      <c r="B86" s="412"/>
      <c r="C86" s="423"/>
      <c r="D86" s="70">
        <f>D85</f>
        <v>8.5599999999999996E-2</v>
      </c>
      <c r="E86" s="71">
        <f>ROUND(SUM(E85:E85),2)</f>
        <v>191.75</v>
      </c>
    </row>
    <row r="88" spans="1:5" ht="12.75" customHeight="1" x14ac:dyDescent="0.2">
      <c r="A88" s="419" t="s">
        <v>108</v>
      </c>
      <c r="B88" s="420"/>
      <c r="C88" s="420"/>
      <c r="D88" s="421"/>
      <c r="E88" s="58" t="s">
        <v>44</v>
      </c>
    </row>
    <row r="89" spans="1:5" x14ac:dyDescent="0.2">
      <c r="A89" s="49" t="s">
        <v>9</v>
      </c>
      <c r="B89" s="417" t="s">
        <v>109</v>
      </c>
      <c r="C89" s="424"/>
      <c r="D89" s="418"/>
      <c r="E89" s="38">
        <f>ROUND((E19/220)*$H$12*1.5,2)</f>
        <v>176.23</v>
      </c>
    </row>
    <row r="90" spans="1:5" x14ac:dyDescent="0.2">
      <c r="A90" s="49" t="s">
        <v>12</v>
      </c>
      <c r="B90" s="417" t="s">
        <v>55</v>
      </c>
      <c r="C90" s="424"/>
      <c r="D90" s="418"/>
      <c r="E90" s="72">
        <v>0</v>
      </c>
    </row>
    <row r="91" spans="1:5" ht="12.75" customHeight="1" x14ac:dyDescent="0.2">
      <c r="A91" s="411" t="s">
        <v>110</v>
      </c>
      <c r="B91" s="412"/>
      <c r="C91" s="412"/>
      <c r="D91" s="413"/>
      <c r="E91" s="57">
        <f>ROUND(SUM(E89:E90),2)</f>
        <v>176.23</v>
      </c>
    </row>
    <row r="92" spans="1:5" ht="33" customHeight="1" x14ac:dyDescent="0.2">
      <c r="A92" s="394" t="s">
        <v>111</v>
      </c>
      <c r="B92" s="394"/>
      <c r="C92" s="394"/>
      <c r="D92" s="394"/>
      <c r="E92" s="73"/>
    </row>
    <row r="94" spans="1:5" ht="12.75" customHeight="1" x14ac:dyDescent="0.2">
      <c r="A94" s="405" t="s">
        <v>112</v>
      </c>
      <c r="B94" s="406"/>
      <c r="C94" s="406"/>
      <c r="D94" s="406"/>
      <c r="E94" s="407"/>
    </row>
    <row r="95" spans="1:5" ht="12.75" customHeight="1" x14ac:dyDescent="0.2">
      <c r="A95" s="414" t="s">
        <v>113</v>
      </c>
      <c r="B95" s="414"/>
      <c r="C95" s="414"/>
      <c r="D95" s="414"/>
      <c r="E95" s="66" t="s">
        <v>44</v>
      </c>
    </row>
    <row r="96" spans="1:5" x14ac:dyDescent="0.2">
      <c r="A96" s="74" t="s">
        <v>114</v>
      </c>
      <c r="B96" s="408" t="s">
        <v>100</v>
      </c>
      <c r="C96" s="408"/>
      <c r="D96" s="408"/>
      <c r="E96" s="36">
        <f>E82+E86</f>
        <v>277.2</v>
      </c>
    </row>
    <row r="97" spans="1:7" x14ac:dyDescent="0.2">
      <c r="A97" s="74" t="s">
        <v>115</v>
      </c>
      <c r="B97" s="408" t="s">
        <v>116</v>
      </c>
      <c r="C97" s="408"/>
      <c r="D97" s="408"/>
      <c r="E97" s="36">
        <f>E91</f>
        <v>176.23</v>
      </c>
    </row>
    <row r="98" spans="1:7" ht="12.75" customHeight="1" x14ac:dyDescent="0.2">
      <c r="A98" s="410" t="s">
        <v>117</v>
      </c>
      <c r="B98" s="410"/>
      <c r="C98" s="410"/>
      <c r="D98" s="410"/>
      <c r="E98" s="57">
        <f>ROUND(SUM(E96:E97),2)</f>
        <v>453.43</v>
      </c>
    </row>
    <row r="100" spans="1:7" ht="12.75" customHeight="1" x14ac:dyDescent="0.2">
      <c r="A100" s="405" t="s">
        <v>118</v>
      </c>
      <c r="B100" s="406"/>
      <c r="C100" s="406"/>
      <c r="D100" s="406"/>
      <c r="E100" s="407"/>
    </row>
    <row r="101" spans="1:7" x14ac:dyDescent="0.2">
      <c r="A101" s="96">
        <v>5</v>
      </c>
      <c r="B101" s="427" t="s">
        <v>119</v>
      </c>
      <c r="C101" s="429"/>
      <c r="D101" s="218"/>
      <c r="E101" s="47" t="s">
        <v>44</v>
      </c>
    </row>
    <row r="102" spans="1:7" x14ac:dyDescent="0.2">
      <c r="A102" s="49" t="s">
        <v>9</v>
      </c>
      <c r="B102" s="417" t="s">
        <v>120</v>
      </c>
      <c r="C102" s="418"/>
      <c r="D102" s="61" t="s">
        <v>76</v>
      </c>
      <c r="E102" s="38">
        <f>H23</f>
        <v>187.97</v>
      </c>
    </row>
    <row r="103" spans="1:7" x14ac:dyDescent="0.2">
      <c r="A103" s="49" t="s">
        <v>12</v>
      </c>
      <c r="B103" s="417" t="s">
        <v>121</v>
      </c>
      <c r="C103" s="418"/>
      <c r="D103" s="61" t="s">
        <v>76</v>
      </c>
      <c r="E103" s="38"/>
      <c r="F103" s="76"/>
    </row>
    <row r="104" spans="1:7" x14ac:dyDescent="0.2">
      <c r="A104" s="49" t="s">
        <v>15</v>
      </c>
      <c r="B104" s="417" t="s">
        <v>45</v>
      </c>
      <c r="C104" s="418"/>
      <c r="D104" s="61" t="s">
        <v>76</v>
      </c>
      <c r="E104" s="38">
        <f>H24</f>
        <v>0.32</v>
      </c>
      <c r="F104" s="77"/>
    </row>
    <row r="105" spans="1:7" ht="12.75" customHeight="1" x14ac:dyDescent="0.2">
      <c r="A105" s="411" t="s">
        <v>122</v>
      </c>
      <c r="B105" s="412"/>
      <c r="C105" s="413"/>
      <c r="D105" s="78" t="s">
        <v>76</v>
      </c>
      <c r="E105" s="57">
        <f>ROUND(SUM(E102:E104),2)</f>
        <v>188.29</v>
      </c>
    </row>
    <row r="107" spans="1:7" ht="12.75" customHeight="1" x14ac:dyDescent="0.2">
      <c r="A107" s="405" t="s">
        <v>123</v>
      </c>
      <c r="B107" s="406"/>
      <c r="C107" s="406"/>
      <c r="D107" s="406"/>
      <c r="E107" s="407"/>
    </row>
    <row r="108" spans="1:7" x14ac:dyDescent="0.2">
      <c r="A108" s="96">
        <v>6</v>
      </c>
      <c r="B108" s="427" t="s">
        <v>124</v>
      </c>
      <c r="C108" s="429"/>
      <c r="D108" s="95" t="s">
        <v>43</v>
      </c>
      <c r="E108" s="47" t="s">
        <v>44</v>
      </c>
      <c r="F108" s="401"/>
      <c r="G108" s="365"/>
    </row>
    <row r="109" spans="1:7" x14ac:dyDescent="0.2">
      <c r="A109" s="49" t="s">
        <v>9</v>
      </c>
      <c r="B109" s="417" t="s">
        <v>125</v>
      </c>
      <c r="C109" s="418"/>
      <c r="D109" s="79">
        <f>H3</f>
        <v>0.06</v>
      </c>
      <c r="E109" s="38">
        <f>ROUND(E124*$D$109,2)</f>
        <v>270.27</v>
      </c>
      <c r="F109" s="402"/>
      <c r="G109" s="403"/>
    </row>
    <row r="110" spans="1:7" x14ac:dyDescent="0.2">
      <c r="A110" s="49" t="s">
        <v>12</v>
      </c>
      <c r="B110" s="80" t="s">
        <v>2</v>
      </c>
      <c r="C110" s="81"/>
      <c r="D110" s="79">
        <f>H2</f>
        <v>6.7900000000000002E-2</v>
      </c>
      <c r="E110" s="38">
        <f>ROUND((E124+E109)*$D$110,2)</f>
        <v>324.2</v>
      </c>
      <c r="F110" s="395"/>
      <c r="G110" s="396"/>
    </row>
    <row r="111" spans="1:7" x14ac:dyDescent="0.2">
      <c r="A111" s="49" t="s">
        <v>15</v>
      </c>
      <c r="B111" s="415" t="s">
        <v>126</v>
      </c>
      <c r="C111" s="416"/>
      <c r="D111" s="82"/>
      <c r="E111" s="83"/>
    </row>
    <row r="112" spans="1:7" x14ac:dyDescent="0.2">
      <c r="A112" s="49" t="s">
        <v>127</v>
      </c>
      <c r="B112" s="417" t="s">
        <v>8</v>
      </c>
      <c r="C112" s="418"/>
      <c r="D112" s="79">
        <f>H6</f>
        <v>1.6500000000000001E-2</v>
      </c>
      <c r="E112" s="38">
        <f>ROUND(((E$124+E$109+E$110)/(1-($D$112+$D$113+$D$114)))*$D$112,2)</f>
        <v>95.88</v>
      </c>
      <c r="F112" s="399"/>
      <c r="G112" s="400"/>
    </row>
    <row r="113" spans="1:7" x14ac:dyDescent="0.2">
      <c r="A113" s="49" t="s">
        <v>128</v>
      </c>
      <c r="B113" s="417" t="s">
        <v>11</v>
      </c>
      <c r="C113" s="418"/>
      <c r="D113" s="79">
        <f>H7</f>
        <v>7.5999999999999998E-2</v>
      </c>
      <c r="E113" s="38">
        <f>ROUND(((E$124+E$109+E$110)/(1-($D$112+$D$113+$D$114)))*$D$113,2)</f>
        <v>441.61</v>
      </c>
      <c r="F113" s="399"/>
      <c r="G113" s="400"/>
    </row>
    <row r="114" spans="1:7" x14ac:dyDescent="0.2">
      <c r="A114" s="49" t="s">
        <v>129</v>
      </c>
      <c r="B114" s="417" t="s">
        <v>6</v>
      </c>
      <c r="C114" s="418"/>
      <c r="D114" s="79">
        <f>H5</f>
        <v>0.03</v>
      </c>
      <c r="E114" s="38">
        <f>ROUND(((E$124+E$109+E$110)/(1-($D$112+$D$113+$D$114)))*$D$114,2)</f>
        <v>174.32</v>
      </c>
    </row>
    <row r="115" spans="1:7" ht="12.75" customHeight="1" x14ac:dyDescent="0.2">
      <c r="A115" s="411" t="s">
        <v>130</v>
      </c>
      <c r="B115" s="412"/>
      <c r="C115" s="413"/>
      <c r="D115" s="84">
        <f>SUM(D109:D114)</f>
        <v>0.25040000000000007</v>
      </c>
      <c r="E115" s="85">
        <f>SUM(E109:E114)</f>
        <v>1306.28</v>
      </c>
    </row>
    <row r="117" spans="1:7" ht="12.75" customHeight="1" x14ac:dyDescent="0.2">
      <c r="A117" s="405" t="s">
        <v>131</v>
      </c>
      <c r="B117" s="406"/>
      <c r="C117" s="406"/>
      <c r="D117" s="406"/>
      <c r="E117" s="407"/>
    </row>
    <row r="118" spans="1:7" ht="12.75" customHeight="1" x14ac:dyDescent="0.2">
      <c r="A118" s="414" t="s">
        <v>132</v>
      </c>
      <c r="B118" s="414"/>
      <c r="C118" s="414"/>
      <c r="D118" s="414"/>
      <c r="E118" s="66" t="s">
        <v>44</v>
      </c>
    </row>
    <row r="119" spans="1:7" x14ac:dyDescent="0.2">
      <c r="A119" s="19" t="s">
        <v>9</v>
      </c>
      <c r="B119" s="408" t="s">
        <v>40</v>
      </c>
      <c r="C119" s="408"/>
      <c r="D119" s="408"/>
      <c r="E119" s="36">
        <f>E31</f>
        <v>2240.02</v>
      </c>
    </row>
    <row r="120" spans="1:7" x14ac:dyDescent="0.2">
      <c r="A120" s="19" t="s">
        <v>12</v>
      </c>
      <c r="B120" s="408" t="s">
        <v>57</v>
      </c>
      <c r="C120" s="408"/>
      <c r="D120" s="408"/>
      <c r="E120" s="36">
        <f>E62</f>
        <v>1607.29</v>
      </c>
    </row>
    <row r="121" spans="1:7" x14ac:dyDescent="0.2">
      <c r="A121" s="19" t="s">
        <v>15</v>
      </c>
      <c r="B121" s="408" t="s">
        <v>88</v>
      </c>
      <c r="C121" s="408"/>
      <c r="D121" s="408"/>
      <c r="E121" s="36">
        <f>E72</f>
        <v>15.39</v>
      </c>
    </row>
    <row r="122" spans="1:7" x14ac:dyDescent="0.2">
      <c r="A122" s="86" t="s">
        <v>18</v>
      </c>
      <c r="B122" s="408" t="s">
        <v>97</v>
      </c>
      <c r="C122" s="408"/>
      <c r="D122" s="408"/>
      <c r="E122" s="36">
        <f>E98</f>
        <v>453.43</v>
      </c>
    </row>
    <row r="123" spans="1:7" x14ac:dyDescent="0.2">
      <c r="A123" s="87" t="s">
        <v>51</v>
      </c>
      <c r="B123" s="408" t="s">
        <v>118</v>
      </c>
      <c r="C123" s="408"/>
      <c r="D123" s="408"/>
      <c r="E123" s="88">
        <f>E105</f>
        <v>188.29</v>
      </c>
    </row>
    <row r="124" spans="1:7" x14ac:dyDescent="0.2">
      <c r="A124" s="89"/>
      <c r="B124" s="409" t="s">
        <v>133</v>
      </c>
      <c r="C124" s="409"/>
      <c r="D124" s="409"/>
      <c r="E124" s="90">
        <f>SUM(E119:E123)</f>
        <v>4504.42</v>
      </c>
    </row>
    <row r="125" spans="1:7" x14ac:dyDescent="0.2">
      <c r="A125" s="19" t="s">
        <v>54</v>
      </c>
      <c r="B125" s="408" t="s">
        <v>123</v>
      </c>
      <c r="C125" s="408"/>
      <c r="D125" s="408"/>
      <c r="E125" s="36">
        <f>E115</f>
        <v>1306.28</v>
      </c>
    </row>
    <row r="126" spans="1:7" x14ac:dyDescent="0.2">
      <c r="A126" s="410" t="s">
        <v>134</v>
      </c>
      <c r="B126" s="410"/>
      <c r="C126" s="410"/>
      <c r="D126" s="410"/>
      <c r="E126" s="91">
        <f>ROUND(SUM(E124:E125),2)</f>
        <v>5810.7</v>
      </c>
      <c r="F126" s="11"/>
    </row>
    <row r="127" spans="1:7" x14ac:dyDescent="0.2">
      <c r="A127" s="404" t="s">
        <v>135</v>
      </c>
      <c r="B127" s="404"/>
      <c r="C127" s="404"/>
      <c r="D127" s="404"/>
      <c r="E127" s="92">
        <f>$D$14</f>
        <v>2</v>
      </c>
    </row>
    <row r="128" spans="1:7" x14ac:dyDescent="0.2">
      <c r="A128" s="404" t="s">
        <v>136</v>
      </c>
      <c r="B128" s="404"/>
      <c r="C128" s="404"/>
      <c r="D128" s="404"/>
      <c r="E128" s="212">
        <f>ROUND(E126*E127,2)</f>
        <v>11621.4</v>
      </c>
    </row>
  </sheetData>
  <mergeCells count="118">
    <mergeCell ref="A1:D1"/>
    <mergeCell ref="G1:H1"/>
    <mergeCell ref="A3:C3"/>
    <mergeCell ref="A4:C4"/>
    <mergeCell ref="B7:D7"/>
    <mergeCell ref="A16:E16"/>
    <mergeCell ref="B17:D17"/>
    <mergeCell ref="B18:D18"/>
    <mergeCell ref="B19:D19"/>
    <mergeCell ref="B20:D20"/>
    <mergeCell ref="B21:D21"/>
    <mergeCell ref="B8:D8"/>
    <mergeCell ref="B9:D9"/>
    <mergeCell ref="B10:D10"/>
    <mergeCell ref="A12:D12"/>
    <mergeCell ref="E12:E14"/>
    <mergeCell ref="A13:B13"/>
    <mergeCell ref="A14:B14"/>
    <mergeCell ref="B29:C29"/>
    <mergeCell ref="B30:C30"/>
    <mergeCell ref="A31:D31"/>
    <mergeCell ref="A33:E33"/>
    <mergeCell ref="A34:C34"/>
    <mergeCell ref="B35:C35"/>
    <mergeCell ref="A23:E23"/>
    <mergeCell ref="B24:C24"/>
    <mergeCell ref="B25:C25"/>
    <mergeCell ref="B26:C26"/>
    <mergeCell ref="B27:C27"/>
    <mergeCell ref="B28:C28"/>
    <mergeCell ref="B43:C43"/>
    <mergeCell ref="B44:C44"/>
    <mergeCell ref="B45:C45"/>
    <mergeCell ref="B46:C46"/>
    <mergeCell ref="B47:C47"/>
    <mergeCell ref="A48:C48"/>
    <mergeCell ref="B36:C36"/>
    <mergeCell ref="A37:C37"/>
    <mergeCell ref="A39:C39"/>
    <mergeCell ref="B40:C40"/>
    <mergeCell ref="B41:C41"/>
    <mergeCell ref="B42:C42"/>
    <mergeCell ref="A58:D58"/>
    <mergeCell ref="B59:D59"/>
    <mergeCell ref="B60:D60"/>
    <mergeCell ref="B61:D61"/>
    <mergeCell ref="A62:D62"/>
    <mergeCell ref="A50:C50"/>
    <mergeCell ref="B51:C51"/>
    <mergeCell ref="B52:C52"/>
    <mergeCell ref="B53:C53"/>
    <mergeCell ref="A55:C55"/>
    <mergeCell ref="A57:D57"/>
    <mergeCell ref="B71:C71"/>
    <mergeCell ref="A72:C72"/>
    <mergeCell ref="B75:C75"/>
    <mergeCell ref="B76:C76"/>
    <mergeCell ref="B77:C77"/>
    <mergeCell ref="B65:C65"/>
    <mergeCell ref="B66:C66"/>
    <mergeCell ref="B67:C67"/>
    <mergeCell ref="B68:C68"/>
    <mergeCell ref="B69:C69"/>
    <mergeCell ref="B70:C70"/>
    <mergeCell ref="B85:C85"/>
    <mergeCell ref="A86:C86"/>
    <mergeCell ref="A88:D88"/>
    <mergeCell ref="B89:D89"/>
    <mergeCell ref="B90:D90"/>
    <mergeCell ref="A91:D91"/>
    <mergeCell ref="B78:C78"/>
    <mergeCell ref="B79:C79"/>
    <mergeCell ref="B80:C80"/>
    <mergeCell ref="B81:C81"/>
    <mergeCell ref="A82:C82"/>
    <mergeCell ref="A84:C84"/>
    <mergeCell ref="B102:C102"/>
    <mergeCell ref="B103:C103"/>
    <mergeCell ref="B104:C104"/>
    <mergeCell ref="A105:C105"/>
    <mergeCell ref="A92:D92"/>
    <mergeCell ref="A95:D95"/>
    <mergeCell ref="B96:D96"/>
    <mergeCell ref="B97:D97"/>
    <mergeCell ref="A98:D98"/>
    <mergeCell ref="F112:G112"/>
    <mergeCell ref="B113:C113"/>
    <mergeCell ref="F113:G113"/>
    <mergeCell ref="B114:C114"/>
    <mergeCell ref="B108:C108"/>
    <mergeCell ref="F108:G108"/>
    <mergeCell ref="B109:C109"/>
    <mergeCell ref="F109:G109"/>
    <mergeCell ref="F110:G110"/>
    <mergeCell ref="A128:D128"/>
    <mergeCell ref="D3:E3"/>
    <mergeCell ref="D4:E4"/>
    <mergeCell ref="A64:E64"/>
    <mergeCell ref="A74:E74"/>
    <mergeCell ref="A94:E94"/>
    <mergeCell ref="A100:E100"/>
    <mergeCell ref="A107:E107"/>
    <mergeCell ref="A117:E117"/>
    <mergeCell ref="A6:E6"/>
    <mergeCell ref="B122:D122"/>
    <mergeCell ref="B123:D123"/>
    <mergeCell ref="B124:D124"/>
    <mergeCell ref="B125:D125"/>
    <mergeCell ref="A126:D126"/>
    <mergeCell ref="A127:D127"/>
    <mergeCell ref="A115:C115"/>
    <mergeCell ref="A118:D118"/>
    <mergeCell ref="B119:D119"/>
    <mergeCell ref="B120:D120"/>
    <mergeCell ref="B121:D121"/>
    <mergeCell ref="B111:C111"/>
    <mergeCell ref="B112:C112"/>
    <mergeCell ref="B101:C101"/>
  </mergeCells>
  <printOptions horizontalCentered="1"/>
  <pageMargins left="0.39370078740157483" right="0.39370078740157483" top="0.19685039370078741" bottom="0.19685039370078741" header="0.19685039370078741" footer="0.19685039370078741"/>
  <pageSetup paperSize="9" scale="47" orientation="portrait" r:id="rId1"/>
  <rowBreaks count="1" manualBreakCount="1">
    <brk id="62" max="9" man="1"/>
  </rowBreaks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f64d267d-d995-41ab-a62e-e65e3f2d2c35" xsi:nil="true"/>
  </documentManagement>
</p:properti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0A72E68D64964046ADEF131DA8B9228A" ma:contentTypeVersion="11" ma:contentTypeDescription="Create a new document." ma:contentTypeScope="" ma:versionID="94fa0be591e909d362419e5c5b6bf56c">
  <xsd:schema xmlns:xsd="http://www.w3.org/2001/XMLSchema" xmlns:xs="http://www.w3.org/2001/XMLSchema" xmlns:p="http://schemas.microsoft.com/office/2006/metadata/properties" xmlns:ns3="9c373f15-12d3-4336-9a5a-4c293e5de2f0" xmlns:ns4="f64d267d-d995-41ab-a62e-e65e3f2d2c35" targetNamespace="http://schemas.microsoft.com/office/2006/metadata/properties" ma:root="true" ma:fieldsID="682bcd6cf1437d0028901fae1986da67" ns3:_="" ns4:_="">
    <xsd:import namespace="9c373f15-12d3-4336-9a5a-4c293e5de2f0"/>
    <xsd:import namespace="f64d267d-d995-41ab-a62e-e65e3f2d2c35"/>
    <xsd:element name="properties">
      <xsd:complexType>
        <xsd:sequence>
          <xsd:element name="documentManagement">
            <xsd:complexType>
              <xsd:all>
                <xsd:element ref="ns3:SharedWithUsers" minOccurs="0"/>
                <xsd:element ref="ns3:SharedWithDetails" minOccurs="0"/>
                <xsd:element ref="ns3:SharingHintHash" minOccurs="0"/>
                <xsd:element ref="ns4:MediaServiceMetadata" minOccurs="0"/>
                <xsd:element ref="ns4:MediaServiceFastMetadata" minOccurs="0"/>
                <xsd:element ref="ns4:MediaServiceAutoTags" minOccurs="0"/>
                <xsd:element ref="ns4:MediaServiceOCR" minOccurs="0"/>
                <xsd:element ref="ns4:MediaServiceGenerationTime" minOccurs="0"/>
                <xsd:element ref="ns4:MediaServiceEventHashCode" minOccurs="0"/>
                <xsd:element ref="ns4:MediaServiceDateTaken" minOccurs="0"/>
                <xsd:element ref="ns4:_activity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c373f15-12d3-4336-9a5a-4c293e5de2f0" elementFormDefault="qualified">
    <xsd:import namespace="http://schemas.microsoft.com/office/2006/documentManagement/types"/>
    <xsd:import namespace="http://schemas.microsoft.com/office/infopath/2007/PartnerControls"/>
    <xsd:element name="SharedWithUsers" ma:index="8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9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0" nillable="true" ma:displayName="Sharing Hint Hash" ma:hidden="true" ma:internalName="SharingHintHash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f64d267d-d995-41ab-a62e-e65e3f2d2c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3" nillable="true" ma:displayName="Tags" ma:internalName="MediaServiceAutoTags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5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6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7" nillable="true" ma:displayName="MediaServiceDateTaken" ma:hidden="true" ma:internalName="MediaServiceDateTaken" ma:readOnly="true">
      <xsd:simpleType>
        <xsd:restriction base="dms:Text"/>
      </xsd:simpleType>
    </xsd:element>
    <xsd:element name="_activity" ma:index="18" nillable="true" ma:displayName="_activity" ma:hidden="true" ma:internalName="_activity">
      <xsd:simpleType>
        <xsd:restriction base="dms:Note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4079268A-6A14-43D4-9D0A-A996A1088797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1FA5A267-2198-4A6C-AC2E-6F18B7CC0503}">
  <ds:schemaRefs>
    <ds:schemaRef ds:uri="http://purl.org/dc/terms/"/>
    <ds:schemaRef ds:uri="http://www.w3.org/XML/1998/namespace"/>
    <ds:schemaRef ds:uri="http://schemas.openxmlformats.org/package/2006/metadata/core-properties"/>
    <ds:schemaRef ds:uri="9c373f15-12d3-4336-9a5a-4c293e5de2f0"/>
    <ds:schemaRef ds:uri="http://schemas.microsoft.com/office/infopath/2007/PartnerControls"/>
    <ds:schemaRef ds:uri="http://schemas.microsoft.com/office/2006/documentManagement/types"/>
    <ds:schemaRef ds:uri="f64d267d-d995-41ab-a62e-e65e3f2d2c35"/>
    <ds:schemaRef ds:uri="http://schemas.microsoft.com/office/2006/metadata/properties"/>
    <ds:schemaRef ds:uri="http://purl.org/dc/dcmitype/"/>
    <ds:schemaRef ds:uri="http://purl.org/dc/elements/1.1/"/>
  </ds:schemaRefs>
</ds:datastoreItem>
</file>

<file path=customXml/itemProps3.xml><?xml version="1.0" encoding="utf-8"?>
<ds:datastoreItem xmlns:ds="http://schemas.openxmlformats.org/officeDocument/2006/customXml" ds:itemID="{97A132DA-48F4-43A5-BC35-01B5B4AD0041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9c373f15-12d3-4336-9a5a-4c293e5de2f0"/>
    <ds:schemaRef ds:uri="f64d267d-d995-41ab-a62e-e65e3f2d2c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33</vt:i4>
      </vt:variant>
      <vt:variant>
        <vt:lpstr>Intervalos Nomeados</vt:lpstr>
      </vt:variant>
      <vt:variant>
        <vt:i4>31</vt:i4>
      </vt:variant>
    </vt:vector>
  </HeadingPairs>
  <TitlesOfParts>
    <vt:vector size="64" baseType="lpstr">
      <vt:lpstr>Encargos Sociais</vt:lpstr>
      <vt:lpstr>Valores em comum</vt:lpstr>
      <vt:lpstr>Resumos - proposta</vt:lpstr>
      <vt:lpstr>(1.1)</vt:lpstr>
      <vt:lpstr>(1.2)</vt:lpstr>
      <vt:lpstr>(1.3)</vt:lpstr>
      <vt:lpstr>(1.4)</vt:lpstr>
      <vt:lpstr>(1.5)</vt:lpstr>
      <vt:lpstr>(1.6)</vt:lpstr>
      <vt:lpstr>(1.7)</vt:lpstr>
      <vt:lpstr>(1.8)</vt:lpstr>
      <vt:lpstr>(1.9)</vt:lpstr>
      <vt:lpstr>(2.1)</vt:lpstr>
      <vt:lpstr>(2.2)</vt:lpstr>
      <vt:lpstr>(2.3)</vt:lpstr>
      <vt:lpstr>(2.4)</vt:lpstr>
      <vt:lpstr>(3.1)</vt:lpstr>
      <vt:lpstr>(3.2)</vt:lpstr>
      <vt:lpstr>(3.3)</vt:lpstr>
      <vt:lpstr>(3.4)</vt:lpstr>
      <vt:lpstr>(3.5)</vt:lpstr>
      <vt:lpstr>(3.6)</vt:lpstr>
      <vt:lpstr>(3.7)</vt:lpstr>
      <vt:lpstr>(3.8)</vt:lpstr>
      <vt:lpstr>(3.9)</vt:lpstr>
      <vt:lpstr>(3.10)</vt:lpstr>
      <vt:lpstr>(3.11)</vt:lpstr>
      <vt:lpstr>(3.12)</vt:lpstr>
      <vt:lpstr>(3.13)</vt:lpstr>
      <vt:lpstr>(3.14)</vt:lpstr>
      <vt:lpstr>(4.1)</vt:lpstr>
      <vt:lpstr>(4.2)</vt:lpstr>
      <vt:lpstr>(5.1)</vt:lpstr>
      <vt:lpstr>'(1.1)'!Area_de_impressao</vt:lpstr>
      <vt:lpstr>'(1.2)'!Area_de_impressao</vt:lpstr>
      <vt:lpstr>'(1.3)'!Area_de_impressao</vt:lpstr>
      <vt:lpstr>'(1.4)'!Area_de_impressao</vt:lpstr>
      <vt:lpstr>'(1.5)'!Area_de_impressao</vt:lpstr>
      <vt:lpstr>'(1.6)'!Area_de_impressao</vt:lpstr>
      <vt:lpstr>'(1.7)'!Area_de_impressao</vt:lpstr>
      <vt:lpstr>'(1.8)'!Area_de_impressao</vt:lpstr>
      <vt:lpstr>'(1.9)'!Area_de_impressao</vt:lpstr>
      <vt:lpstr>'(2.1)'!Area_de_impressao</vt:lpstr>
      <vt:lpstr>'(2.2)'!Area_de_impressao</vt:lpstr>
      <vt:lpstr>'(2.3)'!Area_de_impressao</vt:lpstr>
      <vt:lpstr>'(2.4)'!Area_de_impressao</vt:lpstr>
      <vt:lpstr>'(3.1)'!Area_de_impressao</vt:lpstr>
      <vt:lpstr>'(3.10)'!Area_de_impressao</vt:lpstr>
      <vt:lpstr>'(3.11)'!Area_de_impressao</vt:lpstr>
      <vt:lpstr>'(3.12)'!Area_de_impressao</vt:lpstr>
      <vt:lpstr>'(3.13)'!Area_de_impressao</vt:lpstr>
      <vt:lpstr>'(3.14)'!Area_de_impressao</vt:lpstr>
      <vt:lpstr>'(3.2)'!Area_de_impressao</vt:lpstr>
      <vt:lpstr>'(3.3)'!Area_de_impressao</vt:lpstr>
      <vt:lpstr>'(3.4)'!Area_de_impressao</vt:lpstr>
      <vt:lpstr>'(3.5)'!Area_de_impressao</vt:lpstr>
      <vt:lpstr>'(3.6)'!Area_de_impressao</vt:lpstr>
      <vt:lpstr>'(3.7)'!Area_de_impressao</vt:lpstr>
      <vt:lpstr>'(3.8)'!Area_de_impressao</vt:lpstr>
      <vt:lpstr>'(3.9)'!Area_de_impressao</vt:lpstr>
      <vt:lpstr>'(4.1)'!Area_de_impressao</vt:lpstr>
      <vt:lpstr>'(4.2)'!Area_de_impressao</vt:lpstr>
      <vt:lpstr>'(5.1)'!Area_de_impressao</vt:lpstr>
      <vt:lpstr>'Encargos Sociais'!Area_de_impressao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adminwks</dc:creator>
  <cp:lastModifiedBy>Roseli Avila Vargas Rodrigues</cp:lastModifiedBy>
  <dcterms:created xsi:type="dcterms:W3CDTF">2023-02-04T19:32:36Z</dcterms:created>
  <dcterms:modified xsi:type="dcterms:W3CDTF">2023-04-26T01:12:02Z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0x0101000A72E68D64964046ADEF131DA8B9228A</vt:lpwstr>
  </property>
</Properties>
</file>