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/>
  <mc:AlternateContent xmlns:mc="http://schemas.openxmlformats.org/markup-compatibility/2006">
    <mc:Choice Requires="x15">
      <x15ac:absPath xmlns:x15ac="http://schemas.microsoft.com/office/spreadsheetml/2010/11/ac" url="C:\Users\roseli.ravr\Downloads\"/>
    </mc:Choice>
  </mc:AlternateContent>
  <xr:revisionPtr revIDLastSave="0" documentId="13_ncr:1_{9831BF78-034C-4753-A468-3B34DE90CB7B}" xr6:coauthVersionLast="47" xr6:coauthVersionMax="47" xr10:uidLastSave="{00000000-0000-0000-0000-000000000000}"/>
  <bookViews>
    <workbookView xWindow="-90" yWindow="-90" windowWidth="28980" windowHeight="15780" tabRatio="921" xr2:uid="{00000000-000D-0000-FFFF-FFFF00000000}"/>
  </bookViews>
  <sheets>
    <sheet name="RESUMO" sheetId="44" r:id="rId1"/>
    <sheet name="MOTORISTA 44 h CNH  E" sheetId="46" r:id="rId2"/>
    <sheet name="MOTORISTA 44h CNH D" sheetId="49" r:id="rId3"/>
    <sheet name="UNIFORME" sheetId="36" r:id="rId4"/>
    <sheet name="MATERIAIS EQUIPAMENTOS OUTROS" sheetId="47" r:id="rId5"/>
    <sheet name="horas extras" sheetId="48" r:id="rId6"/>
  </sheets>
  <definedNames>
    <definedName name="_xlnm.Print_Area" localSheetId="1">'MOTORISTA 44 h CNH  E'!$A$1:$D$135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5" i="46" l="1"/>
  <c r="D55" i="49"/>
  <c r="D61" i="49" s="1"/>
  <c r="D67" i="49" s="1"/>
  <c r="D48" i="48"/>
  <c r="G6" i="44"/>
  <c r="H6" i="44" s="1"/>
  <c r="I6" i="44" s="1"/>
  <c r="D132" i="49"/>
  <c r="C124" i="49"/>
  <c r="C123" i="49"/>
  <c r="D112" i="49"/>
  <c r="D111" i="49"/>
  <c r="D110" i="49"/>
  <c r="D109" i="49"/>
  <c r="D108" i="49"/>
  <c r="D57" i="49"/>
  <c r="D56" i="49"/>
  <c r="C52" i="49"/>
  <c r="D29" i="49"/>
  <c r="D28" i="49"/>
  <c r="D27" i="49"/>
  <c r="D26" i="49"/>
  <c r="D30" i="49" s="1"/>
  <c r="D25" i="49"/>
  <c r="C48" i="48"/>
  <c r="B45" i="48"/>
  <c r="B44" i="48"/>
  <c r="B42" i="48"/>
  <c r="D20" i="48"/>
  <c r="B20" i="48"/>
  <c r="D18" i="48"/>
  <c r="B18" i="48"/>
  <c r="D75" i="49" l="1"/>
  <c r="D76" i="49" s="1"/>
  <c r="D49" i="49"/>
  <c r="D47" i="49"/>
  <c r="D36" i="49"/>
  <c r="D72" i="49"/>
  <c r="D73" i="49" s="1"/>
  <c r="D46" i="49"/>
  <c r="D78" i="49"/>
  <c r="D130" i="49" s="1"/>
  <c r="D50" i="49"/>
  <c r="D74" i="49"/>
  <c r="D48" i="49"/>
  <c r="D37" i="49"/>
  <c r="D45" i="49"/>
  <c r="D44" i="49"/>
  <c r="D77" i="49"/>
  <c r="D51" i="49"/>
  <c r="D128" i="49"/>
  <c r="G13" i="47"/>
  <c r="D110" i="46"/>
  <c r="H14" i="47"/>
  <c r="H13" i="47"/>
  <c r="F13" i="47"/>
  <c r="F14" i="47"/>
  <c r="F15" i="47"/>
  <c r="D38" i="49" l="1"/>
  <c r="D52" i="49"/>
  <c r="D66" i="49" s="1"/>
  <c r="F18" i="47"/>
  <c r="D111" i="46" s="1"/>
  <c r="D84" i="49" l="1"/>
  <c r="D39" i="49"/>
  <c r="D40" i="49" s="1"/>
  <c r="D65" i="49" s="1"/>
  <c r="D68" i="49" s="1"/>
  <c r="D129" i="49" s="1"/>
  <c r="D88" i="49"/>
  <c r="D86" i="49"/>
  <c r="D87" i="49"/>
  <c r="D89" i="49"/>
  <c r="D85" i="49"/>
  <c r="G18" i="47"/>
  <c r="D90" i="49" l="1"/>
  <c r="F7" i="47"/>
  <c r="G7" i="47" s="1"/>
  <c r="F6" i="47"/>
  <c r="G6" i="47" s="1"/>
  <c r="G5" i="47"/>
  <c r="F5" i="47"/>
  <c r="G4" i="47"/>
  <c r="F4" i="47"/>
  <c r="E18" i="36"/>
  <c r="E17" i="36"/>
  <c r="E16" i="36"/>
  <c r="E15" i="36"/>
  <c r="E14" i="36"/>
  <c r="E13" i="36"/>
  <c r="E12" i="36"/>
  <c r="E11" i="36"/>
  <c r="E10" i="36"/>
  <c r="E9" i="36"/>
  <c r="E8" i="36"/>
  <c r="E7" i="36"/>
  <c r="E6" i="36"/>
  <c r="E5" i="36"/>
  <c r="D91" i="49" l="1"/>
  <c r="D92" i="49" s="1"/>
  <c r="D131" i="49" s="1"/>
  <c r="D133" i="49" s="1"/>
  <c r="G8" i="47"/>
  <c r="F8" i="47"/>
  <c r="F9" i="47" s="1"/>
  <c r="D109" i="46" s="1"/>
  <c r="E19" i="36"/>
  <c r="E20" i="36" s="1"/>
  <c r="D108" i="46" s="1"/>
  <c r="D56" i="46"/>
  <c r="C124" i="46"/>
  <c r="D28" i="46"/>
  <c r="D27" i="46"/>
  <c r="D26" i="46"/>
  <c r="D112" i="46" l="1"/>
  <c r="D117" i="49"/>
  <c r="D118" i="49"/>
  <c r="D135" i="49" s="1"/>
  <c r="G5" i="44" s="1"/>
  <c r="H5" i="44" s="1"/>
  <c r="D57" i="46"/>
  <c r="I5" i="44" l="1"/>
  <c r="D122" i="49"/>
  <c r="D120" i="49"/>
  <c r="D123" i="49" s="1"/>
  <c r="C123" i="46"/>
  <c r="C52" i="46"/>
  <c r="D25" i="46"/>
  <c r="D124" i="49" l="1"/>
  <c r="D134" i="49" s="1"/>
  <c r="D29" i="46"/>
  <c r="D30" i="46" s="1"/>
  <c r="D74" i="46" s="1"/>
  <c r="D61" i="46"/>
  <c r="D67" i="46" s="1"/>
  <c r="D36" i="46" l="1"/>
  <c r="D48" i="46"/>
  <c r="D49" i="46"/>
  <c r="D47" i="46"/>
  <c r="D45" i="46"/>
  <c r="D128" i="46"/>
  <c r="D50" i="46"/>
  <c r="D37" i="46"/>
  <c r="D77" i="46"/>
  <c r="D51" i="46"/>
  <c r="D75" i="46"/>
  <c r="D76" i="46" s="1"/>
  <c r="D78" i="46"/>
  <c r="D130" i="46" s="1"/>
  <c r="D46" i="46"/>
  <c r="D72" i="46"/>
  <c r="D73" i="46" s="1"/>
  <c r="D44" i="46"/>
  <c r="D38" i="46" l="1"/>
  <c r="D85" i="46" s="1"/>
  <c r="D52" i="46"/>
  <c r="D66" i="46" s="1"/>
  <c r="D86" i="46" l="1"/>
  <c r="D88" i="46"/>
  <c r="D84" i="46"/>
  <c r="D87" i="46"/>
  <c r="D89" i="46"/>
  <c r="D39" i="46"/>
  <c r="D40" i="46" s="1"/>
  <c r="D65" i="46" s="1"/>
  <c r="D68" i="46" s="1"/>
  <c r="D129" i="46" s="1"/>
  <c r="D90" i="46" l="1"/>
  <c r="D91" i="46" s="1"/>
  <c r="D92" i="46" s="1"/>
  <c r="D131" i="46" s="1"/>
  <c r="D132" i="46" l="1"/>
  <c r="D133" i="46" s="1"/>
  <c r="D117" i="46" l="1"/>
  <c r="D118" i="46"/>
  <c r="D135" i="46" l="1"/>
  <c r="G4" i="44" s="1"/>
  <c r="H4" i="44" s="1"/>
  <c r="H7" i="44" s="1"/>
  <c r="I4" i="44" l="1"/>
  <c r="I7" i="44" s="1"/>
  <c r="D122" i="46"/>
  <c r="D120" i="46"/>
  <c r="D123" i="46" l="1"/>
  <c r="D124" i="46"/>
  <c r="D134" i="46" s="1"/>
</calcChain>
</file>

<file path=xl/sharedStrings.xml><?xml version="1.0" encoding="utf-8"?>
<sst xmlns="http://schemas.openxmlformats.org/spreadsheetml/2006/main" count="600" uniqueCount="231">
  <si>
    <t xml:space="preserve">Licitação </t>
  </si>
  <si>
    <t xml:space="preserve"> I - Discriminação dos Serviços</t>
  </si>
  <si>
    <t>A</t>
  </si>
  <si>
    <t xml:space="preserve">Data da apresentação da proposta </t>
  </si>
  <si>
    <t>B</t>
  </si>
  <si>
    <t>Município / UF</t>
  </si>
  <si>
    <t>C</t>
  </si>
  <si>
    <t>Ano Acordo,Convenção ou Sentença Normativa em Dissídio Coletivo</t>
  </si>
  <si>
    <t>D</t>
  </si>
  <si>
    <t>Nº meses de execução contratual</t>
  </si>
  <si>
    <t>12 meses</t>
  </si>
  <si>
    <t xml:space="preserve"> II - Identificação dos Serviços:</t>
  </si>
  <si>
    <t>Descrição</t>
  </si>
  <si>
    <t>Unidade Medida</t>
  </si>
  <si>
    <t>Quantidade total a Contratar</t>
  </si>
  <si>
    <t>Postos de Trabalho - Mensal</t>
  </si>
  <si>
    <t xml:space="preserve">                                                                 MÃO-DE-OBRA</t>
  </si>
  <si>
    <t>Mão-de-obra vinculada à execução contratual</t>
  </si>
  <si>
    <t xml:space="preserve">           Dados complementares para a composição dos custos referentes à mão-de-obra</t>
  </si>
  <si>
    <t>Tipo de Serviço (mesmo serviço com características distintas)</t>
  </si>
  <si>
    <t>Continuado</t>
  </si>
  <si>
    <t>Salário Normativo da Categoria Profissional</t>
  </si>
  <si>
    <t>Categoria profissional (vinculada à execução contratual)</t>
  </si>
  <si>
    <t>Data Base da categoria (dia/mês/ano)</t>
  </si>
  <si>
    <t>COMPOSIÇÃO DA REMUNERAÇÃO</t>
  </si>
  <si>
    <t>Valor (R$)</t>
  </si>
  <si>
    <t>Adicional Noturno (sobre 7 hs.computadas com 52:30 hs.= 8 hs.)</t>
  </si>
  <si>
    <t>TOTAL DA REMUNERAÇÃO</t>
  </si>
  <si>
    <t>Benefícios Mensais e Diários</t>
  </si>
  <si>
    <t>TOTAL DOS BENEFÍCIOS MENSAIS E DIÁRIOS</t>
  </si>
  <si>
    <t xml:space="preserve"> Insumos Diversos</t>
  </si>
  <si>
    <t>Uniforme e Cracha</t>
  </si>
  <si>
    <t>TOTAL DOS INSUMOS DIVERSOS</t>
  </si>
  <si>
    <t>4.1</t>
  </si>
  <si>
    <t>%</t>
  </si>
  <si>
    <t>INSS</t>
  </si>
  <si>
    <t>SESI/SESC</t>
  </si>
  <si>
    <t>SENAI/SENAC</t>
  </si>
  <si>
    <t>INCRA</t>
  </si>
  <si>
    <t>E</t>
  </si>
  <si>
    <t>Salário Educação</t>
  </si>
  <si>
    <t>F</t>
  </si>
  <si>
    <t>FGTS</t>
  </si>
  <si>
    <t>G</t>
  </si>
  <si>
    <t>H</t>
  </si>
  <si>
    <t>SEBRAE</t>
  </si>
  <si>
    <t>TOTAL</t>
  </si>
  <si>
    <t>4.2</t>
  </si>
  <si>
    <t xml:space="preserve"> 13º Salário e Adicional de Férias</t>
  </si>
  <si>
    <t>13º Salário</t>
  </si>
  <si>
    <t>Afastamento Maternidade</t>
  </si>
  <si>
    <t>Provisão para Rescisão</t>
  </si>
  <si>
    <t>Aviso Prévio Indenizado</t>
  </si>
  <si>
    <t>Incidência do FGTS sobre Aviso Prévio Indenizado</t>
  </si>
  <si>
    <t xml:space="preserve">Aviso Prévio Trabalhado </t>
  </si>
  <si>
    <t>Licença Paternidade</t>
  </si>
  <si>
    <t>Ausências Legais</t>
  </si>
  <si>
    <t>Ausência por acidente de trabalho</t>
  </si>
  <si>
    <t>Custos Indiretos</t>
  </si>
  <si>
    <t>Tributos</t>
  </si>
  <si>
    <t>Lucro</t>
  </si>
  <si>
    <t>Mão-de-obra vinculada à execução contratual (valor por empregado)</t>
  </si>
  <si>
    <t>VALOR TOTAL POR EMPREGADO</t>
  </si>
  <si>
    <t>Classificação Brasileira de Ocupações (CBO)</t>
  </si>
  <si>
    <t>Adicional de Periculosidade</t>
  </si>
  <si>
    <t>Outros (especificar)</t>
  </si>
  <si>
    <t>Submódulo 2.1 - 13º Salário, Férias e Adicional de Férias</t>
  </si>
  <si>
    <t>2.1</t>
  </si>
  <si>
    <t>Férias e Adicional de Férias</t>
  </si>
  <si>
    <t>2.2</t>
  </si>
  <si>
    <t>GPS, FGTS e outras contribuições</t>
  </si>
  <si>
    <t>Submódulo 2.3 - Benefícios Mensais e Diários</t>
  </si>
  <si>
    <t>2.3</t>
  </si>
  <si>
    <t>Quadro-Resumo do Módulo 2 - Encargos e Benefícios anuais, mensais e diários</t>
  </si>
  <si>
    <t>Encargos e Benefícios Anuais, Mensais e Diários</t>
  </si>
  <si>
    <t xml:space="preserve">Seguro Acidente do Trabalho - SAT/RAT x FAP </t>
  </si>
  <si>
    <t>Transporte (  - desc.6% s/sal.)</t>
  </si>
  <si>
    <t xml:space="preserve">Vale Refeição/Alimentação </t>
  </si>
  <si>
    <t>Total</t>
  </si>
  <si>
    <t>Multa do FGTS e contribuição social sobre o Aviso Prévio indenizado</t>
  </si>
  <si>
    <t>Incidência do submódulo 2.2 sobre Aviso Prévio Trabalhado</t>
  </si>
  <si>
    <t>Multa do FGTS e contribuição social sobre o Aviso Prévio Trabalhado</t>
  </si>
  <si>
    <t>Módulo 2 - Encargos e Benefícios Anuais, Mensais e Diários</t>
  </si>
  <si>
    <t>Módulo 4 - Encargos e Benefícios Anuais, Mensais e Diários</t>
  </si>
  <si>
    <t>Submódulo 4.1 - Ausências Legais</t>
  </si>
  <si>
    <t>Férias</t>
  </si>
  <si>
    <t>Submódulo 4.2 - Intrajornada</t>
  </si>
  <si>
    <t>Intrajornada</t>
  </si>
  <si>
    <t>Intervalo para repouso ou alimentação</t>
  </si>
  <si>
    <t>Não se aplica</t>
  </si>
  <si>
    <t>Quadro-Resumo do Módulo 4 - Custo de Reposição do Profissional Ausente</t>
  </si>
  <si>
    <t>Custo de Reposição do Profissional Ausente</t>
  </si>
  <si>
    <t>Módulo 5 - Insumos Diversos</t>
  </si>
  <si>
    <t>Nota: Valores mensais por empregado</t>
  </si>
  <si>
    <t>Custos Indiretos, Tributos e Lucro</t>
  </si>
  <si>
    <t>C.1 - Tributos Federais (especificar)</t>
  </si>
  <si>
    <t xml:space="preserve">C.2 - Tributos Estaduais (especificar) </t>
  </si>
  <si>
    <t>C.3 - Tributos Municipais (especificar)</t>
  </si>
  <si>
    <t>2 -  QUADRO-RESUMO DO CUSTO POR EMPREGADO</t>
  </si>
  <si>
    <t>Módulo 1 -  Composição da Remuneração</t>
  </si>
  <si>
    <t>Módulo 2 -  Encargos e Benefícios Anuais, Mensais e Diários</t>
  </si>
  <si>
    <t>Módulo 3 -  Provisão para Rescisão</t>
  </si>
  <si>
    <t>Módulo 4 - Custo de Reposição do Profissional Ausente</t>
  </si>
  <si>
    <t>Subtotal (A+B+C+D+E)</t>
  </si>
  <si>
    <t>Módulo 6 -  Custos indiretos, Tributo e Lucro</t>
  </si>
  <si>
    <t>13º Salário, Férias e Adicional de Férias</t>
  </si>
  <si>
    <t>TOTAL - Impostos</t>
  </si>
  <si>
    <t>Insalubridade</t>
  </si>
  <si>
    <t>Assistência Social Familiar</t>
  </si>
  <si>
    <t>Fundo de Formação Profissional</t>
  </si>
  <si>
    <t>Seguro de Vida em Grupo</t>
  </si>
  <si>
    <t>Submódulo 2.2 - Encargos da GPS, FGTS e outras contribuições</t>
  </si>
  <si>
    <t>Subtotal</t>
  </si>
  <si>
    <t>Incidência do Submódulo 2.2 - Encargos</t>
  </si>
  <si>
    <t>Conta vinculada</t>
  </si>
  <si>
    <t>Relativa a 1/12 mês trabalhado do repositor</t>
  </si>
  <si>
    <t>QUANT</t>
  </si>
  <si>
    <t>DESCRIÇÃO</t>
  </si>
  <si>
    <t>ITEM</t>
  </si>
  <si>
    <t>UNIDADE</t>
  </si>
  <si>
    <t>Outros (relógio de ponto biométrico)</t>
  </si>
  <si>
    <t>GRUPO</t>
  </si>
  <si>
    <t>QUANT FUNCIONÁRIOS ESTIMADA</t>
  </si>
  <si>
    <t>Conta Vinculada</t>
  </si>
  <si>
    <t xml:space="preserve">Alimentação e Estadia em Viagem </t>
  </si>
  <si>
    <t>VALOR  MENSAL</t>
  </si>
  <si>
    <t>VALOR  ANUAL</t>
  </si>
  <si>
    <t>PLANILHA DA ADMINISTRAÇÃO - 44 HORAS SEM PERICULOSIDADE</t>
  </si>
  <si>
    <t>Porto Alegre/RS</t>
  </si>
  <si>
    <t>7825-10</t>
  </si>
  <si>
    <t>Motorista SEM Periculosidade</t>
  </si>
  <si>
    <t>Salário Base (jornada de 44 horas de segunda-feira à sexta-feira)</t>
  </si>
  <si>
    <t>Hora extra 100%</t>
  </si>
  <si>
    <t>Hora extra 50%</t>
  </si>
  <si>
    <t>Motorista 44 horas</t>
  </si>
  <si>
    <t>Módulo 1: Composição da Remuneração</t>
  </si>
  <si>
    <t>4 passagens por dia</t>
  </si>
  <si>
    <t>QTDE</t>
  </si>
  <si>
    <t>VALOR UNIT.</t>
  </si>
  <si>
    <t>CALÇA</t>
  </si>
  <si>
    <t>PALETÓ</t>
  </si>
  <si>
    <t>CAMISA MANGA LONGA</t>
  </si>
  <si>
    <t>GRAVATA</t>
  </si>
  <si>
    <t>MEIA PRETA</t>
  </si>
  <si>
    <t>CINTO</t>
  </si>
  <si>
    <t>SAPATO PRETO</t>
  </si>
  <si>
    <t>CALÇA BRIM</t>
  </si>
  <si>
    <t>BOTINA DE COURO</t>
  </si>
  <si>
    <t xml:space="preserve">LUVA </t>
  </si>
  <si>
    <t>CAPA DE CHUVA</t>
  </si>
  <si>
    <t>Equipamentos (celular)</t>
  </si>
  <si>
    <t>Materiais (lápis, caneta e bloco de notas)</t>
  </si>
  <si>
    <t>Lucro presumido</t>
  </si>
  <si>
    <t>JALECO</t>
  </si>
  <si>
    <t>UNIFORME</t>
  </si>
  <si>
    <t>Posto de trabalho/mês</t>
  </si>
  <si>
    <t>MOTORISTA</t>
  </si>
  <si>
    <t>Reembolso de viagem</t>
  </si>
  <si>
    <t xml:space="preserve">*ESTE ITEM NÃO SERÁ OBJETO DE DISPUTA*                   </t>
  </si>
  <si>
    <t xml:space="preserve">Pode reduzir </t>
  </si>
  <si>
    <t>CCT SETCERGS-SINECARGA - 2023</t>
  </si>
  <si>
    <t>SETCERGS-SINECARGA - 2023</t>
  </si>
  <si>
    <t>Pregão Eletrônico Nº 11/2023</t>
  </si>
  <si>
    <t>08430.005751/2023-69</t>
  </si>
  <si>
    <t>01/06/2023</t>
  </si>
  <si>
    <t>Média ajustada conforme histórico 2022</t>
  </si>
  <si>
    <t xml:space="preserve"> 3% por margem de segurança.</t>
  </si>
  <si>
    <t>CCT SETCERGS-SINECARGA -2023 -R$ 16,00 (dia)(aux. Refeição) + R$ 121,43  (auxílio alimentação)</t>
  </si>
  <si>
    <t>conforme CCT</t>
  </si>
  <si>
    <t>Durabilidade (meses)</t>
  </si>
  <si>
    <t>CAMISETA LISA</t>
  </si>
  <si>
    <t>CRACHA</t>
  </si>
  <si>
    <t>Média Mensal</t>
  </si>
  <si>
    <t>MATERIAL</t>
  </si>
  <si>
    <t>COLABORADORES</t>
  </si>
  <si>
    <t>QUANTIDADE POR COLAB</t>
  </si>
  <si>
    <t>MÉDIA DE PREÇOS</t>
  </si>
  <si>
    <t>TOTAL POR COLAB</t>
  </si>
  <si>
    <t>Lápis</t>
  </si>
  <si>
    <t>Caneta</t>
  </si>
  <si>
    <t>Bloco</t>
  </si>
  <si>
    <t>Plano de Dados</t>
  </si>
  <si>
    <t>Aparelho celular</t>
  </si>
  <si>
    <t>Relógio Ponto</t>
  </si>
  <si>
    <t>EQUIPAMENTOS</t>
  </si>
  <si>
    <t>OUTROS</t>
  </si>
  <si>
    <t>Valor Mensal por colaborador</t>
  </si>
  <si>
    <t>QUANTIDADE</t>
  </si>
  <si>
    <t>TOTAL (Anual)</t>
  </si>
  <si>
    <t>Total Mensal</t>
  </si>
  <si>
    <t>TOTAL POR COLAB mensal</t>
  </si>
  <si>
    <t>Pacote de serviços voz/dados (mensal)</t>
  </si>
  <si>
    <t>PAGAMENTO DE HORAS EXTRAS 2022</t>
  </si>
  <si>
    <t>MOTORISTA 1 E 2</t>
  </si>
  <si>
    <t>HORA EXTRA 50%</t>
  </si>
  <si>
    <t>HORA EXTRA 100%</t>
  </si>
  <si>
    <t>MESES</t>
  </si>
  <si>
    <t>Nº DE HORAS</t>
  </si>
  <si>
    <t>JANEIRO</t>
  </si>
  <si>
    <t>FEVEREIRO</t>
  </si>
  <si>
    <t>MARÇO</t>
  </si>
  <si>
    <t>ABRIL</t>
  </si>
  <si>
    <t>MAIO</t>
  </si>
  <si>
    <t>-</t>
  </si>
  <si>
    <t>JUNHO</t>
  </si>
  <si>
    <t>JULHO</t>
  </si>
  <si>
    <t>AGOSTO</t>
  </si>
  <si>
    <t>SETEMBRO</t>
  </si>
  <si>
    <t>OUTUBRO</t>
  </si>
  <si>
    <t>NOVEMBRO</t>
  </si>
  <si>
    <t>DEZEMBRO</t>
  </si>
  <si>
    <t>MÉDIA MENSAL POR MOTORISTA</t>
  </si>
  <si>
    <t>SUGESTÃO PARA PE 11/2023</t>
  </si>
  <si>
    <t>PAGAMENTO DE REEMBOLSO DE VIAGENS 2022</t>
  </si>
  <si>
    <t>R$</t>
  </si>
  <si>
    <t>MÉDIA MENSAL</t>
  </si>
  <si>
    <t>MENSAL</t>
  </si>
  <si>
    <t>valor por posto</t>
  </si>
  <si>
    <t>ANUAL por Motorista</t>
  </si>
  <si>
    <t>Total Anual 3 motoristas</t>
  </si>
  <si>
    <r>
      <t xml:space="preserve">Contratação de Pessoa Jurídica especializada para prestação de serviços continuados de motorista de veículos leves e pesados, com execução indireta mediante o regime de empreitada por preço global </t>
    </r>
    <r>
      <rPr>
        <b/>
        <sz val="10"/>
        <color theme="1"/>
        <rFont val="Arial"/>
        <family val="2"/>
      </rPr>
      <t>CNH E</t>
    </r>
  </si>
  <si>
    <r>
      <t xml:space="preserve">Contratação de Pessoa Jurídica especializada para prestação de serviços continuados de motorista de veículos leves e pesados, com execução indireta mediante o regime de empreitada por preço global </t>
    </r>
    <r>
      <rPr>
        <b/>
        <sz val="10"/>
        <color theme="1"/>
        <rFont val="Arial"/>
        <family val="2"/>
      </rPr>
      <t>CNH D</t>
    </r>
  </si>
  <si>
    <t>para dois motoristas</t>
  </si>
  <si>
    <t>6% do salário base</t>
  </si>
  <si>
    <r>
      <t>ANEXO VII-D PLANILHA DE CUSTOS E FORMAÇÃO DE PREÇOS -</t>
    </r>
    <r>
      <rPr>
        <b/>
        <u/>
        <sz val="10"/>
        <color indexed="62"/>
        <rFont val="Arial"/>
        <family val="2"/>
      </rPr>
      <t xml:space="preserve"> IN 05-2017-SEGES/MPDG</t>
    </r>
  </si>
  <si>
    <r>
      <t>N</t>
    </r>
    <r>
      <rPr>
        <strike/>
        <sz val="10"/>
        <rFont val="Arial"/>
        <family val="2"/>
      </rPr>
      <t>º</t>
    </r>
    <r>
      <rPr>
        <sz val="10"/>
        <rFont val="Arial"/>
        <family val="2"/>
      </rPr>
      <t xml:space="preserve"> Processo</t>
    </r>
  </si>
  <si>
    <r>
      <rPr>
        <b/>
        <sz val="10"/>
        <rFont val="Arial"/>
        <family val="2"/>
      </rPr>
      <t>Módulo 3</t>
    </r>
    <r>
      <rPr>
        <sz val="10"/>
        <rFont val="Arial"/>
        <family val="2"/>
      </rPr>
      <t xml:space="preserve"> - Provisão para Rescisão</t>
    </r>
  </si>
  <si>
    <r>
      <rPr>
        <b/>
        <sz val="10"/>
        <rFont val="Arial"/>
        <family val="2"/>
      </rPr>
      <t>Módulo 5</t>
    </r>
    <r>
      <rPr>
        <sz val="10"/>
        <rFont val="Arial"/>
        <family val="2"/>
      </rPr>
      <t xml:space="preserve"> - Insumos Diversos</t>
    </r>
  </si>
  <si>
    <r>
      <rPr>
        <b/>
        <sz val="10"/>
        <rFont val="Arial"/>
        <family val="2"/>
      </rPr>
      <t>Módulo 6</t>
    </r>
    <r>
      <rPr>
        <sz val="10"/>
        <rFont val="Arial"/>
        <family val="2"/>
      </rPr>
      <t xml:space="preserve"> - Custos Indiretos, Tributos e Lucro</t>
    </r>
  </si>
  <si>
    <t xml:space="preserve">Estimativa conforme licitação anterior </t>
  </si>
  <si>
    <t>Estimativa conforme licitação anterior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</si>
</sst>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7" formatCode="&quot;R$&quot;\ #,##0.00;\-&quot;R$&quot;\ #,##0.00"/>
    <numFmt numFmtId="44" formatCode="_-&quot;R$&quot;\ * #,##0.00_-;\-&quot;R$&quot;\ * #,##0.00_-;_-&quot;R$&quot;\ * &quot;-&quot;??_-;_-@_-"/>
    <numFmt numFmtId="164" formatCode="&quot;R$ &quot;#,##0.00"/>
    <numFmt numFmtId="165" formatCode="_(&quot;R$ &quot;* #,##0.00_);_(&quot;R$ &quot;* \(#,##0.00\);_(&quot;R$ &quot;* &quot;-&quot;??_);_(@_)"/>
    <numFmt numFmtId="166" formatCode="&quot;Sim&quot;;&quot;Sim&quot;;&quot;Não&quot;"/>
    <numFmt numFmtId="167" formatCode="#,##0_ ;\-#,##0\ "/>
    <numFmt numFmtId="168" formatCode="&quot;R$&quot;\ #,##0.00"/>
  </numFmts>
  <fonts count="3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indexed="10"/>
      <name val="Arial"/>
      <family val="2"/>
    </font>
    <font>
      <sz val="10"/>
      <color indexed="10"/>
      <name val="Arial"/>
      <family val="2"/>
    </font>
    <font>
      <b/>
      <sz val="12"/>
      <color indexed="62"/>
      <name val="Arial"/>
      <family val="2"/>
    </font>
    <font>
      <b/>
      <sz val="11"/>
      <color indexed="62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u/>
      <sz val="10"/>
      <color indexed="62"/>
      <name val="Arial"/>
      <family val="2"/>
    </font>
    <font>
      <strike/>
      <sz val="10"/>
      <name val="Arial"/>
      <family val="2"/>
    </font>
    <font>
      <b/>
      <u/>
      <sz val="10"/>
      <name val="Arial"/>
      <family val="2"/>
    </font>
    <font>
      <b/>
      <sz val="10"/>
      <color indexed="10"/>
      <name val="Arial"/>
      <family val="2"/>
    </font>
    <font>
      <b/>
      <sz val="10"/>
      <color indexed="62"/>
      <name val="Arial"/>
      <family val="2"/>
    </font>
    <font>
      <sz val="10"/>
      <color rgb="FFFF0000"/>
      <name val="Arial"/>
      <family val="2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7">
    <xf numFmtId="0" fontId="0" fillId="0" borderId="0"/>
    <xf numFmtId="0" fontId="1" fillId="0" borderId="0"/>
    <xf numFmtId="165" fontId="1" fillId="0" borderId="0" applyFill="0" applyBorder="0" applyAlignment="0" applyProtection="0"/>
    <xf numFmtId="9" fontId="1" fillId="0" borderId="0" applyFill="0" applyBorder="0" applyAlignment="0" applyProtection="0"/>
    <xf numFmtId="0" fontId="1" fillId="0" borderId="0" applyFont="0" applyFill="0" applyBorder="0" applyAlignment="0" applyProtection="0"/>
    <xf numFmtId="44" fontId="12" fillId="0" borderId="0" applyFont="0" applyFill="0" applyBorder="0" applyAlignment="0" applyProtection="0"/>
    <xf numFmtId="166" fontId="1" fillId="0" borderId="0" applyFill="0" applyBorder="0" applyAlignment="0" applyProtection="0"/>
  </cellStyleXfs>
  <cellXfs count="353">
    <xf numFmtId="0" fontId="0" fillId="0" borderId="0" xfId="0"/>
    <xf numFmtId="0" fontId="2" fillId="2" borderId="0" xfId="1" applyFont="1" applyFill="1"/>
    <xf numFmtId="0" fontId="4" fillId="2" borderId="0" xfId="1" applyFont="1" applyFill="1"/>
    <xf numFmtId="2" fontId="4" fillId="2" borderId="0" xfId="1" applyNumberFormat="1" applyFont="1" applyFill="1"/>
    <xf numFmtId="0" fontId="5" fillId="2" borderId="0" xfId="1" applyFont="1" applyFill="1"/>
    <xf numFmtId="0" fontId="3" fillId="2" borderId="0" xfId="1" applyFont="1" applyFill="1"/>
    <xf numFmtId="0" fontId="4" fillId="2" borderId="0" xfId="1" applyFont="1" applyFill="1" applyAlignment="1">
      <alignment horizontal="center"/>
    </xf>
    <xf numFmtId="0" fontId="2" fillId="2" borderId="0" xfId="1" applyFont="1" applyFill="1" applyAlignment="1">
      <alignment horizontal="center"/>
    </xf>
    <xf numFmtId="0" fontId="8" fillId="2" borderId="0" xfId="1" applyFont="1" applyFill="1"/>
    <xf numFmtId="9" fontId="5" fillId="2" borderId="0" xfId="1" applyNumberFormat="1" applyFont="1" applyFill="1"/>
    <xf numFmtId="0" fontId="7" fillId="2" borderId="0" xfId="1" applyFont="1" applyFill="1"/>
    <xf numFmtId="10" fontId="2" fillId="2" borderId="0" xfId="3" applyNumberFormat="1" applyFont="1" applyFill="1" applyBorder="1" applyAlignment="1">
      <alignment horizontal="center"/>
    </xf>
    <xf numFmtId="164" fontId="2" fillId="2" borderId="0" xfId="1" applyNumberFormat="1" applyFont="1" applyFill="1"/>
    <xf numFmtId="0" fontId="4" fillId="2" borderId="0" xfId="1" applyFont="1" applyFill="1" applyAlignment="1">
      <alignment horizontal="right"/>
    </xf>
    <xf numFmtId="164" fontId="4" fillId="2" borderId="0" xfId="1" applyNumberFormat="1" applyFont="1" applyFill="1"/>
    <xf numFmtId="0" fontId="11" fillId="0" borderId="0" xfId="0" applyFont="1" applyAlignment="1">
      <alignment horizontal="justify" vertical="center" wrapText="1"/>
    </xf>
    <xf numFmtId="0" fontId="2" fillId="3" borderId="0" xfId="1" applyFont="1" applyFill="1"/>
    <xf numFmtId="0" fontId="2" fillId="0" borderId="0" xfId="1" applyFont="1"/>
    <xf numFmtId="0" fontId="10" fillId="4" borderId="7" xfId="0" applyFont="1" applyFill="1" applyBorder="1" applyAlignment="1">
      <alignment horizontal="center"/>
    </xf>
    <xf numFmtId="0" fontId="0" fillId="0" borderId="7" xfId="0" applyBorder="1"/>
    <xf numFmtId="0" fontId="0" fillId="0" borderId="7" xfId="0" applyBorder="1" applyAlignment="1">
      <alignment horizontal="center"/>
    </xf>
    <xf numFmtId="44" fontId="0" fillId="0" borderId="7" xfId="5" applyFont="1" applyBorder="1"/>
    <xf numFmtId="44" fontId="10" fillId="4" borderId="7" xfId="0" applyNumberFormat="1" applyFont="1" applyFill="1" applyBorder="1"/>
    <xf numFmtId="0" fontId="10" fillId="0" borderId="0" xfId="0" applyFont="1"/>
    <xf numFmtId="0" fontId="4" fillId="0" borderId="0" xfId="1" applyFont="1"/>
    <xf numFmtId="0" fontId="8" fillId="0" borderId="0" xfId="1" applyFont="1"/>
    <xf numFmtId="167" fontId="0" fillId="0" borderId="7" xfId="5" applyNumberFormat="1" applyFont="1" applyBorder="1" applyAlignment="1">
      <alignment horizontal="center"/>
    </xf>
    <xf numFmtId="44" fontId="10" fillId="4" borderId="7" xfId="0" applyNumberFormat="1" applyFont="1" applyFill="1" applyBorder="1" applyAlignment="1">
      <alignment horizontal="right"/>
    </xf>
    <xf numFmtId="0" fontId="13" fillId="0" borderId="17" xfId="0" applyFont="1" applyBorder="1" applyAlignment="1">
      <alignment horizontal="center"/>
    </xf>
    <xf numFmtId="0" fontId="13" fillId="0" borderId="18" xfId="0" applyFont="1" applyBorder="1" applyAlignment="1">
      <alignment horizontal="center"/>
    </xf>
    <xf numFmtId="0" fontId="13" fillId="0" borderId="19" xfId="0" applyFont="1" applyBorder="1" applyAlignment="1">
      <alignment horizontal="center"/>
    </xf>
    <xf numFmtId="0" fontId="13" fillId="0" borderId="16" xfId="0" applyFont="1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168" fontId="0" fillId="0" borderId="4" xfId="0" applyNumberFormat="1" applyBorder="1" applyAlignment="1">
      <alignment horizontal="center"/>
    </xf>
    <xf numFmtId="168" fontId="0" fillId="0" borderId="7" xfId="0" applyNumberFormat="1" applyBorder="1" applyAlignment="1">
      <alignment horizontal="center"/>
    </xf>
    <xf numFmtId="0" fontId="14" fillId="0" borderId="7" xfId="0" applyFont="1" applyBorder="1"/>
    <xf numFmtId="0" fontId="14" fillId="0" borderId="7" xfId="0" applyFont="1" applyBorder="1" applyAlignment="1">
      <alignment horizontal="center"/>
    </xf>
    <xf numFmtId="168" fontId="14" fillId="0" borderId="7" xfId="0" applyNumberFormat="1" applyFont="1" applyBorder="1" applyAlignment="1">
      <alignment horizontal="center"/>
    </xf>
    <xf numFmtId="0" fontId="0" fillId="0" borderId="21" xfId="0" applyBorder="1"/>
    <xf numFmtId="0" fontId="13" fillId="0" borderId="22" xfId="0" applyFont="1" applyBorder="1" applyAlignment="1">
      <alignment horizontal="center"/>
    </xf>
    <xf numFmtId="0" fontId="13" fillId="0" borderId="23" xfId="0" applyFont="1" applyBorder="1" applyAlignment="1">
      <alignment horizontal="center"/>
    </xf>
    <xf numFmtId="0" fontId="13" fillId="0" borderId="21" xfId="0" applyFont="1" applyBorder="1" applyAlignment="1">
      <alignment horizontal="center"/>
    </xf>
    <xf numFmtId="0" fontId="3" fillId="0" borderId="0" xfId="1" applyFont="1"/>
    <xf numFmtId="0" fontId="0" fillId="0" borderId="7" xfId="0" applyBorder="1" applyAlignment="1">
      <alignment horizontal="right"/>
    </xf>
    <xf numFmtId="168" fontId="0" fillId="0" borderId="7" xfId="0" applyNumberFormat="1" applyBorder="1" applyAlignment="1">
      <alignment horizontal="left"/>
    </xf>
    <xf numFmtId="0" fontId="13" fillId="0" borderId="0" xfId="0" applyFont="1" applyAlignment="1">
      <alignment horizontal="center"/>
    </xf>
    <xf numFmtId="0" fontId="13" fillId="0" borderId="25" xfId="0" applyFont="1" applyBorder="1" applyAlignment="1">
      <alignment horizontal="center"/>
    </xf>
    <xf numFmtId="0" fontId="13" fillId="0" borderId="26" xfId="0" applyFont="1" applyBorder="1" applyAlignment="1">
      <alignment horizontal="center"/>
    </xf>
    <xf numFmtId="0" fontId="13" fillId="0" borderId="27" xfId="0" applyFont="1" applyBorder="1"/>
    <xf numFmtId="0" fontId="13" fillId="0" borderId="28" xfId="0" applyFont="1" applyBorder="1"/>
    <xf numFmtId="0" fontId="13" fillId="0" borderId="29" xfId="0" applyFont="1" applyBorder="1"/>
    <xf numFmtId="0" fontId="0" fillId="0" borderId="30" xfId="0" applyBorder="1"/>
    <xf numFmtId="0" fontId="12" fillId="0" borderId="31" xfId="5" applyNumberFormat="1" applyFill="1" applyBorder="1" applyAlignment="1" applyProtection="1">
      <alignment horizontal="center"/>
    </xf>
    <xf numFmtId="0" fontId="0" fillId="0" borderId="32" xfId="0" applyBorder="1"/>
    <xf numFmtId="2" fontId="0" fillId="0" borderId="33" xfId="0" applyNumberFormat="1" applyBorder="1" applyAlignment="1">
      <alignment horizontal="center"/>
    </xf>
    <xf numFmtId="0" fontId="0" fillId="0" borderId="34" xfId="0" applyBorder="1"/>
    <xf numFmtId="0" fontId="12" fillId="0" borderId="35" xfId="5" applyNumberFormat="1" applyFill="1" applyBorder="1" applyAlignment="1" applyProtection="1">
      <alignment horizontal="center"/>
    </xf>
    <xf numFmtId="0" fontId="0" fillId="0" borderId="36" xfId="0" applyBorder="1"/>
    <xf numFmtId="2" fontId="0" fillId="0" borderId="37" xfId="0" applyNumberFormat="1" applyBorder="1" applyAlignment="1">
      <alignment horizontal="center"/>
    </xf>
    <xf numFmtId="0" fontId="12" fillId="0" borderId="36" xfId="5" applyNumberFormat="1" applyFill="1" applyBorder="1" applyAlignment="1" applyProtection="1">
      <alignment horizontal="center"/>
    </xf>
    <xf numFmtId="0" fontId="13" fillId="0" borderId="38" xfId="0" applyFont="1" applyBorder="1"/>
    <xf numFmtId="2" fontId="13" fillId="0" borderId="39" xfId="5" applyNumberFormat="1" applyFont="1" applyFill="1" applyBorder="1" applyAlignment="1" applyProtection="1">
      <alignment horizontal="center"/>
    </xf>
    <xf numFmtId="0" fontId="13" fillId="0" borderId="39" xfId="0" applyFont="1" applyBorder="1"/>
    <xf numFmtId="2" fontId="13" fillId="0" borderId="40" xfId="0" applyNumberFormat="1" applyFont="1" applyBorder="1" applyAlignment="1">
      <alignment horizontal="center"/>
    </xf>
    <xf numFmtId="2" fontId="13" fillId="0" borderId="41" xfId="0" applyNumberFormat="1" applyFont="1" applyBorder="1" applyAlignment="1">
      <alignment horizontal="center"/>
    </xf>
    <xf numFmtId="0" fontId="13" fillId="0" borderId="41" xfId="0" applyFont="1" applyBorder="1" applyAlignment="1">
      <alignment horizontal="center"/>
    </xf>
    <xf numFmtId="2" fontId="13" fillId="0" borderId="26" xfId="0" applyNumberFormat="1" applyFont="1" applyBorder="1" applyAlignment="1">
      <alignment horizontal="center"/>
    </xf>
    <xf numFmtId="0" fontId="13" fillId="5" borderId="36" xfId="0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44" fontId="12" fillId="0" borderId="33" xfId="5" applyFill="1" applyBorder="1" applyAlignment="1" applyProtection="1"/>
    <xf numFmtId="44" fontId="12" fillId="0" borderId="37" xfId="5" applyFill="1" applyBorder="1" applyAlignment="1" applyProtection="1"/>
    <xf numFmtId="44" fontId="13" fillId="0" borderId="40" xfId="5" applyFont="1" applyFill="1" applyBorder="1" applyAlignment="1" applyProtection="1"/>
    <xf numFmtId="0" fontId="13" fillId="0" borderId="42" xfId="0" applyFont="1" applyBorder="1"/>
    <xf numFmtId="0" fontId="13" fillId="0" borderId="43" xfId="0" applyFont="1" applyBorder="1"/>
    <xf numFmtId="0" fontId="13" fillId="0" borderId="0" xfId="0" applyFont="1"/>
    <xf numFmtId="0" fontId="13" fillId="5" borderId="44" xfId="0" applyFont="1" applyFill="1" applyBorder="1"/>
    <xf numFmtId="44" fontId="13" fillId="5" borderId="39" xfId="5" applyFont="1" applyFill="1" applyBorder="1" applyAlignment="1" applyProtection="1"/>
    <xf numFmtId="0" fontId="17" fillId="0" borderId="0" xfId="0" applyFont="1"/>
    <xf numFmtId="4" fontId="16" fillId="0" borderId="0" xfId="0" applyNumberFormat="1" applyFont="1"/>
    <xf numFmtId="0" fontId="13" fillId="5" borderId="45" xfId="0" applyFont="1" applyFill="1" applyBorder="1"/>
    <xf numFmtId="44" fontId="13" fillId="5" borderId="46" xfId="5" applyFont="1" applyFill="1" applyBorder="1" applyAlignment="1" applyProtection="1"/>
    <xf numFmtId="44" fontId="0" fillId="6" borderId="7" xfId="0" applyNumberFormat="1" applyFill="1" applyBorder="1"/>
    <xf numFmtId="0" fontId="0" fillId="6" borderId="7" xfId="0" applyFill="1" applyBorder="1" applyAlignment="1">
      <alignment horizontal="center"/>
    </xf>
    <xf numFmtId="0" fontId="11" fillId="0" borderId="7" xfId="0" applyFont="1" applyBorder="1"/>
    <xf numFmtId="0" fontId="19" fillId="0" borderId="7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4" fontId="20" fillId="0" borderId="7" xfId="0" applyNumberFormat="1" applyFont="1" applyBorder="1" applyAlignment="1">
      <alignment horizontal="center" vertical="center" wrapText="1"/>
    </xf>
    <xf numFmtId="4" fontId="22" fillId="0" borderId="7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vertical="center"/>
    </xf>
    <xf numFmtId="0" fontId="11" fillId="0" borderId="7" xfId="0" applyFont="1" applyBorder="1" applyAlignment="1">
      <alignment horizontal="center" vertical="center"/>
    </xf>
    <xf numFmtId="44" fontId="11" fillId="0" borderId="7" xfId="0" applyNumberFormat="1" applyFont="1" applyBorder="1" applyAlignment="1">
      <alignment horizontal="center" vertical="center"/>
    </xf>
    <xf numFmtId="7" fontId="11" fillId="0" borderId="7" xfId="5" applyNumberFormat="1" applyFont="1" applyBorder="1" applyAlignment="1">
      <alignment vertical="center"/>
    </xf>
    <xf numFmtId="0" fontId="13" fillId="7" borderId="46" xfId="0" applyFont="1" applyFill="1" applyBorder="1"/>
    <xf numFmtId="0" fontId="13" fillId="7" borderId="7" xfId="0" applyFont="1" applyFill="1" applyBorder="1" applyAlignment="1">
      <alignment horizontal="center"/>
    </xf>
    <xf numFmtId="10" fontId="1" fillId="0" borderId="7" xfId="3" applyNumberFormat="1" applyFill="1" applyBorder="1" applyAlignment="1">
      <alignment horizontal="center"/>
    </xf>
    <xf numFmtId="10" fontId="1" fillId="0" borderId="0" xfId="3" applyNumberFormat="1" applyFill="1" applyBorder="1" applyAlignment="1">
      <alignment horizontal="center"/>
    </xf>
    <xf numFmtId="164" fontId="1" fillId="0" borderId="7" xfId="1" applyNumberFormat="1" applyBorder="1"/>
    <xf numFmtId="9" fontId="1" fillId="0" borderId="0" xfId="1" applyNumberFormat="1"/>
    <xf numFmtId="164" fontId="1" fillId="0" borderId="6" xfId="1" applyNumberFormat="1" applyBorder="1"/>
    <xf numFmtId="168" fontId="1" fillId="0" borderId="7" xfId="1" applyNumberFormat="1" applyBorder="1"/>
    <xf numFmtId="164" fontId="1" fillId="0" borderId="4" xfId="1" applyNumberFormat="1" applyBorder="1"/>
    <xf numFmtId="0" fontId="9" fillId="0" borderId="0" xfId="1" applyFont="1" applyAlignment="1">
      <alignment horizontal="center"/>
    </xf>
    <xf numFmtId="0" fontId="6" fillId="0" borderId="0" xfId="1" applyFont="1"/>
    <xf numFmtId="2" fontId="1" fillId="0" borderId="0" xfId="1" applyNumberFormat="1"/>
    <xf numFmtId="0" fontId="9" fillId="0" borderId="0" xfId="1" applyFont="1"/>
    <xf numFmtId="0" fontId="1" fillId="0" borderId="0" xfId="1" applyAlignment="1">
      <alignment horizontal="center"/>
    </xf>
    <xf numFmtId="0" fontId="1" fillId="0" borderId="7" xfId="1" applyBorder="1" applyAlignment="1">
      <alignment horizontal="left" vertical="top" wrapText="1"/>
    </xf>
    <xf numFmtId="0" fontId="1" fillId="0" borderId="9" xfId="1" applyBorder="1"/>
    <xf numFmtId="0" fontId="1" fillId="0" borderId="6" xfId="1" applyBorder="1" applyAlignment="1">
      <alignment horizontal="left" vertical="top" wrapText="1"/>
    </xf>
    <xf numFmtId="0" fontId="1" fillId="0" borderId="7" xfId="1" applyBorder="1" applyAlignment="1">
      <alignment vertical="top" wrapText="1"/>
    </xf>
    <xf numFmtId="0" fontId="1" fillId="0" borderId="9" xfId="1" applyBorder="1" applyAlignment="1">
      <alignment horizontal="left" vertical="top" wrapText="1"/>
    </xf>
    <xf numFmtId="0" fontId="1" fillId="0" borderId="0" xfId="1"/>
    <xf numFmtId="49" fontId="1" fillId="0" borderId="0" xfId="1" applyNumberFormat="1"/>
    <xf numFmtId="0" fontId="1" fillId="0" borderId="7" xfId="1" applyBorder="1" applyAlignment="1">
      <alignment horizontal="center"/>
    </xf>
    <xf numFmtId="0" fontId="1" fillId="0" borderId="9" xfId="1" applyBorder="1" applyAlignment="1">
      <alignment horizontal="center"/>
    </xf>
    <xf numFmtId="49" fontId="1" fillId="0" borderId="7" xfId="1" applyNumberFormat="1" applyBorder="1" applyAlignment="1">
      <alignment horizontal="center"/>
    </xf>
    <xf numFmtId="0" fontId="1" fillId="0" borderId="3" xfId="1" applyBorder="1" applyAlignment="1">
      <alignment horizontal="center"/>
    </xf>
    <xf numFmtId="0" fontId="1" fillId="0" borderId="0" xfId="1" applyAlignment="1">
      <alignment horizontal="left"/>
    </xf>
    <xf numFmtId="49" fontId="1" fillId="0" borderId="0" xfId="1" applyNumberFormat="1" applyAlignment="1">
      <alignment horizontal="center"/>
    </xf>
    <xf numFmtId="0" fontId="1" fillId="0" borderId="11" xfId="1" applyBorder="1" applyAlignment="1">
      <alignment horizontal="center"/>
    </xf>
    <xf numFmtId="0" fontId="1" fillId="0" borderId="12" xfId="1" applyBorder="1" applyAlignment="1">
      <alignment horizontal="left"/>
    </xf>
    <xf numFmtId="49" fontId="1" fillId="0" borderId="13" xfId="1" applyNumberFormat="1" applyBorder="1" applyAlignment="1">
      <alignment horizontal="right"/>
    </xf>
    <xf numFmtId="164" fontId="1" fillId="0" borderId="15" xfId="1" applyNumberFormat="1" applyBorder="1" applyAlignment="1">
      <alignment horizontal="center"/>
    </xf>
    <xf numFmtId="0" fontId="1" fillId="0" borderId="5" xfId="1" applyBorder="1" applyAlignment="1">
      <alignment horizontal="center"/>
    </xf>
    <xf numFmtId="0" fontId="1" fillId="0" borderId="6" xfId="1" applyBorder="1" applyAlignment="1">
      <alignment horizontal="center"/>
    </xf>
    <xf numFmtId="0" fontId="25" fillId="0" borderId="0" xfId="1" applyFont="1"/>
    <xf numFmtId="2" fontId="1" fillId="0" borderId="0" xfId="1" applyNumberFormat="1" applyAlignment="1">
      <alignment horizontal="right"/>
    </xf>
    <xf numFmtId="2" fontId="9" fillId="0" borderId="0" xfId="1" applyNumberFormat="1" applyFont="1" applyAlignment="1">
      <alignment horizontal="right"/>
    </xf>
    <xf numFmtId="0" fontId="26" fillId="0" borderId="0" xfId="1" applyFont="1"/>
    <xf numFmtId="0" fontId="1" fillId="0" borderId="11" xfId="1" applyBorder="1"/>
    <xf numFmtId="0" fontId="9" fillId="0" borderId="9" xfId="1" applyFont="1" applyBorder="1"/>
    <xf numFmtId="0" fontId="9" fillId="0" borderId="9" xfId="1" applyFont="1" applyBorder="1" applyAlignment="1">
      <alignment horizontal="center"/>
    </xf>
    <xf numFmtId="2" fontId="9" fillId="0" borderId="6" xfId="1" applyNumberFormat="1" applyFont="1" applyBorder="1" applyAlignment="1">
      <alignment horizontal="right"/>
    </xf>
    <xf numFmtId="0" fontId="1" fillId="0" borderId="1" xfId="1" applyBorder="1" applyAlignment="1">
      <alignment horizontal="center"/>
    </xf>
    <xf numFmtId="0" fontId="1" fillId="0" borderId="2" xfId="1" applyBorder="1"/>
    <xf numFmtId="0" fontId="1" fillId="0" borderId="2" xfId="1" applyBorder="1" applyAlignment="1">
      <alignment horizontal="center"/>
    </xf>
    <xf numFmtId="164" fontId="1" fillId="0" borderId="7" xfId="1" applyNumberFormat="1" applyBorder="1" applyAlignment="1">
      <alignment horizontal="right"/>
    </xf>
    <xf numFmtId="165" fontId="6" fillId="0" borderId="0" xfId="2" applyFont="1" applyFill="1" applyBorder="1"/>
    <xf numFmtId="164" fontId="1" fillId="0" borderId="3" xfId="1" applyNumberFormat="1" applyBorder="1" applyAlignment="1">
      <alignment horizontal="right"/>
    </xf>
    <xf numFmtId="9" fontId="27" fillId="0" borderId="0" xfId="1" applyNumberFormat="1" applyFont="1"/>
    <xf numFmtId="0" fontId="1" fillId="0" borderId="11" xfId="1" applyBorder="1" applyAlignment="1">
      <alignment horizontal="left"/>
    </xf>
    <xf numFmtId="0" fontId="1" fillId="0" borderId="4" xfId="1" applyBorder="1" applyAlignment="1">
      <alignment horizontal="center"/>
    </xf>
    <xf numFmtId="0" fontId="1" fillId="0" borderId="5" xfId="1" applyBorder="1"/>
    <xf numFmtId="49" fontId="1" fillId="0" borderId="4" xfId="1" applyNumberFormat="1" applyBorder="1" applyAlignment="1">
      <alignment horizontal="right"/>
    </xf>
    <xf numFmtId="2" fontId="1" fillId="0" borderId="6" xfId="1" applyNumberFormat="1" applyBorder="1" applyAlignment="1">
      <alignment horizontal="center"/>
    </xf>
    <xf numFmtId="0" fontId="1" fillId="0" borderId="12" xfId="1" applyBorder="1" applyAlignment="1">
      <alignment horizontal="center"/>
    </xf>
    <xf numFmtId="0" fontId="1" fillId="0" borderId="10" xfId="1" applyBorder="1"/>
    <xf numFmtId="2" fontId="1" fillId="0" borderId="8" xfId="1" applyNumberFormat="1" applyBorder="1" applyAlignment="1">
      <alignment horizontal="center"/>
    </xf>
    <xf numFmtId="164" fontId="1" fillId="0" borderId="6" xfId="1" applyNumberFormat="1" applyBorder="1" applyAlignment="1">
      <alignment horizontal="right"/>
    </xf>
    <xf numFmtId="4" fontId="27" fillId="0" borderId="0" xfId="1" applyNumberFormat="1" applyFont="1"/>
    <xf numFmtId="10" fontId="1" fillId="0" borderId="4" xfId="1" applyNumberFormat="1" applyBorder="1" applyAlignment="1">
      <alignment horizontal="center"/>
    </xf>
    <xf numFmtId="10" fontId="1" fillId="0" borderId="7" xfId="1" applyNumberFormat="1" applyBorder="1" applyAlignment="1">
      <alignment horizontal="center"/>
    </xf>
    <xf numFmtId="4" fontId="1" fillId="0" borderId="0" xfId="1" applyNumberFormat="1"/>
    <xf numFmtId="2" fontId="1" fillId="0" borderId="4" xfId="1" applyNumberFormat="1" applyBorder="1" applyAlignment="1">
      <alignment horizontal="center"/>
    </xf>
    <xf numFmtId="4" fontId="6" fillId="0" borderId="0" xfId="1" applyNumberFormat="1" applyFont="1"/>
    <xf numFmtId="0" fontId="1" fillId="0" borderId="10" xfId="1" applyBorder="1" applyAlignment="1">
      <alignment horizontal="left"/>
    </xf>
    <xf numFmtId="0" fontId="9" fillId="0" borderId="4" xfId="1" applyFont="1" applyBorder="1" applyAlignment="1">
      <alignment horizontal="right"/>
    </xf>
    <xf numFmtId="164" fontId="9" fillId="0" borderId="7" xfId="1" applyNumberFormat="1" applyFont="1" applyBorder="1"/>
    <xf numFmtId="9" fontId="6" fillId="0" borderId="0" xfId="1" applyNumberFormat="1" applyFont="1"/>
    <xf numFmtId="0" fontId="9" fillId="0" borderId="0" xfId="1" applyFont="1" applyAlignment="1">
      <alignment horizontal="right"/>
    </xf>
    <xf numFmtId="164" fontId="1" fillId="0" borderId="0" xfId="1" applyNumberFormat="1"/>
    <xf numFmtId="0" fontId="9" fillId="0" borderId="16" xfId="1" applyFont="1" applyBorder="1" applyAlignment="1">
      <alignment horizontal="center"/>
    </xf>
    <xf numFmtId="10" fontId="1" fillId="0" borderId="1" xfId="1" applyNumberFormat="1" applyBorder="1" applyAlignment="1">
      <alignment horizontal="center"/>
    </xf>
    <xf numFmtId="164" fontId="1" fillId="0" borderId="13" xfId="1" applyNumberFormat="1" applyBorder="1"/>
    <xf numFmtId="0" fontId="1" fillId="0" borderId="6" xfId="1" applyBorder="1" applyAlignment="1">
      <alignment horizontal="left"/>
    </xf>
    <xf numFmtId="0" fontId="1" fillId="0" borderId="7" xfId="1" applyBorder="1" applyAlignment="1">
      <alignment horizontal="left"/>
    </xf>
    <xf numFmtId="164" fontId="9" fillId="0" borderId="6" xfId="1" applyNumberFormat="1" applyFont="1" applyBorder="1"/>
    <xf numFmtId="0" fontId="1" fillId="0" borderId="7" xfId="1" applyBorder="1"/>
    <xf numFmtId="0" fontId="9" fillId="0" borderId="9" xfId="1" applyFont="1" applyBorder="1" applyAlignment="1">
      <alignment horizontal="right"/>
    </xf>
    <xf numFmtId="2" fontId="1" fillId="0" borderId="7" xfId="1" applyNumberFormat="1" applyBorder="1" applyAlignment="1">
      <alignment horizontal="center"/>
    </xf>
    <xf numFmtId="0" fontId="1" fillId="0" borderId="14" xfId="1" applyBorder="1" applyAlignment="1">
      <alignment horizontal="left"/>
    </xf>
    <xf numFmtId="0" fontId="1" fillId="0" borderId="7" xfId="1" applyBorder="1" applyAlignment="1">
      <alignment horizontal="right"/>
    </xf>
    <xf numFmtId="0" fontId="2" fillId="0" borderId="7" xfId="1" applyFont="1" applyBorder="1"/>
    <xf numFmtId="164" fontId="2" fillId="0" borderId="7" xfId="1" applyNumberFormat="1" applyFont="1" applyBorder="1"/>
    <xf numFmtId="0" fontId="1" fillId="0" borderId="6" xfId="1" applyBorder="1" applyAlignment="1">
      <alignment horizontal="right"/>
    </xf>
    <xf numFmtId="0" fontId="1" fillId="0" borderId="8" xfId="1" applyBorder="1" applyAlignment="1">
      <alignment horizontal="right"/>
    </xf>
    <xf numFmtId="0" fontId="9" fillId="0" borderId="8" xfId="1" applyFont="1" applyBorder="1" applyAlignment="1">
      <alignment horizontal="right"/>
    </xf>
    <xf numFmtId="0" fontId="9" fillId="0" borderId="5" xfId="1" applyFont="1" applyBorder="1" applyAlignment="1">
      <alignment horizontal="right"/>
    </xf>
    <xf numFmtId="164" fontId="9" fillId="0" borderId="4" xfId="1" applyNumberFormat="1" applyFont="1" applyBorder="1"/>
    <xf numFmtId="0" fontId="1" fillId="0" borderId="0" xfId="1" applyAlignment="1">
      <alignment horizontal="right"/>
    </xf>
    <xf numFmtId="0" fontId="1" fillId="0" borderId="6" xfId="1" applyBorder="1"/>
    <xf numFmtId="10" fontId="1" fillId="0" borderId="0" xfId="1" applyNumberFormat="1" applyAlignment="1">
      <alignment horizontal="center"/>
    </xf>
    <xf numFmtId="0" fontId="9" fillId="0" borderId="6" xfId="1" applyFont="1" applyBorder="1" applyAlignment="1">
      <alignment horizontal="right"/>
    </xf>
    <xf numFmtId="164" fontId="1" fillId="0" borderId="1" xfId="1" applyNumberFormat="1" applyBorder="1"/>
    <xf numFmtId="0" fontId="1" fillId="0" borderId="10" xfId="1" applyBorder="1" applyAlignment="1">
      <alignment horizontal="center" vertical="center"/>
    </xf>
    <xf numFmtId="10" fontId="1" fillId="0" borderId="7" xfId="1" applyNumberFormat="1" applyBorder="1"/>
    <xf numFmtId="164" fontId="6" fillId="0" borderId="0" xfId="1" applyNumberFormat="1" applyFont="1"/>
    <xf numFmtId="0" fontId="9" fillId="0" borderId="13" xfId="1" applyFont="1" applyBorder="1" applyAlignment="1">
      <alignment horizontal="right"/>
    </xf>
    <xf numFmtId="10" fontId="1" fillId="0" borderId="6" xfId="3" applyNumberFormat="1" applyFill="1" applyBorder="1" applyAlignment="1">
      <alignment horizontal="center"/>
    </xf>
    <xf numFmtId="9" fontId="6" fillId="0" borderId="0" xfId="3" applyFont="1" applyFill="1" applyBorder="1"/>
    <xf numFmtId="44" fontId="11" fillId="0" borderId="7" xfId="0" applyNumberFormat="1" applyFont="1" applyBorder="1"/>
    <xf numFmtId="0" fontId="9" fillId="8" borderId="0" xfId="1" applyFont="1" applyFill="1" applyAlignment="1">
      <alignment horizontal="center"/>
    </xf>
    <xf numFmtId="0" fontId="6" fillId="8" borderId="0" xfId="1" applyFont="1" applyFill="1"/>
    <xf numFmtId="0" fontId="1" fillId="8" borderId="0" xfId="1" applyFill="1"/>
    <xf numFmtId="2" fontId="1" fillId="8" borderId="0" xfId="1" applyNumberFormat="1" applyFill="1"/>
    <xf numFmtId="0" fontId="9" fillId="8" borderId="0" xfId="1" applyFont="1" applyFill="1"/>
    <xf numFmtId="0" fontId="1" fillId="8" borderId="0" xfId="1" applyFill="1" applyAlignment="1">
      <alignment horizontal="center"/>
    </xf>
    <xf numFmtId="0" fontId="1" fillId="8" borderId="7" xfId="1" applyFill="1" applyBorder="1" applyAlignment="1">
      <alignment horizontal="left" vertical="top" wrapText="1"/>
    </xf>
    <xf numFmtId="0" fontId="1" fillId="8" borderId="9" xfId="1" applyFill="1" applyBorder="1"/>
    <xf numFmtId="0" fontId="1" fillId="8" borderId="6" xfId="1" applyFill="1" applyBorder="1" applyAlignment="1">
      <alignment horizontal="left" vertical="top" wrapText="1"/>
    </xf>
    <xf numFmtId="0" fontId="1" fillId="8" borderId="7" xfId="1" applyFill="1" applyBorder="1" applyAlignment="1">
      <alignment vertical="top" wrapText="1"/>
    </xf>
    <xf numFmtId="0" fontId="1" fillId="8" borderId="9" xfId="1" applyFill="1" applyBorder="1" applyAlignment="1">
      <alignment horizontal="left" vertical="top" wrapText="1"/>
    </xf>
    <xf numFmtId="49" fontId="1" fillId="8" borderId="0" xfId="1" applyNumberFormat="1" applyFill="1"/>
    <xf numFmtId="0" fontId="1" fillId="8" borderId="7" xfId="1" applyFill="1" applyBorder="1" applyAlignment="1">
      <alignment horizontal="center"/>
    </xf>
    <xf numFmtId="0" fontId="1" fillId="8" borderId="9" xfId="1" applyFill="1" applyBorder="1" applyAlignment="1">
      <alignment horizontal="center"/>
    </xf>
    <xf numFmtId="49" fontId="1" fillId="8" borderId="7" xfId="1" applyNumberFormat="1" applyFill="1" applyBorder="1" applyAlignment="1">
      <alignment horizontal="center"/>
    </xf>
    <xf numFmtId="0" fontId="1" fillId="8" borderId="3" xfId="1" applyFill="1" applyBorder="1" applyAlignment="1">
      <alignment horizontal="center"/>
    </xf>
    <xf numFmtId="0" fontId="1" fillId="8" borderId="0" xfId="1" applyFill="1" applyAlignment="1">
      <alignment horizontal="left"/>
    </xf>
    <xf numFmtId="49" fontId="1" fillId="8" borderId="0" xfId="1" applyNumberFormat="1" applyFill="1" applyAlignment="1">
      <alignment horizontal="center"/>
    </xf>
    <xf numFmtId="0" fontId="1" fillId="8" borderId="11" xfId="1" applyFill="1" applyBorder="1" applyAlignment="1">
      <alignment horizontal="center"/>
    </xf>
    <xf numFmtId="0" fontId="1" fillId="8" borderId="12" xfId="1" applyFill="1" applyBorder="1" applyAlignment="1">
      <alignment horizontal="left"/>
    </xf>
    <xf numFmtId="49" fontId="1" fillId="8" borderId="13" xfId="1" applyNumberFormat="1" applyFill="1" applyBorder="1" applyAlignment="1">
      <alignment horizontal="right"/>
    </xf>
    <xf numFmtId="164" fontId="1" fillId="8" borderId="15" xfId="1" applyNumberFormat="1" applyFill="1" applyBorder="1" applyAlignment="1">
      <alignment horizontal="center"/>
    </xf>
    <xf numFmtId="0" fontId="1" fillId="8" borderId="5" xfId="1" applyFill="1" applyBorder="1" applyAlignment="1">
      <alignment horizontal="center"/>
    </xf>
    <xf numFmtId="0" fontId="1" fillId="8" borderId="6" xfId="1" applyFill="1" applyBorder="1" applyAlignment="1">
      <alignment horizontal="center"/>
    </xf>
    <xf numFmtId="0" fontId="25" fillId="8" borderId="0" xfId="1" applyFont="1" applyFill="1"/>
    <xf numFmtId="2" fontId="1" fillId="8" borderId="0" xfId="1" applyNumberFormat="1" applyFill="1" applyAlignment="1">
      <alignment horizontal="right"/>
    </xf>
    <xf numFmtId="2" fontId="9" fillId="8" borderId="0" xfId="1" applyNumberFormat="1" applyFont="1" applyFill="1" applyAlignment="1">
      <alignment horizontal="right"/>
    </xf>
    <xf numFmtId="0" fontId="26" fillId="8" borderId="0" xfId="1" applyFont="1" applyFill="1"/>
    <xf numFmtId="0" fontId="1" fillId="8" borderId="11" xfId="1" applyFill="1" applyBorder="1"/>
    <xf numFmtId="0" fontId="9" fillId="8" borderId="9" xfId="1" applyFont="1" applyFill="1" applyBorder="1"/>
    <xf numFmtId="0" fontId="9" fillId="8" borderId="9" xfId="1" applyFont="1" applyFill="1" applyBorder="1" applyAlignment="1">
      <alignment horizontal="center"/>
    </xf>
    <xf numFmtId="2" fontId="9" fillId="8" borderId="6" xfId="1" applyNumberFormat="1" applyFont="1" applyFill="1" applyBorder="1" applyAlignment="1">
      <alignment horizontal="right"/>
    </xf>
    <xf numFmtId="0" fontId="1" fillId="8" borderId="1" xfId="1" applyFill="1" applyBorder="1" applyAlignment="1">
      <alignment horizontal="center"/>
    </xf>
    <xf numFmtId="0" fontId="1" fillId="8" borderId="2" xfId="1" applyFill="1" applyBorder="1"/>
    <xf numFmtId="0" fontId="1" fillId="8" borderId="2" xfId="1" applyFill="1" applyBorder="1" applyAlignment="1">
      <alignment horizontal="center"/>
    </xf>
    <xf numFmtId="164" fontId="1" fillId="8" borderId="7" xfId="1" applyNumberFormat="1" applyFill="1" applyBorder="1" applyAlignment="1">
      <alignment horizontal="right"/>
    </xf>
    <xf numFmtId="165" fontId="6" fillId="8" borderId="0" xfId="2" applyFont="1" applyFill="1" applyBorder="1"/>
    <xf numFmtId="164" fontId="1" fillId="8" borderId="3" xfId="1" applyNumberFormat="1" applyFill="1" applyBorder="1" applyAlignment="1">
      <alignment horizontal="right"/>
    </xf>
    <xf numFmtId="9" fontId="27" fillId="8" borderId="0" xfId="1" applyNumberFormat="1" applyFont="1" applyFill="1"/>
    <xf numFmtId="0" fontId="1" fillId="8" borderId="11" xfId="1" applyFill="1" applyBorder="1" applyAlignment="1">
      <alignment horizontal="left"/>
    </xf>
    <xf numFmtId="0" fontId="1" fillId="8" borderId="4" xfId="1" applyFill="1" applyBorder="1" applyAlignment="1">
      <alignment horizontal="center"/>
    </xf>
    <xf numFmtId="0" fontId="1" fillId="8" borderId="5" xfId="1" applyFill="1" applyBorder="1"/>
    <xf numFmtId="49" fontId="1" fillId="8" borderId="4" xfId="1" applyNumberFormat="1" applyFill="1" applyBorder="1" applyAlignment="1">
      <alignment horizontal="right"/>
    </xf>
    <xf numFmtId="2" fontId="1" fillId="8" borderId="6" xfId="1" applyNumberFormat="1" applyFill="1" applyBorder="1" applyAlignment="1">
      <alignment horizontal="center"/>
    </xf>
    <xf numFmtId="0" fontId="1" fillId="8" borderId="12" xfId="1" applyFill="1" applyBorder="1" applyAlignment="1">
      <alignment horizontal="center"/>
    </xf>
    <xf numFmtId="0" fontId="1" fillId="8" borderId="10" xfId="1" applyFill="1" applyBorder="1"/>
    <xf numFmtId="2" fontId="1" fillId="8" borderId="8" xfId="1" applyNumberFormat="1" applyFill="1" applyBorder="1" applyAlignment="1">
      <alignment horizontal="center"/>
    </xf>
    <xf numFmtId="164" fontId="1" fillId="8" borderId="6" xfId="1" applyNumberFormat="1" applyFill="1" applyBorder="1" applyAlignment="1">
      <alignment horizontal="right"/>
    </xf>
    <xf numFmtId="4" fontId="27" fillId="8" borderId="0" xfId="1" applyNumberFormat="1" applyFont="1" applyFill="1"/>
    <xf numFmtId="0" fontId="27" fillId="8" borderId="0" xfId="1" applyFont="1" applyFill="1"/>
    <xf numFmtId="10" fontId="1" fillId="8" borderId="4" xfId="1" applyNumberFormat="1" applyFill="1" applyBorder="1" applyAlignment="1">
      <alignment horizontal="center"/>
    </xf>
    <xf numFmtId="10" fontId="1" fillId="8" borderId="7" xfId="1" applyNumberFormat="1" applyFill="1" applyBorder="1" applyAlignment="1">
      <alignment horizontal="center"/>
    </xf>
    <xf numFmtId="4" fontId="1" fillId="8" borderId="0" xfId="1" applyNumberFormat="1" applyFill="1"/>
    <xf numFmtId="2" fontId="1" fillId="8" borderId="4" xfId="1" applyNumberFormat="1" applyFill="1" applyBorder="1" applyAlignment="1">
      <alignment horizontal="center"/>
    </xf>
    <xf numFmtId="4" fontId="6" fillId="8" borderId="0" xfId="1" applyNumberFormat="1" applyFont="1" applyFill="1"/>
    <xf numFmtId="0" fontId="1" fillId="8" borderId="10" xfId="1" applyFill="1" applyBorder="1" applyAlignment="1">
      <alignment horizontal="left"/>
    </xf>
    <xf numFmtId="0" fontId="9" fillId="8" borderId="4" xfId="1" applyFont="1" applyFill="1" applyBorder="1" applyAlignment="1">
      <alignment horizontal="right"/>
    </xf>
    <xf numFmtId="164" fontId="9" fillId="8" borderId="7" xfId="1" applyNumberFormat="1" applyFont="1" applyFill="1" applyBorder="1"/>
    <xf numFmtId="9" fontId="6" fillId="8" borderId="0" xfId="1" applyNumberFormat="1" applyFont="1" applyFill="1"/>
    <xf numFmtId="0" fontId="9" fillId="8" borderId="0" xfId="1" applyFont="1" applyFill="1" applyAlignment="1">
      <alignment horizontal="right"/>
    </xf>
    <xf numFmtId="164" fontId="1" fillId="8" borderId="0" xfId="1" applyNumberFormat="1" applyFill="1"/>
    <xf numFmtId="0" fontId="9" fillId="8" borderId="16" xfId="1" applyFont="1" applyFill="1" applyBorder="1" applyAlignment="1">
      <alignment horizontal="center"/>
    </xf>
    <xf numFmtId="10" fontId="1" fillId="8" borderId="1" xfId="1" applyNumberFormat="1" applyFill="1" applyBorder="1" applyAlignment="1">
      <alignment horizontal="center"/>
    </xf>
    <xf numFmtId="164" fontId="1" fillId="8" borderId="13" xfId="1" applyNumberFormat="1" applyFill="1" applyBorder="1"/>
    <xf numFmtId="0" fontId="1" fillId="8" borderId="6" xfId="1" applyFill="1" applyBorder="1" applyAlignment="1">
      <alignment horizontal="left"/>
    </xf>
    <xf numFmtId="164" fontId="1" fillId="8" borderId="6" xfId="1" applyNumberFormat="1" applyFill="1" applyBorder="1"/>
    <xf numFmtId="0" fontId="1" fillId="8" borderId="7" xfId="1" applyFill="1" applyBorder="1" applyAlignment="1">
      <alignment horizontal="left"/>
    </xf>
    <xf numFmtId="10" fontId="1" fillId="8" borderId="7" xfId="3" applyNumberFormat="1" applyFill="1" applyBorder="1" applyAlignment="1">
      <alignment horizontal="center"/>
    </xf>
    <xf numFmtId="164" fontId="9" fillId="8" borderId="6" xfId="1" applyNumberFormat="1" applyFont="1" applyFill="1" applyBorder="1"/>
    <xf numFmtId="10" fontId="1" fillId="8" borderId="0" xfId="3" applyNumberFormat="1" applyFill="1" applyBorder="1" applyAlignment="1">
      <alignment horizontal="center"/>
    </xf>
    <xf numFmtId="0" fontId="1" fillId="8" borderId="7" xfId="1" applyFill="1" applyBorder="1"/>
    <xf numFmtId="164" fontId="1" fillId="8" borderId="7" xfId="1" applyNumberFormat="1" applyFill="1" applyBorder="1"/>
    <xf numFmtId="9" fontId="1" fillId="8" borderId="0" xfId="1" applyNumberFormat="1" applyFill="1"/>
    <xf numFmtId="0" fontId="9" fillId="8" borderId="9" xfId="1" applyFont="1" applyFill="1" applyBorder="1" applyAlignment="1">
      <alignment horizontal="right"/>
    </xf>
    <xf numFmtId="2" fontId="1" fillId="8" borderId="7" xfId="1" applyNumberFormat="1" applyFill="1" applyBorder="1" applyAlignment="1">
      <alignment horizontal="center"/>
    </xf>
    <xf numFmtId="0" fontId="1" fillId="8" borderId="14" xfId="1" applyFill="1" applyBorder="1" applyAlignment="1">
      <alignment horizontal="left"/>
    </xf>
    <xf numFmtId="0" fontId="1" fillId="8" borderId="7" xfId="1" applyFill="1" applyBorder="1" applyAlignment="1">
      <alignment horizontal="right"/>
    </xf>
    <xf numFmtId="0" fontId="1" fillId="8" borderId="6" xfId="1" applyFill="1" applyBorder="1" applyAlignment="1">
      <alignment horizontal="right"/>
    </xf>
    <xf numFmtId="0" fontId="1" fillId="8" borderId="8" xfId="1" applyFill="1" applyBorder="1" applyAlignment="1">
      <alignment horizontal="right"/>
    </xf>
    <xf numFmtId="164" fontId="1" fillId="8" borderId="4" xfId="1" applyNumberFormat="1" applyFill="1" applyBorder="1"/>
    <xf numFmtId="0" fontId="9" fillId="8" borderId="8" xfId="1" applyFont="1" applyFill="1" applyBorder="1" applyAlignment="1">
      <alignment horizontal="right"/>
    </xf>
    <xf numFmtId="0" fontId="9" fillId="8" borderId="5" xfId="1" applyFont="1" applyFill="1" applyBorder="1" applyAlignment="1">
      <alignment horizontal="right"/>
    </xf>
    <xf numFmtId="164" fontId="9" fillId="8" borderId="4" xfId="1" applyNumberFormat="1" applyFont="1" applyFill="1" applyBorder="1"/>
    <xf numFmtId="0" fontId="1" fillId="8" borderId="0" xfId="1" applyFill="1" applyAlignment="1">
      <alignment horizontal="right"/>
    </xf>
    <xf numFmtId="0" fontId="1" fillId="8" borderId="6" xfId="1" applyFill="1" applyBorder="1"/>
    <xf numFmtId="10" fontId="1" fillId="8" borderId="0" xfId="1" applyNumberFormat="1" applyFill="1" applyAlignment="1">
      <alignment horizontal="center"/>
    </xf>
    <xf numFmtId="0" fontId="9" fillId="8" borderId="6" xfId="1" applyFont="1" applyFill="1" applyBorder="1" applyAlignment="1">
      <alignment horizontal="right"/>
    </xf>
    <xf numFmtId="168" fontId="1" fillId="8" borderId="7" xfId="1" applyNumberFormat="1" applyFill="1" applyBorder="1"/>
    <xf numFmtId="164" fontId="1" fillId="8" borderId="1" xfId="1" applyNumberFormat="1" applyFill="1" applyBorder="1"/>
    <xf numFmtId="0" fontId="1" fillId="8" borderId="10" xfId="1" applyFill="1" applyBorder="1" applyAlignment="1">
      <alignment horizontal="center" vertical="center"/>
    </xf>
    <xf numFmtId="10" fontId="1" fillId="8" borderId="7" xfId="1" applyNumberFormat="1" applyFill="1" applyBorder="1"/>
    <xf numFmtId="164" fontId="6" fillId="8" borderId="0" xfId="1" applyNumberFormat="1" applyFont="1" applyFill="1"/>
    <xf numFmtId="0" fontId="9" fillId="8" borderId="13" xfId="1" applyFont="1" applyFill="1" applyBorder="1" applyAlignment="1">
      <alignment horizontal="right"/>
    </xf>
    <xf numFmtId="10" fontId="1" fillId="8" borderId="6" xfId="3" applyNumberFormat="1" applyFill="1" applyBorder="1" applyAlignment="1">
      <alignment horizontal="center"/>
    </xf>
    <xf numFmtId="9" fontId="6" fillId="8" borderId="0" xfId="3" applyFont="1" applyFill="1" applyBorder="1"/>
    <xf numFmtId="7" fontId="29" fillId="0" borderId="7" xfId="5" applyNumberFormat="1" applyFont="1" applyBorder="1" applyAlignment="1">
      <alignment vertical="center"/>
    </xf>
    <xf numFmtId="0" fontId="20" fillId="0" borderId="7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/>
    </xf>
    <xf numFmtId="0" fontId="1" fillId="0" borderId="11" xfId="1" applyBorder="1" applyAlignment="1">
      <alignment horizontal="left"/>
    </xf>
    <xf numFmtId="0" fontId="1" fillId="0" borderId="6" xfId="1" applyBorder="1" applyAlignment="1">
      <alignment horizontal="left"/>
    </xf>
    <xf numFmtId="0" fontId="9" fillId="0" borderId="0" xfId="1" applyFont="1" applyAlignment="1">
      <alignment horizontal="center"/>
    </xf>
    <xf numFmtId="0" fontId="1" fillId="0" borderId="11" xfId="1" applyBorder="1" applyAlignment="1">
      <alignment horizontal="center"/>
    </xf>
    <xf numFmtId="0" fontId="1" fillId="0" borderId="6" xfId="1" applyBorder="1" applyAlignment="1">
      <alignment horizontal="center"/>
    </xf>
    <xf numFmtId="164" fontId="9" fillId="0" borderId="9" xfId="1" applyNumberFormat="1" applyFont="1" applyBorder="1" applyAlignment="1">
      <alignment horizontal="center"/>
    </xf>
    <xf numFmtId="164" fontId="9" fillId="0" borderId="6" xfId="1" applyNumberFormat="1" applyFont="1" applyBorder="1" applyAlignment="1">
      <alignment horizontal="center"/>
    </xf>
    <xf numFmtId="0" fontId="1" fillId="0" borderId="9" xfId="1" applyBorder="1" applyAlignment="1">
      <alignment horizontal="center"/>
    </xf>
    <xf numFmtId="0" fontId="1" fillId="0" borderId="7" xfId="1" applyBorder="1" applyAlignment="1">
      <alignment horizontal="center"/>
    </xf>
    <xf numFmtId="164" fontId="1" fillId="0" borderId="11" xfId="1" applyNumberFormat="1" applyBorder="1" applyAlignment="1">
      <alignment horizontal="center"/>
    </xf>
    <xf numFmtId="164" fontId="1" fillId="0" borderId="6" xfId="1" applyNumberFormat="1" applyBorder="1" applyAlignment="1">
      <alignment horizontal="center"/>
    </xf>
    <xf numFmtId="164" fontId="28" fillId="0" borderId="11" xfId="1" applyNumberFormat="1" applyFont="1" applyBorder="1" applyAlignment="1">
      <alignment horizontal="center"/>
    </xf>
    <xf numFmtId="164" fontId="28" fillId="0" borderId="6" xfId="1" applyNumberFormat="1" applyFont="1" applyBorder="1" applyAlignment="1">
      <alignment horizontal="center"/>
    </xf>
    <xf numFmtId="0" fontId="1" fillId="0" borderId="0" xfId="1" applyAlignment="1">
      <alignment horizontal="left"/>
    </xf>
    <xf numFmtId="0" fontId="1" fillId="0" borderId="12" xfId="1" applyBorder="1" applyAlignment="1">
      <alignment horizontal="left"/>
    </xf>
    <xf numFmtId="0" fontId="1" fillId="0" borderId="13" xfId="1" applyBorder="1" applyAlignment="1">
      <alignment horizontal="left"/>
    </xf>
    <xf numFmtId="0" fontId="1" fillId="0" borderId="7" xfId="1" applyBorder="1" applyAlignment="1">
      <alignment horizontal="left"/>
    </xf>
    <xf numFmtId="0" fontId="1" fillId="0" borderId="2" xfId="1" applyBorder="1" applyAlignment="1">
      <alignment horizontal="center"/>
    </xf>
    <xf numFmtId="0" fontId="1" fillId="0" borderId="13" xfId="1" applyBorder="1" applyAlignment="1">
      <alignment horizontal="center"/>
    </xf>
    <xf numFmtId="0" fontId="1" fillId="0" borderId="1" xfId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0" fontId="9" fillId="0" borderId="5" xfId="1" applyFont="1" applyBorder="1" applyAlignment="1">
      <alignment horizontal="center"/>
    </xf>
    <xf numFmtId="0" fontId="1" fillId="8" borderId="11" xfId="1" applyFill="1" applyBorder="1" applyAlignment="1">
      <alignment horizontal="left"/>
    </xf>
    <xf numFmtId="0" fontId="1" fillId="8" borderId="6" xfId="1" applyFill="1" applyBorder="1" applyAlignment="1">
      <alignment horizontal="left"/>
    </xf>
    <xf numFmtId="0" fontId="1" fillId="8" borderId="12" xfId="1" applyFill="1" applyBorder="1" applyAlignment="1">
      <alignment horizontal="left"/>
    </xf>
    <xf numFmtId="0" fontId="1" fillId="8" borderId="13" xfId="1" applyFill="1" applyBorder="1" applyAlignment="1">
      <alignment horizontal="left"/>
    </xf>
    <xf numFmtId="0" fontId="1" fillId="8" borderId="7" xfId="1" applyFill="1" applyBorder="1" applyAlignment="1">
      <alignment horizontal="left"/>
    </xf>
    <xf numFmtId="0" fontId="1" fillId="8" borderId="2" xfId="1" applyFill="1" applyBorder="1" applyAlignment="1">
      <alignment horizontal="center"/>
    </xf>
    <xf numFmtId="0" fontId="1" fillId="8" borderId="13" xfId="1" applyFill="1" applyBorder="1" applyAlignment="1">
      <alignment horizontal="center"/>
    </xf>
    <xf numFmtId="0" fontId="1" fillId="8" borderId="1" xfId="1" applyFill="1" applyBorder="1" applyAlignment="1">
      <alignment horizontal="center" vertical="center"/>
    </xf>
    <xf numFmtId="0" fontId="1" fillId="8" borderId="3" xfId="1" applyFill="1" applyBorder="1" applyAlignment="1">
      <alignment horizontal="center" vertical="center"/>
    </xf>
    <xf numFmtId="0" fontId="1" fillId="8" borderId="4" xfId="1" applyFill="1" applyBorder="1" applyAlignment="1">
      <alignment horizontal="center" vertical="center"/>
    </xf>
    <xf numFmtId="0" fontId="9" fillId="8" borderId="5" xfId="1" applyFont="1" applyFill="1" applyBorder="1" applyAlignment="1">
      <alignment horizontal="center"/>
    </xf>
    <xf numFmtId="0" fontId="9" fillId="8" borderId="0" xfId="1" applyFont="1" applyFill="1" applyAlignment="1">
      <alignment horizontal="center"/>
    </xf>
    <xf numFmtId="0" fontId="1" fillId="8" borderId="11" xfId="1" applyFill="1" applyBorder="1" applyAlignment="1">
      <alignment horizontal="center"/>
    </xf>
    <xf numFmtId="0" fontId="1" fillId="8" borderId="6" xfId="1" applyFill="1" applyBorder="1" applyAlignment="1">
      <alignment horizontal="center"/>
    </xf>
    <xf numFmtId="164" fontId="9" fillId="8" borderId="9" xfId="1" applyNumberFormat="1" applyFont="1" applyFill="1" applyBorder="1" applyAlignment="1">
      <alignment horizontal="center"/>
    </xf>
    <xf numFmtId="164" fontId="9" fillId="8" borderId="6" xfId="1" applyNumberFormat="1" applyFont="1" applyFill="1" applyBorder="1" applyAlignment="1">
      <alignment horizontal="center"/>
    </xf>
    <xf numFmtId="0" fontId="1" fillId="8" borderId="9" xfId="1" applyFill="1" applyBorder="1" applyAlignment="1">
      <alignment horizontal="center"/>
    </xf>
    <xf numFmtId="0" fontId="1" fillId="8" borderId="7" xfId="1" applyFill="1" applyBorder="1" applyAlignment="1">
      <alignment horizontal="center"/>
    </xf>
    <xf numFmtId="164" fontId="1" fillId="8" borderId="11" xfId="1" applyNumberFormat="1" applyFill="1" applyBorder="1" applyAlignment="1">
      <alignment horizontal="center"/>
    </xf>
    <xf numFmtId="164" fontId="1" fillId="8" borderId="6" xfId="1" applyNumberFormat="1" applyFill="1" applyBorder="1" applyAlignment="1">
      <alignment horizontal="center"/>
    </xf>
    <xf numFmtId="164" fontId="28" fillId="8" borderId="11" xfId="1" applyNumberFormat="1" applyFont="1" applyFill="1" applyBorder="1" applyAlignment="1">
      <alignment horizontal="center"/>
    </xf>
    <xf numFmtId="164" fontId="28" fillId="8" borderId="6" xfId="1" applyNumberFormat="1" applyFont="1" applyFill="1" applyBorder="1" applyAlignment="1">
      <alignment horizontal="center"/>
    </xf>
    <xf numFmtId="0" fontId="1" fillId="8" borderId="0" xfId="1" applyFill="1" applyAlignment="1">
      <alignment horizontal="left"/>
    </xf>
    <xf numFmtId="0" fontId="10" fillId="4" borderId="7" xfId="0" applyFont="1" applyFill="1" applyBorder="1" applyAlignment="1">
      <alignment horizontal="right"/>
    </xf>
    <xf numFmtId="0" fontId="10" fillId="4" borderId="11" xfId="0" applyFont="1" applyFill="1" applyBorder="1" applyAlignment="1">
      <alignment horizontal="right"/>
    </xf>
    <xf numFmtId="0" fontId="10" fillId="4" borderId="9" xfId="0" applyFont="1" applyFill="1" applyBorder="1" applyAlignment="1">
      <alignment horizontal="right"/>
    </xf>
    <xf numFmtId="0" fontId="10" fillId="4" borderId="6" xfId="0" applyFont="1" applyFill="1" applyBorder="1" applyAlignment="1">
      <alignment horizontal="right"/>
    </xf>
    <xf numFmtId="4" fontId="0" fillId="0" borderId="1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0" fontId="10" fillId="0" borderId="7" xfId="0" applyFont="1" applyBorder="1" applyAlignment="1">
      <alignment horizontal="right"/>
    </xf>
    <xf numFmtId="0" fontId="0" fillId="0" borderId="2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3" fillId="5" borderId="25" xfId="0" applyFont="1" applyFill="1" applyBorder="1" applyAlignment="1">
      <alignment horizontal="center" vertical="center"/>
    </xf>
    <xf numFmtId="0" fontId="15" fillId="0" borderId="0" xfId="0" applyFont="1" applyAlignment="1">
      <alignment horizontal="left"/>
    </xf>
    <xf numFmtId="0" fontId="13" fillId="0" borderId="24" xfId="0" applyFont="1" applyBorder="1" applyAlignment="1">
      <alignment horizontal="center"/>
    </xf>
    <xf numFmtId="0" fontId="13" fillId="0" borderId="25" xfId="0" applyFont="1" applyBorder="1" applyAlignment="1">
      <alignment horizontal="center"/>
    </xf>
    <xf numFmtId="0" fontId="13" fillId="0" borderId="26" xfId="0" applyFont="1" applyBorder="1" applyAlignment="1">
      <alignment horizontal="center"/>
    </xf>
  </cellXfs>
  <cellStyles count="7">
    <cellStyle name="Moeda" xfId="5" builtinId="4"/>
    <cellStyle name="Moeda 2" xfId="2" xr:uid="{00000000-0005-0000-0000-000001000000}"/>
    <cellStyle name="Moeda 3" xfId="4" xr:uid="{00000000-0005-0000-0000-000002000000}"/>
    <cellStyle name="Moeda 7" xfId="6" xr:uid="{00000000-0005-0000-0000-000003000000}"/>
    <cellStyle name="Normal" xfId="0" builtinId="0"/>
    <cellStyle name="Normal 2" xfId="1" xr:uid="{00000000-0005-0000-0000-000005000000}"/>
    <cellStyle name="Porcentagem 2" xfId="3" xr:uid="{00000000-0005-0000-0000-000006000000}"/>
  </cellStyles>
  <dxfs count="0"/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8"/>
  <sheetViews>
    <sheetView showGridLines="0" tabSelected="1" zoomScale="73" zoomScaleNormal="73" workbookViewId="0">
      <selection activeCell="C15" sqref="C15"/>
    </sheetView>
  </sheetViews>
  <sheetFormatPr defaultRowHeight="15" x14ac:dyDescent="0.25"/>
  <cols>
    <col min="1" max="1" width="10.140625" customWidth="1"/>
    <col min="2" max="2" width="9.42578125" customWidth="1"/>
    <col min="3" max="3" width="29.42578125" customWidth="1"/>
    <col min="4" max="4" width="18.85546875" customWidth="1"/>
    <col min="5" max="5" width="17.85546875" customWidth="1"/>
    <col min="6" max="7" width="34" customWidth="1"/>
    <col min="8" max="8" width="22.7109375" customWidth="1"/>
    <col min="9" max="9" width="17.5703125" customWidth="1"/>
    <col min="10" max="10" width="15.42578125" customWidth="1"/>
    <col min="11" max="11" width="16.28515625" customWidth="1"/>
    <col min="12" max="12" width="14.140625" customWidth="1"/>
    <col min="13" max="13" width="15.42578125" customWidth="1"/>
    <col min="14" max="14" width="12" customWidth="1"/>
    <col min="15" max="15" width="14.42578125" customWidth="1"/>
  </cols>
  <sheetData>
    <row r="1" spans="1:15" x14ac:dyDescent="0.25">
      <c r="A1" s="290" t="s">
        <v>156</v>
      </c>
      <c r="B1" s="290"/>
      <c r="C1" s="290"/>
      <c r="D1" s="290"/>
      <c r="E1" s="290"/>
      <c r="F1" s="290"/>
      <c r="G1" s="290"/>
      <c r="H1" s="290"/>
      <c r="I1" s="290"/>
    </row>
    <row r="2" spans="1:15" x14ac:dyDescent="0.25">
      <c r="A2" s="84"/>
      <c r="B2" s="84"/>
      <c r="C2" s="84"/>
      <c r="D2" s="84"/>
      <c r="E2" s="84"/>
      <c r="F2" s="84"/>
      <c r="G2" s="84"/>
      <c r="H2" s="84"/>
      <c r="I2" s="84"/>
    </row>
    <row r="3" spans="1:15" ht="41.25" customHeight="1" x14ac:dyDescent="0.25">
      <c r="A3" s="85" t="s">
        <v>121</v>
      </c>
      <c r="B3" s="85" t="s">
        <v>118</v>
      </c>
      <c r="C3" s="85" t="s">
        <v>117</v>
      </c>
      <c r="D3" s="85" t="s">
        <v>122</v>
      </c>
      <c r="E3" s="85" t="s">
        <v>119</v>
      </c>
      <c r="F3" s="85" t="s">
        <v>116</v>
      </c>
      <c r="G3" s="85" t="s">
        <v>217</v>
      </c>
      <c r="H3" s="85" t="s">
        <v>125</v>
      </c>
      <c r="I3" s="85" t="s">
        <v>126</v>
      </c>
      <c r="J3" s="15"/>
      <c r="K3" s="15"/>
      <c r="L3" s="15"/>
      <c r="M3" s="15"/>
      <c r="N3" s="15"/>
      <c r="O3" s="15"/>
    </row>
    <row r="4" spans="1:15" ht="124.5" customHeight="1" x14ac:dyDescent="0.25">
      <c r="A4" s="289">
        <v>1</v>
      </c>
      <c r="B4" s="86">
        <v>1</v>
      </c>
      <c r="C4" s="86" t="s">
        <v>220</v>
      </c>
      <c r="D4" s="86">
        <v>2</v>
      </c>
      <c r="E4" s="87" t="s">
        <v>155</v>
      </c>
      <c r="F4" s="86">
        <v>12</v>
      </c>
      <c r="G4" s="88">
        <f>'MOTORISTA 44 h CNH  E'!D135</f>
        <v>7313.06</v>
      </c>
      <c r="H4" s="89">
        <f>G4*D4</f>
        <v>14626.12</v>
      </c>
      <c r="I4" s="89">
        <f>H4*12</f>
        <v>175513.44</v>
      </c>
    </row>
    <row r="5" spans="1:15" ht="111" customHeight="1" x14ac:dyDescent="0.25">
      <c r="A5" s="289"/>
      <c r="B5" s="86">
        <v>2</v>
      </c>
      <c r="C5" s="86" t="s">
        <v>221</v>
      </c>
      <c r="D5" s="86">
        <v>1</v>
      </c>
      <c r="E5" s="87" t="s">
        <v>155</v>
      </c>
      <c r="F5" s="86">
        <v>12</v>
      </c>
      <c r="G5" s="88">
        <f>'MOTORISTA 44h CNH D'!D135</f>
        <v>7313.06</v>
      </c>
      <c r="H5" s="89">
        <f>G5*D5</f>
        <v>7313.06</v>
      </c>
      <c r="I5" s="89">
        <f>H5*12</f>
        <v>87756.72</v>
      </c>
    </row>
    <row r="6" spans="1:15" ht="61.5" customHeight="1" x14ac:dyDescent="0.25">
      <c r="A6" s="289"/>
      <c r="B6" s="86">
        <v>3</v>
      </c>
      <c r="C6" s="90" t="s">
        <v>157</v>
      </c>
      <c r="D6" s="91">
        <v>3</v>
      </c>
      <c r="E6" s="90" t="s">
        <v>158</v>
      </c>
      <c r="F6" s="90"/>
      <c r="G6" s="92">
        <f>'horas extras'!B48</f>
        <v>200</v>
      </c>
      <c r="H6" s="89">
        <f>G6*D6</f>
        <v>600</v>
      </c>
      <c r="I6" s="89">
        <f>H6*12</f>
        <v>7200</v>
      </c>
    </row>
    <row r="7" spans="1:15" ht="53.25" customHeight="1" x14ac:dyDescent="0.25">
      <c r="A7" s="289"/>
      <c r="B7" s="91"/>
      <c r="C7" s="84"/>
      <c r="D7" s="84"/>
      <c r="E7" s="84"/>
      <c r="F7" s="84"/>
      <c r="G7" s="192"/>
      <c r="H7" s="288">
        <f>SUM(H4:H6)</f>
        <v>22539.18</v>
      </c>
      <c r="I7" s="93">
        <f>SUM(I4:I6)</f>
        <v>270470.16000000003</v>
      </c>
    </row>
    <row r="8" spans="1:15" ht="15.75" x14ac:dyDescent="0.25">
      <c r="A8" s="78"/>
      <c r="B8" s="78"/>
      <c r="C8" s="78"/>
      <c r="D8" s="78"/>
      <c r="E8" s="78"/>
      <c r="F8" s="78"/>
      <c r="G8" s="78"/>
      <c r="H8" s="78"/>
      <c r="I8" s="79"/>
    </row>
  </sheetData>
  <mergeCells count="2">
    <mergeCell ref="A4:A7"/>
    <mergeCell ref="A1:I1"/>
  </mergeCells>
  <pageMargins left="0.25" right="0.25" top="0.75" bottom="0.75" header="0.3" footer="0.3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8"/>
  <sheetViews>
    <sheetView showGridLines="0" topLeftCell="A102" zoomScaleNormal="100" zoomScaleSheetLayoutView="100" workbookViewId="0">
      <selection activeCell="B29" sqref="B29"/>
    </sheetView>
  </sheetViews>
  <sheetFormatPr defaultColWidth="11.42578125" defaultRowHeight="14.25" x14ac:dyDescent="0.2"/>
  <cols>
    <col min="1" max="1" width="13.7109375" style="2" customWidth="1"/>
    <col min="2" max="2" width="65" style="2" customWidth="1"/>
    <col min="3" max="3" width="10.28515625" style="6" customWidth="1"/>
    <col min="4" max="4" width="24.28515625" style="3" customWidth="1"/>
    <col min="5" max="5" width="42.42578125" style="4" customWidth="1"/>
    <col min="6" max="6" width="21.140625" style="24" customWidth="1"/>
    <col min="7" max="7" width="23" style="24" customWidth="1"/>
    <col min="8" max="8" width="13.7109375" style="24" bestFit="1" customWidth="1"/>
    <col min="9" max="14" width="11.42578125" style="24"/>
    <col min="15" max="252" width="11.42578125" style="2"/>
    <col min="253" max="253" width="17" style="2" customWidth="1"/>
    <col min="254" max="254" width="75.28515625" style="2" customWidth="1"/>
    <col min="255" max="255" width="15.5703125" style="2" customWidth="1"/>
    <col min="256" max="256" width="23.140625" style="2" customWidth="1"/>
    <col min="257" max="257" width="6.28515625" style="2" customWidth="1"/>
    <col min="258" max="258" width="16.140625" style="2" customWidth="1"/>
    <col min="259" max="259" width="9" style="2" customWidth="1"/>
    <col min="260" max="260" width="5.42578125" style="2" customWidth="1"/>
    <col min="261" max="508" width="11.42578125" style="2"/>
    <col min="509" max="509" width="17" style="2" customWidth="1"/>
    <col min="510" max="510" width="75.28515625" style="2" customWidth="1"/>
    <col min="511" max="511" width="15.5703125" style="2" customWidth="1"/>
    <col min="512" max="512" width="23.140625" style="2" customWidth="1"/>
    <col min="513" max="513" width="6.28515625" style="2" customWidth="1"/>
    <col min="514" max="514" width="16.140625" style="2" customWidth="1"/>
    <col min="515" max="515" width="9" style="2" customWidth="1"/>
    <col min="516" max="516" width="5.42578125" style="2" customWidth="1"/>
    <col min="517" max="764" width="11.42578125" style="2"/>
    <col min="765" max="765" width="17" style="2" customWidth="1"/>
    <col min="766" max="766" width="75.28515625" style="2" customWidth="1"/>
    <col min="767" max="767" width="15.5703125" style="2" customWidth="1"/>
    <col min="768" max="768" width="23.140625" style="2" customWidth="1"/>
    <col min="769" max="769" width="6.28515625" style="2" customWidth="1"/>
    <col min="770" max="770" width="16.140625" style="2" customWidth="1"/>
    <col min="771" max="771" width="9" style="2" customWidth="1"/>
    <col min="772" max="772" width="5.42578125" style="2" customWidth="1"/>
    <col min="773" max="1020" width="11.42578125" style="2"/>
    <col min="1021" max="1021" width="17" style="2" customWidth="1"/>
    <col min="1022" max="1022" width="75.28515625" style="2" customWidth="1"/>
    <col min="1023" max="1023" width="15.5703125" style="2" customWidth="1"/>
    <col min="1024" max="1024" width="23.140625" style="2" customWidth="1"/>
    <col min="1025" max="1025" width="6.28515625" style="2" customWidth="1"/>
    <col min="1026" max="1026" width="16.140625" style="2" customWidth="1"/>
    <col min="1027" max="1027" width="9" style="2" customWidth="1"/>
    <col min="1028" max="1028" width="5.42578125" style="2" customWidth="1"/>
    <col min="1029" max="1276" width="11.42578125" style="2"/>
    <col min="1277" max="1277" width="17" style="2" customWidth="1"/>
    <col min="1278" max="1278" width="75.28515625" style="2" customWidth="1"/>
    <col min="1279" max="1279" width="15.5703125" style="2" customWidth="1"/>
    <col min="1280" max="1280" width="23.140625" style="2" customWidth="1"/>
    <col min="1281" max="1281" width="6.28515625" style="2" customWidth="1"/>
    <col min="1282" max="1282" width="16.140625" style="2" customWidth="1"/>
    <col min="1283" max="1283" width="9" style="2" customWidth="1"/>
    <col min="1284" max="1284" width="5.42578125" style="2" customWidth="1"/>
    <col min="1285" max="1532" width="11.42578125" style="2"/>
    <col min="1533" max="1533" width="17" style="2" customWidth="1"/>
    <col min="1534" max="1534" width="75.28515625" style="2" customWidth="1"/>
    <col min="1535" max="1535" width="15.5703125" style="2" customWidth="1"/>
    <col min="1536" max="1536" width="23.140625" style="2" customWidth="1"/>
    <col min="1537" max="1537" width="6.28515625" style="2" customWidth="1"/>
    <col min="1538" max="1538" width="16.140625" style="2" customWidth="1"/>
    <col min="1539" max="1539" width="9" style="2" customWidth="1"/>
    <col min="1540" max="1540" width="5.42578125" style="2" customWidth="1"/>
    <col min="1541" max="1788" width="11.42578125" style="2"/>
    <col min="1789" max="1789" width="17" style="2" customWidth="1"/>
    <col min="1790" max="1790" width="75.28515625" style="2" customWidth="1"/>
    <col min="1791" max="1791" width="15.5703125" style="2" customWidth="1"/>
    <col min="1792" max="1792" width="23.140625" style="2" customWidth="1"/>
    <col min="1793" max="1793" width="6.28515625" style="2" customWidth="1"/>
    <col min="1794" max="1794" width="16.140625" style="2" customWidth="1"/>
    <col min="1795" max="1795" width="9" style="2" customWidth="1"/>
    <col min="1796" max="1796" width="5.42578125" style="2" customWidth="1"/>
    <col min="1797" max="2044" width="11.42578125" style="2"/>
    <col min="2045" max="2045" width="17" style="2" customWidth="1"/>
    <col min="2046" max="2046" width="75.28515625" style="2" customWidth="1"/>
    <col min="2047" max="2047" width="15.5703125" style="2" customWidth="1"/>
    <col min="2048" max="2048" width="23.140625" style="2" customWidth="1"/>
    <col min="2049" max="2049" width="6.28515625" style="2" customWidth="1"/>
    <col min="2050" max="2050" width="16.140625" style="2" customWidth="1"/>
    <col min="2051" max="2051" width="9" style="2" customWidth="1"/>
    <col min="2052" max="2052" width="5.42578125" style="2" customWidth="1"/>
    <col min="2053" max="2300" width="11.42578125" style="2"/>
    <col min="2301" max="2301" width="17" style="2" customWidth="1"/>
    <col min="2302" max="2302" width="75.28515625" style="2" customWidth="1"/>
    <col min="2303" max="2303" width="15.5703125" style="2" customWidth="1"/>
    <col min="2304" max="2304" width="23.140625" style="2" customWidth="1"/>
    <col min="2305" max="2305" width="6.28515625" style="2" customWidth="1"/>
    <col min="2306" max="2306" width="16.140625" style="2" customWidth="1"/>
    <col min="2307" max="2307" width="9" style="2" customWidth="1"/>
    <col min="2308" max="2308" width="5.42578125" style="2" customWidth="1"/>
    <col min="2309" max="2556" width="11.42578125" style="2"/>
    <col min="2557" max="2557" width="17" style="2" customWidth="1"/>
    <col min="2558" max="2558" width="75.28515625" style="2" customWidth="1"/>
    <col min="2559" max="2559" width="15.5703125" style="2" customWidth="1"/>
    <col min="2560" max="2560" width="23.140625" style="2" customWidth="1"/>
    <col min="2561" max="2561" width="6.28515625" style="2" customWidth="1"/>
    <col min="2562" max="2562" width="16.140625" style="2" customWidth="1"/>
    <col min="2563" max="2563" width="9" style="2" customWidth="1"/>
    <col min="2564" max="2564" width="5.42578125" style="2" customWidth="1"/>
    <col min="2565" max="2812" width="11.42578125" style="2"/>
    <col min="2813" max="2813" width="17" style="2" customWidth="1"/>
    <col min="2814" max="2814" width="75.28515625" style="2" customWidth="1"/>
    <col min="2815" max="2815" width="15.5703125" style="2" customWidth="1"/>
    <col min="2816" max="2816" width="23.140625" style="2" customWidth="1"/>
    <col min="2817" max="2817" width="6.28515625" style="2" customWidth="1"/>
    <col min="2818" max="2818" width="16.140625" style="2" customWidth="1"/>
    <col min="2819" max="2819" width="9" style="2" customWidth="1"/>
    <col min="2820" max="2820" width="5.42578125" style="2" customWidth="1"/>
    <col min="2821" max="3068" width="11.42578125" style="2"/>
    <col min="3069" max="3069" width="17" style="2" customWidth="1"/>
    <col min="3070" max="3070" width="75.28515625" style="2" customWidth="1"/>
    <col min="3071" max="3071" width="15.5703125" style="2" customWidth="1"/>
    <col min="3072" max="3072" width="23.140625" style="2" customWidth="1"/>
    <col min="3073" max="3073" width="6.28515625" style="2" customWidth="1"/>
    <col min="3074" max="3074" width="16.140625" style="2" customWidth="1"/>
    <col min="3075" max="3075" width="9" style="2" customWidth="1"/>
    <col min="3076" max="3076" width="5.42578125" style="2" customWidth="1"/>
    <col min="3077" max="3324" width="11.42578125" style="2"/>
    <col min="3325" max="3325" width="17" style="2" customWidth="1"/>
    <col min="3326" max="3326" width="75.28515625" style="2" customWidth="1"/>
    <col min="3327" max="3327" width="15.5703125" style="2" customWidth="1"/>
    <col min="3328" max="3328" width="23.140625" style="2" customWidth="1"/>
    <col min="3329" max="3329" width="6.28515625" style="2" customWidth="1"/>
    <col min="3330" max="3330" width="16.140625" style="2" customWidth="1"/>
    <col min="3331" max="3331" width="9" style="2" customWidth="1"/>
    <col min="3332" max="3332" width="5.42578125" style="2" customWidth="1"/>
    <col min="3333" max="3580" width="11.42578125" style="2"/>
    <col min="3581" max="3581" width="17" style="2" customWidth="1"/>
    <col min="3582" max="3582" width="75.28515625" style="2" customWidth="1"/>
    <col min="3583" max="3583" width="15.5703125" style="2" customWidth="1"/>
    <col min="3584" max="3584" width="23.140625" style="2" customWidth="1"/>
    <col min="3585" max="3585" width="6.28515625" style="2" customWidth="1"/>
    <col min="3586" max="3586" width="16.140625" style="2" customWidth="1"/>
    <col min="3587" max="3587" width="9" style="2" customWidth="1"/>
    <col min="3588" max="3588" width="5.42578125" style="2" customWidth="1"/>
    <col min="3589" max="3836" width="11.42578125" style="2"/>
    <col min="3837" max="3837" width="17" style="2" customWidth="1"/>
    <col min="3838" max="3838" width="75.28515625" style="2" customWidth="1"/>
    <col min="3839" max="3839" width="15.5703125" style="2" customWidth="1"/>
    <col min="3840" max="3840" width="23.140625" style="2" customWidth="1"/>
    <col min="3841" max="3841" width="6.28515625" style="2" customWidth="1"/>
    <col min="3842" max="3842" width="16.140625" style="2" customWidth="1"/>
    <col min="3843" max="3843" width="9" style="2" customWidth="1"/>
    <col min="3844" max="3844" width="5.42578125" style="2" customWidth="1"/>
    <col min="3845" max="4092" width="11.42578125" style="2"/>
    <col min="4093" max="4093" width="17" style="2" customWidth="1"/>
    <col min="4094" max="4094" width="75.28515625" style="2" customWidth="1"/>
    <col min="4095" max="4095" width="15.5703125" style="2" customWidth="1"/>
    <col min="4096" max="4096" width="23.140625" style="2" customWidth="1"/>
    <col min="4097" max="4097" width="6.28515625" style="2" customWidth="1"/>
    <col min="4098" max="4098" width="16.140625" style="2" customWidth="1"/>
    <col min="4099" max="4099" width="9" style="2" customWidth="1"/>
    <col min="4100" max="4100" width="5.42578125" style="2" customWidth="1"/>
    <col min="4101" max="4348" width="11.42578125" style="2"/>
    <col min="4349" max="4349" width="17" style="2" customWidth="1"/>
    <col min="4350" max="4350" width="75.28515625" style="2" customWidth="1"/>
    <col min="4351" max="4351" width="15.5703125" style="2" customWidth="1"/>
    <col min="4352" max="4352" width="23.140625" style="2" customWidth="1"/>
    <col min="4353" max="4353" width="6.28515625" style="2" customWidth="1"/>
    <col min="4354" max="4354" width="16.140625" style="2" customWidth="1"/>
    <col min="4355" max="4355" width="9" style="2" customWidth="1"/>
    <col min="4356" max="4356" width="5.42578125" style="2" customWidth="1"/>
    <col min="4357" max="4604" width="11.42578125" style="2"/>
    <col min="4605" max="4605" width="17" style="2" customWidth="1"/>
    <col min="4606" max="4606" width="75.28515625" style="2" customWidth="1"/>
    <col min="4607" max="4607" width="15.5703125" style="2" customWidth="1"/>
    <col min="4608" max="4608" width="23.140625" style="2" customWidth="1"/>
    <col min="4609" max="4609" width="6.28515625" style="2" customWidth="1"/>
    <col min="4610" max="4610" width="16.140625" style="2" customWidth="1"/>
    <col min="4611" max="4611" width="9" style="2" customWidth="1"/>
    <col min="4612" max="4612" width="5.42578125" style="2" customWidth="1"/>
    <col min="4613" max="4860" width="11.42578125" style="2"/>
    <col min="4861" max="4861" width="17" style="2" customWidth="1"/>
    <col min="4862" max="4862" width="75.28515625" style="2" customWidth="1"/>
    <col min="4863" max="4863" width="15.5703125" style="2" customWidth="1"/>
    <col min="4864" max="4864" width="23.140625" style="2" customWidth="1"/>
    <col min="4865" max="4865" width="6.28515625" style="2" customWidth="1"/>
    <col min="4866" max="4866" width="16.140625" style="2" customWidth="1"/>
    <col min="4867" max="4867" width="9" style="2" customWidth="1"/>
    <col min="4868" max="4868" width="5.42578125" style="2" customWidth="1"/>
    <col min="4869" max="5116" width="11.42578125" style="2"/>
    <col min="5117" max="5117" width="17" style="2" customWidth="1"/>
    <col min="5118" max="5118" width="75.28515625" style="2" customWidth="1"/>
    <col min="5119" max="5119" width="15.5703125" style="2" customWidth="1"/>
    <col min="5120" max="5120" width="23.140625" style="2" customWidth="1"/>
    <col min="5121" max="5121" width="6.28515625" style="2" customWidth="1"/>
    <col min="5122" max="5122" width="16.140625" style="2" customWidth="1"/>
    <col min="5123" max="5123" width="9" style="2" customWidth="1"/>
    <col min="5124" max="5124" width="5.42578125" style="2" customWidth="1"/>
    <col min="5125" max="5372" width="11.42578125" style="2"/>
    <col min="5373" max="5373" width="17" style="2" customWidth="1"/>
    <col min="5374" max="5374" width="75.28515625" style="2" customWidth="1"/>
    <col min="5375" max="5375" width="15.5703125" style="2" customWidth="1"/>
    <col min="5376" max="5376" width="23.140625" style="2" customWidth="1"/>
    <col min="5377" max="5377" width="6.28515625" style="2" customWidth="1"/>
    <col min="5378" max="5378" width="16.140625" style="2" customWidth="1"/>
    <col min="5379" max="5379" width="9" style="2" customWidth="1"/>
    <col min="5380" max="5380" width="5.42578125" style="2" customWidth="1"/>
    <col min="5381" max="5628" width="11.42578125" style="2"/>
    <col min="5629" max="5629" width="17" style="2" customWidth="1"/>
    <col min="5630" max="5630" width="75.28515625" style="2" customWidth="1"/>
    <col min="5631" max="5631" width="15.5703125" style="2" customWidth="1"/>
    <col min="5632" max="5632" width="23.140625" style="2" customWidth="1"/>
    <col min="5633" max="5633" width="6.28515625" style="2" customWidth="1"/>
    <col min="5634" max="5634" width="16.140625" style="2" customWidth="1"/>
    <col min="5635" max="5635" width="9" style="2" customWidth="1"/>
    <col min="5636" max="5636" width="5.42578125" style="2" customWidth="1"/>
    <col min="5637" max="5884" width="11.42578125" style="2"/>
    <col min="5885" max="5885" width="17" style="2" customWidth="1"/>
    <col min="5886" max="5886" width="75.28515625" style="2" customWidth="1"/>
    <col min="5887" max="5887" width="15.5703125" style="2" customWidth="1"/>
    <col min="5888" max="5888" width="23.140625" style="2" customWidth="1"/>
    <col min="5889" max="5889" width="6.28515625" style="2" customWidth="1"/>
    <col min="5890" max="5890" width="16.140625" style="2" customWidth="1"/>
    <col min="5891" max="5891" width="9" style="2" customWidth="1"/>
    <col min="5892" max="5892" width="5.42578125" style="2" customWidth="1"/>
    <col min="5893" max="6140" width="11.42578125" style="2"/>
    <col min="6141" max="6141" width="17" style="2" customWidth="1"/>
    <col min="6142" max="6142" width="75.28515625" style="2" customWidth="1"/>
    <col min="6143" max="6143" width="15.5703125" style="2" customWidth="1"/>
    <col min="6144" max="6144" width="23.140625" style="2" customWidth="1"/>
    <col min="6145" max="6145" width="6.28515625" style="2" customWidth="1"/>
    <col min="6146" max="6146" width="16.140625" style="2" customWidth="1"/>
    <col min="6147" max="6147" width="9" style="2" customWidth="1"/>
    <col min="6148" max="6148" width="5.42578125" style="2" customWidth="1"/>
    <col min="6149" max="6396" width="11.42578125" style="2"/>
    <col min="6397" max="6397" width="17" style="2" customWidth="1"/>
    <col min="6398" max="6398" width="75.28515625" style="2" customWidth="1"/>
    <col min="6399" max="6399" width="15.5703125" style="2" customWidth="1"/>
    <col min="6400" max="6400" width="23.140625" style="2" customWidth="1"/>
    <col min="6401" max="6401" width="6.28515625" style="2" customWidth="1"/>
    <col min="6402" max="6402" width="16.140625" style="2" customWidth="1"/>
    <col min="6403" max="6403" width="9" style="2" customWidth="1"/>
    <col min="6404" max="6404" width="5.42578125" style="2" customWidth="1"/>
    <col min="6405" max="6652" width="11.42578125" style="2"/>
    <col min="6653" max="6653" width="17" style="2" customWidth="1"/>
    <col min="6654" max="6654" width="75.28515625" style="2" customWidth="1"/>
    <col min="6655" max="6655" width="15.5703125" style="2" customWidth="1"/>
    <col min="6656" max="6656" width="23.140625" style="2" customWidth="1"/>
    <col min="6657" max="6657" width="6.28515625" style="2" customWidth="1"/>
    <col min="6658" max="6658" width="16.140625" style="2" customWidth="1"/>
    <col min="6659" max="6659" width="9" style="2" customWidth="1"/>
    <col min="6660" max="6660" width="5.42578125" style="2" customWidth="1"/>
    <col min="6661" max="6908" width="11.42578125" style="2"/>
    <col min="6909" max="6909" width="17" style="2" customWidth="1"/>
    <col min="6910" max="6910" width="75.28515625" style="2" customWidth="1"/>
    <col min="6911" max="6911" width="15.5703125" style="2" customWidth="1"/>
    <col min="6912" max="6912" width="23.140625" style="2" customWidth="1"/>
    <col min="6913" max="6913" width="6.28515625" style="2" customWidth="1"/>
    <col min="6914" max="6914" width="16.140625" style="2" customWidth="1"/>
    <col min="6915" max="6915" width="9" style="2" customWidth="1"/>
    <col min="6916" max="6916" width="5.42578125" style="2" customWidth="1"/>
    <col min="6917" max="7164" width="11.42578125" style="2"/>
    <col min="7165" max="7165" width="17" style="2" customWidth="1"/>
    <col min="7166" max="7166" width="75.28515625" style="2" customWidth="1"/>
    <col min="7167" max="7167" width="15.5703125" style="2" customWidth="1"/>
    <col min="7168" max="7168" width="23.140625" style="2" customWidth="1"/>
    <col min="7169" max="7169" width="6.28515625" style="2" customWidth="1"/>
    <col min="7170" max="7170" width="16.140625" style="2" customWidth="1"/>
    <col min="7171" max="7171" width="9" style="2" customWidth="1"/>
    <col min="7172" max="7172" width="5.42578125" style="2" customWidth="1"/>
    <col min="7173" max="7420" width="11.42578125" style="2"/>
    <col min="7421" max="7421" width="17" style="2" customWidth="1"/>
    <col min="7422" max="7422" width="75.28515625" style="2" customWidth="1"/>
    <col min="7423" max="7423" width="15.5703125" style="2" customWidth="1"/>
    <col min="7424" max="7424" width="23.140625" style="2" customWidth="1"/>
    <col min="7425" max="7425" width="6.28515625" style="2" customWidth="1"/>
    <col min="7426" max="7426" width="16.140625" style="2" customWidth="1"/>
    <col min="7427" max="7427" width="9" style="2" customWidth="1"/>
    <col min="7428" max="7428" width="5.42578125" style="2" customWidth="1"/>
    <col min="7429" max="7676" width="11.42578125" style="2"/>
    <col min="7677" max="7677" width="17" style="2" customWidth="1"/>
    <col min="7678" max="7678" width="75.28515625" style="2" customWidth="1"/>
    <col min="7679" max="7679" width="15.5703125" style="2" customWidth="1"/>
    <col min="7680" max="7680" width="23.140625" style="2" customWidth="1"/>
    <col min="7681" max="7681" width="6.28515625" style="2" customWidth="1"/>
    <col min="7682" max="7682" width="16.140625" style="2" customWidth="1"/>
    <col min="7683" max="7683" width="9" style="2" customWidth="1"/>
    <col min="7684" max="7684" width="5.42578125" style="2" customWidth="1"/>
    <col min="7685" max="7932" width="11.42578125" style="2"/>
    <col min="7933" max="7933" width="17" style="2" customWidth="1"/>
    <col min="7934" max="7934" width="75.28515625" style="2" customWidth="1"/>
    <col min="7935" max="7935" width="15.5703125" style="2" customWidth="1"/>
    <col min="7936" max="7936" width="23.140625" style="2" customWidth="1"/>
    <col min="7937" max="7937" width="6.28515625" style="2" customWidth="1"/>
    <col min="7938" max="7938" width="16.140625" style="2" customWidth="1"/>
    <col min="7939" max="7939" width="9" style="2" customWidth="1"/>
    <col min="7940" max="7940" width="5.42578125" style="2" customWidth="1"/>
    <col min="7941" max="8188" width="11.42578125" style="2"/>
    <col min="8189" max="8189" width="17" style="2" customWidth="1"/>
    <col min="8190" max="8190" width="75.28515625" style="2" customWidth="1"/>
    <col min="8191" max="8191" width="15.5703125" style="2" customWidth="1"/>
    <col min="8192" max="8192" width="23.140625" style="2" customWidth="1"/>
    <col min="8193" max="8193" width="6.28515625" style="2" customWidth="1"/>
    <col min="8194" max="8194" width="16.140625" style="2" customWidth="1"/>
    <col min="8195" max="8195" width="9" style="2" customWidth="1"/>
    <col min="8196" max="8196" width="5.42578125" style="2" customWidth="1"/>
    <col min="8197" max="8444" width="11.42578125" style="2"/>
    <col min="8445" max="8445" width="17" style="2" customWidth="1"/>
    <col min="8446" max="8446" width="75.28515625" style="2" customWidth="1"/>
    <col min="8447" max="8447" width="15.5703125" style="2" customWidth="1"/>
    <col min="8448" max="8448" width="23.140625" style="2" customWidth="1"/>
    <col min="8449" max="8449" width="6.28515625" style="2" customWidth="1"/>
    <col min="8450" max="8450" width="16.140625" style="2" customWidth="1"/>
    <col min="8451" max="8451" width="9" style="2" customWidth="1"/>
    <col min="8452" max="8452" width="5.42578125" style="2" customWidth="1"/>
    <col min="8453" max="8700" width="11.42578125" style="2"/>
    <col min="8701" max="8701" width="17" style="2" customWidth="1"/>
    <col min="8702" max="8702" width="75.28515625" style="2" customWidth="1"/>
    <col min="8703" max="8703" width="15.5703125" style="2" customWidth="1"/>
    <col min="8704" max="8704" width="23.140625" style="2" customWidth="1"/>
    <col min="8705" max="8705" width="6.28515625" style="2" customWidth="1"/>
    <col min="8706" max="8706" width="16.140625" style="2" customWidth="1"/>
    <col min="8707" max="8707" width="9" style="2" customWidth="1"/>
    <col min="8708" max="8708" width="5.42578125" style="2" customWidth="1"/>
    <col min="8709" max="8956" width="11.42578125" style="2"/>
    <col min="8957" max="8957" width="17" style="2" customWidth="1"/>
    <col min="8958" max="8958" width="75.28515625" style="2" customWidth="1"/>
    <col min="8959" max="8959" width="15.5703125" style="2" customWidth="1"/>
    <col min="8960" max="8960" width="23.140625" style="2" customWidth="1"/>
    <col min="8961" max="8961" width="6.28515625" style="2" customWidth="1"/>
    <col min="8962" max="8962" width="16.140625" style="2" customWidth="1"/>
    <col min="8963" max="8963" width="9" style="2" customWidth="1"/>
    <col min="8964" max="8964" width="5.42578125" style="2" customWidth="1"/>
    <col min="8965" max="9212" width="11.42578125" style="2"/>
    <col min="9213" max="9213" width="17" style="2" customWidth="1"/>
    <col min="9214" max="9214" width="75.28515625" style="2" customWidth="1"/>
    <col min="9215" max="9215" width="15.5703125" style="2" customWidth="1"/>
    <col min="9216" max="9216" width="23.140625" style="2" customWidth="1"/>
    <col min="9217" max="9217" width="6.28515625" style="2" customWidth="1"/>
    <col min="9218" max="9218" width="16.140625" style="2" customWidth="1"/>
    <col min="9219" max="9219" width="9" style="2" customWidth="1"/>
    <col min="9220" max="9220" width="5.42578125" style="2" customWidth="1"/>
    <col min="9221" max="9468" width="11.42578125" style="2"/>
    <col min="9469" max="9469" width="17" style="2" customWidth="1"/>
    <col min="9470" max="9470" width="75.28515625" style="2" customWidth="1"/>
    <col min="9471" max="9471" width="15.5703125" style="2" customWidth="1"/>
    <col min="9472" max="9472" width="23.140625" style="2" customWidth="1"/>
    <col min="9473" max="9473" width="6.28515625" style="2" customWidth="1"/>
    <col min="9474" max="9474" width="16.140625" style="2" customWidth="1"/>
    <col min="9475" max="9475" width="9" style="2" customWidth="1"/>
    <col min="9476" max="9476" width="5.42578125" style="2" customWidth="1"/>
    <col min="9477" max="9724" width="11.42578125" style="2"/>
    <col min="9725" max="9725" width="17" style="2" customWidth="1"/>
    <col min="9726" max="9726" width="75.28515625" style="2" customWidth="1"/>
    <col min="9727" max="9727" width="15.5703125" style="2" customWidth="1"/>
    <col min="9728" max="9728" width="23.140625" style="2" customWidth="1"/>
    <col min="9729" max="9729" width="6.28515625" style="2" customWidth="1"/>
    <col min="9730" max="9730" width="16.140625" style="2" customWidth="1"/>
    <col min="9731" max="9731" width="9" style="2" customWidth="1"/>
    <col min="9732" max="9732" width="5.42578125" style="2" customWidth="1"/>
    <col min="9733" max="9980" width="11.42578125" style="2"/>
    <col min="9981" max="9981" width="17" style="2" customWidth="1"/>
    <col min="9982" max="9982" width="75.28515625" style="2" customWidth="1"/>
    <col min="9983" max="9983" width="15.5703125" style="2" customWidth="1"/>
    <col min="9984" max="9984" width="23.140625" style="2" customWidth="1"/>
    <col min="9985" max="9985" width="6.28515625" style="2" customWidth="1"/>
    <col min="9986" max="9986" width="16.140625" style="2" customWidth="1"/>
    <col min="9987" max="9987" width="9" style="2" customWidth="1"/>
    <col min="9988" max="9988" width="5.42578125" style="2" customWidth="1"/>
    <col min="9989" max="10236" width="11.42578125" style="2"/>
    <col min="10237" max="10237" width="17" style="2" customWidth="1"/>
    <col min="10238" max="10238" width="75.28515625" style="2" customWidth="1"/>
    <col min="10239" max="10239" width="15.5703125" style="2" customWidth="1"/>
    <col min="10240" max="10240" width="23.140625" style="2" customWidth="1"/>
    <col min="10241" max="10241" width="6.28515625" style="2" customWidth="1"/>
    <col min="10242" max="10242" width="16.140625" style="2" customWidth="1"/>
    <col min="10243" max="10243" width="9" style="2" customWidth="1"/>
    <col min="10244" max="10244" width="5.42578125" style="2" customWidth="1"/>
    <col min="10245" max="10492" width="11.42578125" style="2"/>
    <col min="10493" max="10493" width="17" style="2" customWidth="1"/>
    <col min="10494" max="10494" width="75.28515625" style="2" customWidth="1"/>
    <col min="10495" max="10495" width="15.5703125" style="2" customWidth="1"/>
    <col min="10496" max="10496" width="23.140625" style="2" customWidth="1"/>
    <col min="10497" max="10497" width="6.28515625" style="2" customWidth="1"/>
    <col min="10498" max="10498" width="16.140625" style="2" customWidth="1"/>
    <col min="10499" max="10499" width="9" style="2" customWidth="1"/>
    <col min="10500" max="10500" width="5.42578125" style="2" customWidth="1"/>
    <col min="10501" max="10748" width="11.42578125" style="2"/>
    <col min="10749" max="10749" width="17" style="2" customWidth="1"/>
    <col min="10750" max="10750" width="75.28515625" style="2" customWidth="1"/>
    <col min="10751" max="10751" width="15.5703125" style="2" customWidth="1"/>
    <col min="10752" max="10752" width="23.140625" style="2" customWidth="1"/>
    <col min="10753" max="10753" width="6.28515625" style="2" customWidth="1"/>
    <col min="10754" max="10754" width="16.140625" style="2" customWidth="1"/>
    <col min="10755" max="10755" width="9" style="2" customWidth="1"/>
    <col min="10756" max="10756" width="5.42578125" style="2" customWidth="1"/>
    <col min="10757" max="11004" width="11.42578125" style="2"/>
    <col min="11005" max="11005" width="17" style="2" customWidth="1"/>
    <col min="11006" max="11006" width="75.28515625" style="2" customWidth="1"/>
    <col min="11007" max="11007" width="15.5703125" style="2" customWidth="1"/>
    <col min="11008" max="11008" width="23.140625" style="2" customWidth="1"/>
    <col min="11009" max="11009" width="6.28515625" style="2" customWidth="1"/>
    <col min="11010" max="11010" width="16.140625" style="2" customWidth="1"/>
    <col min="11011" max="11011" width="9" style="2" customWidth="1"/>
    <col min="11012" max="11012" width="5.42578125" style="2" customWidth="1"/>
    <col min="11013" max="11260" width="11.42578125" style="2"/>
    <col min="11261" max="11261" width="17" style="2" customWidth="1"/>
    <col min="11262" max="11262" width="75.28515625" style="2" customWidth="1"/>
    <col min="11263" max="11263" width="15.5703125" style="2" customWidth="1"/>
    <col min="11264" max="11264" width="23.140625" style="2" customWidth="1"/>
    <col min="11265" max="11265" width="6.28515625" style="2" customWidth="1"/>
    <col min="11266" max="11266" width="16.140625" style="2" customWidth="1"/>
    <col min="11267" max="11267" width="9" style="2" customWidth="1"/>
    <col min="11268" max="11268" width="5.42578125" style="2" customWidth="1"/>
    <col min="11269" max="11516" width="11.42578125" style="2"/>
    <col min="11517" max="11517" width="17" style="2" customWidth="1"/>
    <col min="11518" max="11518" width="75.28515625" style="2" customWidth="1"/>
    <col min="11519" max="11519" width="15.5703125" style="2" customWidth="1"/>
    <col min="11520" max="11520" width="23.140625" style="2" customWidth="1"/>
    <col min="11521" max="11521" width="6.28515625" style="2" customWidth="1"/>
    <col min="11522" max="11522" width="16.140625" style="2" customWidth="1"/>
    <col min="11523" max="11523" width="9" style="2" customWidth="1"/>
    <col min="11524" max="11524" width="5.42578125" style="2" customWidth="1"/>
    <col min="11525" max="11772" width="11.42578125" style="2"/>
    <col min="11773" max="11773" width="17" style="2" customWidth="1"/>
    <col min="11774" max="11774" width="75.28515625" style="2" customWidth="1"/>
    <col min="11775" max="11775" width="15.5703125" style="2" customWidth="1"/>
    <col min="11776" max="11776" width="23.140625" style="2" customWidth="1"/>
    <col min="11777" max="11777" width="6.28515625" style="2" customWidth="1"/>
    <col min="11778" max="11778" width="16.140625" style="2" customWidth="1"/>
    <col min="11779" max="11779" width="9" style="2" customWidth="1"/>
    <col min="11780" max="11780" width="5.42578125" style="2" customWidth="1"/>
    <col min="11781" max="12028" width="11.42578125" style="2"/>
    <col min="12029" max="12029" width="17" style="2" customWidth="1"/>
    <col min="12030" max="12030" width="75.28515625" style="2" customWidth="1"/>
    <col min="12031" max="12031" width="15.5703125" style="2" customWidth="1"/>
    <col min="12032" max="12032" width="23.140625" style="2" customWidth="1"/>
    <col min="12033" max="12033" width="6.28515625" style="2" customWidth="1"/>
    <col min="12034" max="12034" width="16.140625" style="2" customWidth="1"/>
    <col min="12035" max="12035" width="9" style="2" customWidth="1"/>
    <col min="12036" max="12036" width="5.42578125" style="2" customWidth="1"/>
    <col min="12037" max="12284" width="11.42578125" style="2"/>
    <col min="12285" max="12285" width="17" style="2" customWidth="1"/>
    <col min="12286" max="12286" width="75.28515625" style="2" customWidth="1"/>
    <col min="12287" max="12287" width="15.5703125" style="2" customWidth="1"/>
    <col min="12288" max="12288" width="23.140625" style="2" customWidth="1"/>
    <col min="12289" max="12289" width="6.28515625" style="2" customWidth="1"/>
    <col min="12290" max="12290" width="16.140625" style="2" customWidth="1"/>
    <col min="12291" max="12291" width="9" style="2" customWidth="1"/>
    <col min="12292" max="12292" width="5.42578125" style="2" customWidth="1"/>
    <col min="12293" max="12540" width="11.42578125" style="2"/>
    <col min="12541" max="12541" width="17" style="2" customWidth="1"/>
    <col min="12542" max="12542" width="75.28515625" style="2" customWidth="1"/>
    <col min="12543" max="12543" width="15.5703125" style="2" customWidth="1"/>
    <col min="12544" max="12544" width="23.140625" style="2" customWidth="1"/>
    <col min="12545" max="12545" width="6.28515625" style="2" customWidth="1"/>
    <col min="12546" max="12546" width="16.140625" style="2" customWidth="1"/>
    <col min="12547" max="12547" width="9" style="2" customWidth="1"/>
    <col min="12548" max="12548" width="5.42578125" style="2" customWidth="1"/>
    <col min="12549" max="12796" width="11.42578125" style="2"/>
    <col min="12797" max="12797" width="17" style="2" customWidth="1"/>
    <col min="12798" max="12798" width="75.28515625" style="2" customWidth="1"/>
    <col min="12799" max="12799" width="15.5703125" style="2" customWidth="1"/>
    <col min="12800" max="12800" width="23.140625" style="2" customWidth="1"/>
    <col min="12801" max="12801" width="6.28515625" style="2" customWidth="1"/>
    <col min="12802" max="12802" width="16.140625" style="2" customWidth="1"/>
    <col min="12803" max="12803" width="9" style="2" customWidth="1"/>
    <col min="12804" max="12804" width="5.42578125" style="2" customWidth="1"/>
    <col min="12805" max="13052" width="11.42578125" style="2"/>
    <col min="13053" max="13053" width="17" style="2" customWidth="1"/>
    <col min="13054" max="13054" width="75.28515625" style="2" customWidth="1"/>
    <col min="13055" max="13055" width="15.5703125" style="2" customWidth="1"/>
    <col min="13056" max="13056" width="23.140625" style="2" customWidth="1"/>
    <col min="13057" max="13057" width="6.28515625" style="2" customWidth="1"/>
    <col min="13058" max="13058" width="16.140625" style="2" customWidth="1"/>
    <col min="13059" max="13059" width="9" style="2" customWidth="1"/>
    <col min="13060" max="13060" width="5.42578125" style="2" customWidth="1"/>
    <col min="13061" max="13308" width="11.42578125" style="2"/>
    <col min="13309" max="13309" width="17" style="2" customWidth="1"/>
    <col min="13310" max="13310" width="75.28515625" style="2" customWidth="1"/>
    <col min="13311" max="13311" width="15.5703125" style="2" customWidth="1"/>
    <col min="13312" max="13312" width="23.140625" style="2" customWidth="1"/>
    <col min="13313" max="13313" width="6.28515625" style="2" customWidth="1"/>
    <col min="13314" max="13314" width="16.140625" style="2" customWidth="1"/>
    <col min="13315" max="13315" width="9" style="2" customWidth="1"/>
    <col min="13316" max="13316" width="5.42578125" style="2" customWidth="1"/>
    <col min="13317" max="13564" width="11.42578125" style="2"/>
    <col min="13565" max="13565" width="17" style="2" customWidth="1"/>
    <col min="13566" max="13566" width="75.28515625" style="2" customWidth="1"/>
    <col min="13567" max="13567" width="15.5703125" style="2" customWidth="1"/>
    <col min="13568" max="13568" width="23.140625" style="2" customWidth="1"/>
    <col min="13569" max="13569" width="6.28515625" style="2" customWidth="1"/>
    <col min="13570" max="13570" width="16.140625" style="2" customWidth="1"/>
    <col min="13571" max="13571" width="9" style="2" customWidth="1"/>
    <col min="13572" max="13572" width="5.42578125" style="2" customWidth="1"/>
    <col min="13573" max="13820" width="11.42578125" style="2"/>
    <col min="13821" max="13821" width="17" style="2" customWidth="1"/>
    <col min="13822" max="13822" width="75.28515625" style="2" customWidth="1"/>
    <col min="13823" max="13823" width="15.5703125" style="2" customWidth="1"/>
    <col min="13824" max="13824" width="23.140625" style="2" customWidth="1"/>
    <col min="13825" max="13825" width="6.28515625" style="2" customWidth="1"/>
    <col min="13826" max="13826" width="16.140625" style="2" customWidth="1"/>
    <col min="13827" max="13827" width="9" style="2" customWidth="1"/>
    <col min="13828" max="13828" width="5.42578125" style="2" customWidth="1"/>
    <col min="13829" max="14076" width="11.42578125" style="2"/>
    <col min="14077" max="14077" width="17" style="2" customWidth="1"/>
    <col min="14078" max="14078" width="75.28515625" style="2" customWidth="1"/>
    <col min="14079" max="14079" width="15.5703125" style="2" customWidth="1"/>
    <col min="14080" max="14080" width="23.140625" style="2" customWidth="1"/>
    <col min="14081" max="14081" width="6.28515625" style="2" customWidth="1"/>
    <col min="14082" max="14082" width="16.140625" style="2" customWidth="1"/>
    <col min="14083" max="14083" width="9" style="2" customWidth="1"/>
    <col min="14084" max="14084" width="5.42578125" style="2" customWidth="1"/>
    <col min="14085" max="14332" width="11.42578125" style="2"/>
    <col min="14333" max="14333" width="17" style="2" customWidth="1"/>
    <col min="14334" max="14334" width="75.28515625" style="2" customWidth="1"/>
    <col min="14335" max="14335" width="15.5703125" style="2" customWidth="1"/>
    <col min="14336" max="14336" width="23.140625" style="2" customWidth="1"/>
    <col min="14337" max="14337" width="6.28515625" style="2" customWidth="1"/>
    <col min="14338" max="14338" width="16.140625" style="2" customWidth="1"/>
    <col min="14339" max="14339" width="9" style="2" customWidth="1"/>
    <col min="14340" max="14340" width="5.42578125" style="2" customWidth="1"/>
    <col min="14341" max="14588" width="11.42578125" style="2"/>
    <col min="14589" max="14589" width="17" style="2" customWidth="1"/>
    <col min="14590" max="14590" width="75.28515625" style="2" customWidth="1"/>
    <col min="14591" max="14591" width="15.5703125" style="2" customWidth="1"/>
    <col min="14592" max="14592" width="23.140625" style="2" customWidth="1"/>
    <col min="14593" max="14593" width="6.28515625" style="2" customWidth="1"/>
    <col min="14594" max="14594" width="16.140625" style="2" customWidth="1"/>
    <col min="14595" max="14595" width="9" style="2" customWidth="1"/>
    <col min="14596" max="14596" width="5.42578125" style="2" customWidth="1"/>
    <col min="14597" max="14844" width="11.42578125" style="2"/>
    <col min="14845" max="14845" width="17" style="2" customWidth="1"/>
    <col min="14846" max="14846" width="75.28515625" style="2" customWidth="1"/>
    <col min="14847" max="14847" width="15.5703125" style="2" customWidth="1"/>
    <col min="14848" max="14848" width="23.140625" style="2" customWidth="1"/>
    <col min="14849" max="14849" width="6.28515625" style="2" customWidth="1"/>
    <col min="14850" max="14850" width="16.140625" style="2" customWidth="1"/>
    <col min="14851" max="14851" width="9" style="2" customWidth="1"/>
    <col min="14852" max="14852" width="5.42578125" style="2" customWidth="1"/>
    <col min="14853" max="15100" width="11.42578125" style="2"/>
    <col min="15101" max="15101" width="17" style="2" customWidth="1"/>
    <col min="15102" max="15102" width="75.28515625" style="2" customWidth="1"/>
    <col min="15103" max="15103" width="15.5703125" style="2" customWidth="1"/>
    <col min="15104" max="15104" width="23.140625" style="2" customWidth="1"/>
    <col min="15105" max="15105" width="6.28515625" style="2" customWidth="1"/>
    <col min="15106" max="15106" width="16.140625" style="2" customWidth="1"/>
    <col min="15107" max="15107" width="9" style="2" customWidth="1"/>
    <col min="15108" max="15108" width="5.42578125" style="2" customWidth="1"/>
    <col min="15109" max="15356" width="11.42578125" style="2"/>
    <col min="15357" max="15357" width="17" style="2" customWidth="1"/>
    <col min="15358" max="15358" width="75.28515625" style="2" customWidth="1"/>
    <col min="15359" max="15359" width="15.5703125" style="2" customWidth="1"/>
    <col min="15360" max="15360" width="23.140625" style="2" customWidth="1"/>
    <col min="15361" max="15361" width="6.28515625" style="2" customWidth="1"/>
    <col min="15362" max="15362" width="16.140625" style="2" customWidth="1"/>
    <col min="15363" max="15363" width="9" style="2" customWidth="1"/>
    <col min="15364" max="15364" width="5.42578125" style="2" customWidth="1"/>
    <col min="15365" max="15612" width="11.42578125" style="2"/>
    <col min="15613" max="15613" width="17" style="2" customWidth="1"/>
    <col min="15614" max="15614" width="75.28515625" style="2" customWidth="1"/>
    <col min="15615" max="15615" width="15.5703125" style="2" customWidth="1"/>
    <col min="15616" max="15616" width="23.140625" style="2" customWidth="1"/>
    <col min="15617" max="15617" width="6.28515625" style="2" customWidth="1"/>
    <col min="15618" max="15618" width="16.140625" style="2" customWidth="1"/>
    <col min="15619" max="15619" width="9" style="2" customWidth="1"/>
    <col min="15620" max="15620" width="5.42578125" style="2" customWidth="1"/>
    <col min="15621" max="15868" width="11.42578125" style="2"/>
    <col min="15869" max="15869" width="17" style="2" customWidth="1"/>
    <col min="15870" max="15870" width="75.28515625" style="2" customWidth="1"/>
    <col min="15871" max="15871" width="15.5703125" style="2" customWidth="1"/>
    <col min="15872" max="15872" width="23.140625" style="2" customWidth="1"/>
    <col min="15873" max="15873" width="6.28515625" style="2" customWidth="1"/>
    <col min="15874" max="15874" width="16.140625" style="2" customWidth="1"/>
    <col min="15875" max="15875" width="9" style="2" customWidth="1"/>
    <col min="15876" max="15876" width="5.42578125" style="2" customWidth="1"/>
    <col min="15877" max="16124" width="11.42578125" style="2"/>
    <col min="16125" max="16125" width="17" style="2" customWidth="1"/>
    <col min="16126" max="16126" width="75.28515625" style="2" customWidth="1"/>
    <col min="16127" max="16127" width="15.5703125" style="2" customWidth="1"/>
    <col min="16128" max="16128" width="23.140625" style="2" customWidth="1"/>
    <col min="16129" max="16129" width="6.28515625" style="2" customWidth="1"/>
    <col min="16130" max="16130" width="16.140625" style="2" customWidth="1"/>
    <col min="16131" max="16131" width="9" style="2" customWidth="1"/>
    <col min="16132" max="16132" width="5.42578125" style="2" customWidth="1"/>
    <col min="16133" max="16384" width="11.42578125" style="2"/>
  </cols>
  <sheetData>
    <row r="1" spans="1:14" ht="17.25" customHeight="1" x14ac:dyDescent="0.2">
      <c r="A1" s="293" t="s">
        <v>127</v>
      </c>
      <c r="B1" s="293"/>
      <c r="C1" s="293"/>
      <c r="D1" s="293"/>
      <c r="E1" s="104"/>
    </row>
    <row r="2" spans="1:14" ht="18.75" customHeight="1" x14ac:dyDescent="0.2">
      <c r="A2" s="293" t="s">
        <v>224</v>
      </c>
      <c r="B2" s="293"/>
      <c r="C2" s="293"/>
      <c r="D2" s="105"/>
      <c r="E2" s="104"/>
    </row>
    <row r="3" spans="1:14" ht="18.75" customHeight="1" x14ac:dyDescent="0.2">
      <c r="A3" s="106"/>
      <c r="B3" s="103"/>
      <c r="C3" s="107"/>
      <c r="D3" s="105"/>
      <c r="E3" s="104"/>
    </row>
    <row r="4" spans="1:14" ht="18.75" customHeight="1" x14ac:dyDescent="0.2">
      <c r="A4" s="108" t="s">
        <v>225</v>
      </c>
      <c r="B4" s="109" t="s">
        <v>163</v>
      </c>
      <c r="C4" s="110"/>
      <c r="D4" s="105"/>
      <c r="E4" s="104"/>
    </row>
    <row r="5" spans="1:14" ht="18.75" customHeight="1" x14ac:dyDescent="0.2">
      <c r="A5" s="111" t="s">
        <v>0</v>
      </c>
      <c r="B5" s="112" t="s">
        <v>162</v>
      </c>
      <c r="C5" s="110"/>
      <c r="D5" s="105"/>
      <c r="E5" s="104"/>
    </row>
    <row r="6" spans="1:14" ht="30" customHeight="1" x14ac:dyDescent="0.2">
      <c r="A6" s="113" t="s">
        <v>1</v>
      </c>
      <c r="B6" s="113"/>
      <c r="C6" s="107"/>
      <c r="D6" s="114"/>
      <c r="E6" s="104"/>
    </row>
    <row r="7" spans="1:14" ht="15" customHeight="1" x14ac:dyDescent="0.2">
      <c r="A7" s="115" t="s">
        <v>2</v>
      </c>
      <c r="B7" s="109" t="s">
        <v>3</v>
      </c>
      <c r="C7" s="116"/>
      <c r="D7" s="117"/>
      <c r="E7" s="104"/>
    </row>
    <row r="8" spans="1:14" ht="15" customHeight="1" x14ac:dyDescent="0.2">
      <c r="A8" s="118" t="s">
        <v>4</v>
      </c>
      <c r="B8" s="113" t="s">
        <v>5</v>
      </c>
      <c r="C8" s="107"/>
      <c r="D8" s="117" t="s">
        <v>128</v>
      </c>
      <c r="E8" s="104"/>
    </row>
    <row r="9" spans="1:14" ht="15" customHeight="1" x14ac:dyDescent="0.2">
      <c r="A9" s="115" t="s">
        <v>6</v>
      </c>
      <c r="B9" s="109" t="s">
        <v>7</v>
      </c>
      <c r="C9" s="116"/>
      <c r="D9" s="117" t="s">
        <v>161</v>
      </c>
      <c r="E9" s="104"/>
    </row>
    <row r="10" spans="1:14" ht="15" customHeight="1" x14ac:dyDescent="0.2">
      <c r="A10" s="115" t="s">
        <v>8</v>
      </c>
      <c r="B10" s="109" t="s">
        <v>9</v>
      </c>
      <c r="C10" s="116"/>
      <c r="D10" s="117" t="s">
        <v>10</v>
      </c>
      <c r="E10" s="104"/>
    </row>
    <row r="11" spans="1:14" ht="30" customHeight="1" x14ac:dyDescent="0.2">
      <c r="A11" s="119" t="s">
        <v>11</v>
      </c>
      <c r="B11" s="113"/>
      <c r="C11" s="107"/>
      <c r="D11" s="120"/>
      <c r="E11" s="104"/>
    </row>
    <row r="12" spans="1:14" ht="15" customHeight="1" x14ac:dyDescent="0.2">
      <c r="A12" s="121" t="s">
        <v>12</v>
      </c>
      <c r="B12" s="115" t="s">
        <v>13</v>
      </c>
      <c r="C12" s="122"/>
      <c r="D12" s="123" t="s">
        <v>14</v>
      </c>
      <c r="E12" s="104"/>
    </row>
    <row r="13" spans="1:14" ht="15" customHeight="1" x14ac:dyDescent="0.2">
      <c r="A13" s="124" t="s">
        <v>134</v>
      </c>
      <c r="B13" s="125" t="s">
        <v>15</v>
      </c>
      <c r="C13" s="294">
        <v>2</v>
      </c>
      <c r="D13" s="295"/>
      <c r="E13" s="104"/>
    </row>
    <row r="14" spans="1:14" ht="30" customHeight="1" x14ac:dyDescent="0.2">
      <c r="A14" s="106" t="s">
        <v>16</v>
      </c>
      <c r="B14" s="127"/>
      <c r="C14" s="107"/>
      <c r="D14" s="128"/>
      <c r="E14" s="104"/>
    </row>
    <row r="15" spans="1:14" s="5" customFormat="1" ht="18" customHeight="1" x14ac:dyDescent="0.25">
      <c r="A15" s="106" t="s">
        <v>17</v>
      </c>
      <c r="B15" s="106"/>
      <c r="C15" s="103"/>
      <c r="D15" s="129"/>
      <c r="E15" s="130"/>
      <c r="F15" s="43"/>
      <c r="G15" s="43"/>
      <c r="H15" s="43"/>
      <c r="I15" s="43"/>
      <c r="J15" s="43"/>
      <c r="K15" s="43"/>
      <c r="L15" s="43"/>
      <c r="M15" s="43"/>
      <c r="N15" s="43"/>
    </row>
    <row r="16" spans="1:14" s="5" customFormat="1" ht="15" customHeight="1" x14ac:dyDescent="0.25">
      <c r="A16" s="131" t="s">
        <v>18</v>
      </c>
      <c r="B16" s="132"/>
      <c r="C16" s="133"/>
      <c r="D16" s="134"/>
      <c r="E16" s="130"/>
      <c r="F16" s="43"/>
      <c r="G16" s="43"/>
      <c r="H16" s="43"/>
      <c r="I16" s="43"/>
      <c r="J16" s="43"/>
      <c r="K16" s="43"/>
      <c r="L16" s="43"/>
      <c r="M16" s="43"/>
      <c r="N16" s="43"/>
    </row>
    <row r="17" spans="1:15" ht="15" customHeight="1" x14ac:dyDescent="0.2">
      <c r="A17" s="135">
        <v>1</v>
      </c>
      <c r="B17" s="136" t="s">
        <v>19</v>
      </c>
      <c r="C17" s="137"/>
      <c r="D17" s="138" t="s">
        <v>20</v>
      </c>
      <c r="E17" s="139"/>
    </row>
    <row r="18" spans="1:15" ht="15" customHeight="1" x14ac:dyDescent="0.2">
      <c r="A18" s="135">
        <v>2</v>
      </c>
      <c r="B18" s="136" t="s">
        <v>63</v>
      </c>
      <c r="C18" s="137"/>
      <c r="D18" s="138" t="s">
        <v>129</v>
      </c>
      <c r="E18" s="139"/>
    </row>
    <row r="19" spans="1:15" ht="15" customHeight="1" x14ac:dyDescent="0.2">
      <c r="A19" s="135">
        <v>3</v>
      </c>
      <c r="B19" s="136" t="s">
        <v>21</v>
      </c>
      <c r="C19" s="137"/>
      <c r="D19" s="140">
        <v>2453.36</v>
      </c>
      <c r="E19" s="141" t="s">
        <v>160</v>
      </c>
    </row>
    <row r="20" spans="1:15" ht="15" customHeight="1" x14ac:dyDescent="0.2">
      <c r="A20" s="121">
        <v>4</v>
      </c>
      <c r="B20" s="142" t="s">
        <v>22</v>
      </c>
      <c r="C20" s="296" t="s">
        <v>130</v>
      </c>
      <c r="D20" s="297"/>
      <c r="E20" s="104"/>
    </row>
    <row r="21" spans="1:15" ht="15" customHeight="1" x14ac:dyDescent="0.2">
      <c r="A21" s="143">
        <v>5</v>
      </c>
      <c r="B21" s="144" t="s">
        <v>23</v>
      </c>
      <c r="C21" s="125"/>
      <c r="D21" s="145" t="s">
        <v>164</v>
      </c>
      <c r="E21" s="104"/>
    </row>
    <row r="22" spans="1:15" s="5" customFormat="1" ht="30" customHeight="1" x14ac:dyDescent="0.25">
      <c r="A22" s="106" t="s">
        <v>135</v>
      </c>
      <c r="B22" s="106"/>
      <c r="C22" s="103"/>
      <c r="D22" s="129"/>
      <c r="E22" s="130"/>
      <c r="F22" s="43"/>
      <c r="G22" s="43"/>
      <c r="H22" s="43"/>
      <c r="I22" s="43"/>
      <c r="J22" s="43"/>
      <c r="K22" s="43"/>
      <c r="L22" s="43"/>
      <c r="M22" s="43"/>
      <c r="N22" s="43"/>
    </row>
    <row r="23" spans="1:15" ht="15" customHeight="1" x14ac:dyDescent="0.2">
      <c r="A23" s="121">
        <v>1</v>
      </c>
      <c r="B23" s="121" t="s">
        <v>24</v>
      </c>
      <c r="C23" s="126"/>
      <c r="D23" s="146" t="s">
        <v>25</v>
      </c>
      <c r="E23" s="104"/>
      <c r="O23" s="24"/>
    </row>
    <row r="24" spans="1:15" s="8" customFormat="1" ht="15" x14ac:dyDescent="0.25">
      <c r="A24" s="147" t="s">
        <v>2</v>
      </c>
      <c r="B24" s="148" t="s">
        <v>131</v>
      </c>
      <c r="C24" s="149"/>
      <c r="D24" s="150">
        <v>2453.36</v>
      </c>
      <c r="E24" s="151"/>
      <c r="F24" s="25"/>
      <c r="G24" s="25"/>
      <c r="H24" s="25"/>
      <c r="I24" s="25"/>
      <c r="J24" s="25"/>
      <c r="K24" s="25"/>
      <c r="L24" s="25"/>
      <c r="M24" s="25"/>
      <c r="N24" s="25"/>
      <c r="O24" s="25"/>
    </row>
    <row r="25" spans="1:15" s="8" customFormat="1" ht="15" x14ac:dyDescent="0.25">
      <c r="A25" s="147" t="s">
        <v>4</v>
      </c>
      <c r="B25" s="148" t="s">
        <v>64</v>
      </c>
      <c r="C25" s="152">
        <v>0</v>
      </c>
      <c r="D25" s="150">
        <f>C25*D24</f>
        <v>0</v>
      </c>
      <c r="E25" s="151"/>
      <c r="F25" s="25"/>
      <c r="G25" s="25"/>
      <c r="H25" s="25"/>
      <c r="I25" s="25"/>
      <c r="J25" s="25"/>
      <c r="K25" s="25"/>
      <c r="L25" s="25"/>
      <c r="M25" s="25"/>
      <c r="N25" s="25"/>
      <c r="O25" s="25"/>
    </row>
    <row r="26" spans="1:15" s="1" customFormat="1" ht="15" x14ac:dyDescent="0.2">
      <c r="A26" s="147" t="s">
        <v>6</v>
      </c>
      <c r="B26" s="148" t="s">
        <v>26</v>
      </c>
      <c r="C26" s="153">
        <v>0.2</v>
      </c>
      <c r="D26" s="150">
        <f>(((D24/220)*C26)*(2*(52.5/60)))</f>
        <v>3.9030727272727272</v>
      </c>
      <c r="E26" s="154" t="s">
        <v>168</v>
      </c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spans="1:15" s="1" customFormat="1" ht="15" x14ac:dyDescent="0.2">
      <c r="A27" s="147" t="s">
        <v>8</v>
      </c>
      <c r="B27" s="148" t="s">
        <v>132</v>
      </c>
      <c r="C27" s="155">
        <v>6</v>
      </c>
      <c r="D27" s="150">
        <f>((D24/220)*2)*C27</f>
        <v>133.81963636363636</v>
      </c>
      <c r="E27" s="154" t="s">
        <v>165</v>
      </c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8" spans="1:15" s="1" customFormat="1" ht="15" x14ac:dyDescent="0.2">
      <c r="A28" s="147" t="s">
        <v>39</v>
      </c>
      <c r="B28" s="148" t="s">
        <v>133</v>
      </c>
      <c r="C28" s="155">
        <v>5</v>
      </c>
      <c r="D28" s="150">
        <f>((D24/220)*1.5)*C28</f>
        <v>83.63727272727273</v>
      </c>
      <c r="E28" s="154" t="s">
        <v>165</v>
      </c>
      <c r="F28" s="17"/>
      <c r="G28" s="17"/>
      <c r="H28" s="17"/>
      <c r="I28" s="17"/>
      <c r="J28" s="17"/>
      <c r="K28" s="17"/>
      <c r="L28" s="17"/>
      <c r="M28" s="17"/>
      <c r="N28" s="17"/>
      <c r="O28" s="17"/>
    </row>
    <row r="29" spans="1:15" s="1" customFormat="1" ht="15" x14ac:dyDescent="0.2">
      <c r="A29" s="121" t="s">
        <v>41</v>
      </c>
      <c r="B29" s="148" t="s">
        <v>107</v>
      </c>
      <c r="C29" s="152">
        <v>0</v>
      </c>
      <c r="D29" s="150">
        <f>D24*C29</f>
        <v>0</v>
      </c>
      <c r="E29" s="156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0" spans="1:15" x14ac:dyDescent="0.2">
      <c r="A30" s="113"/>
      <c r="B30" s="157" t="s">
        <v>27</v>
      </c>
      <c r="C30" s="158"/>
      <c r="D30" s="159">
        <f>SUM(D24:D29)</f>
        <v>2674.7199818181816</v>
      </c>
      <c r="E30" s="160"/>
    </row>
    <row r="31" spans="1:15" ht="15" thickBot="1" x14ac:dyDescent="0.25">
      <c r="A31" s="113"/>
      <c r="B31" s="119"/>
      <c r="C31" s="161"/>
      <c r="D31" s="162"/>
      <c r="E31" s="160"/>
    </row>
    <row r="32" spans="1:15" ht="15" thickBot="1" x14ac:dyDescent="0.25">
      <c r="A32" s="113"/>
      <c r="B32" s="163" t="s">
        <v>82</v>
      </c>
      <c r="C32" s="161"/>
      <c r="D32" s="162"/>
      <c r="E32" s="160"/>
    </row>
    <row r="33" spans="1:5" x14ac:dyDescent="0.2">
      <c r="A33" s="113"/>
      <c r="B33" s="119"/>
      <c r="C33" s="161"/>
      <c r="D33" s="162"/>
      <c r="E33" s="160"/>
    </row>
    <row r="34" spans="1:5" x14ac:dyDescent="0.2">
      <c r="A34" s="113" t="s">
        <v>66</v>
      </c>
      <c r="B34" s="106"/>
      <c r="C34" s="103"/>
      <c r="D34" s="129"/>
      <c r="E34" s="160"/>
    </row>
    <row r="35" spans="1:5" x14ac:dyDescent="0.2">
      <c r="A35" s="115" t="s">
        <v>67</v>
      </c>
      <c r="B35" s="115" t="s">
        <v>48</v>
      </c>
      <c r="C35" s="115" t="s">
        <v>34</v>
      </c>
      <c r="D35" s="146" t="s">
        <v>25</v>
      </c>
      <c r="E35" s="160"/>
    </row>
    <row r="36" spans="1:5" x14ac:dyDescent="0.2">
      <c r="A36" s="135" t="s">
        <v>2</v>
      </c>
      <c r="B36" s="136" t="s">
        <v>49</v>
      </c>
      <c r="C36" s="164">
        <v>8.3299999999999999E-2</v>
      </c>
      <c r="D36" s="165">
        <f>C36*D30</f>
        <v>222.80417448545452</v>
      </c>
      <c r="E36" s="160" t="s">
        <v>114</v>
      </c>
    </row>
    <row r="37" spans="1:5" x14ac:dyDescent="0.2">
      <c r="A37" s="115" t="s">
        <v>4</v>
      </c>
      <c r="B37" s="166" t="s">
        <v>68</v>
      </c>
      <c r="C37" s="153">
        <v>0.121</v>
      </c>
      <c r="D37" s="100">
        <f>D30*C37</f>
        <v>323.64111779999996</v>
      </c>
      <c r="E37" s="160" t="s">
        <v>114</v>
      </c>
    </row>
    <row r="38" spans="1:5" x14ac:dyDescent="0.2">
      <c r="A38" s="115"/>
      <c r="B38" s="167" t="s">
        <v>112</v>
      </c>
      <c r="C38" s="153"/>
      <c r="D38" s="100">
        <f>SUM(D36:D37)</f>
        <v>546.44529228545446</v>
      </c>
      <c r="E38" s="160"/>
    </row>
    <row r="39" spans="1:5" x14ac:dyDescent="0.2">
      <c r="A39" s="115" t="s">
        <v>6</v>
      </c>
      <c r="B39" s="167" t="s">
        <v>113</v>
      </c>
      <c r="C39" s="153"/>
      <c r="D39" s="100">
        <f>D38*C52</f>
        <v>201.09186756104728</v>
      </c>
      <c r="E39" s="160"/>
    </row>
    <row r="40" spans="1:5" x14ac:dyDescent="0.2">
      <c r="A40" s="121"/>
      <c r="B40" s="116" t="s">
        <v>46</v>
      </c>
      <c r="C40" s="96"/>
      <c r="D40" s="168">
        <f>SUM(D38:D39)</f>
        <v>747.53715984650171</v>
      </c>
      <c r="E40" s="160"/>
    </row>
    <row r="41" spans="1:5" x14ac:dyDescent="0.2">
      <c r="A41" s="107"/>
      <c r="B41" s="107"/>
      <c r="C41" s="97"/>
      <c r="D41" s="162"/>
      <c r="E41" s="160"/>
    </row>
    <row r="42" spans="1:5" x14ac:dyDescent="0.2">
      <c r="A42" s="113" t="s">
        <v>111</v>
      </c>
      <c r="B42" s="106"/>
      <c r="C42" s="103"/>
      <c r="D42" s="129"/>
      <c r="E42" s="160"/>
    </row>
    <row r="43" spans="1:5" x14ac:dyDescent="0.2">
      <c r="A43" s="115" t="s">
        <v>69</v>
      </c>
      <c r="B43" s="116" t="s">
        <v>70</v>
      </c>
      <c r="C43" s="115" t="s">
        <v>34</v>
      </c>
      <c r="D43" s="146" t="s">
        <v>25</v>
      </c>
      <c r="E43" s="160"/>
    </row>
    <row r="44" spans="1:5" x14ac:dyDescent="0.2">
      <c r="A44" s="115" t="s">
        <v>2</v>
      </c>
      <c r="B44" s="169" t="s">
        <v>35</v>
      </c>
      <c r="C44" s="153">
        <v>0.2</v>
      </c>
      <c r="D44" s="98">
        <f>C44*D$30</f>
        <v>534.9439963636363</v>
      </c>
      <c r="E44" s="160"/>
    </row>
    <row r="45" spans="1:5" x14ac:dyDescent="0.2">
      <c r="A45" s="115" t="s">
        <v>4</v>
      </c>
      <c r="B45" s="169" t="s">
        <v>40</v>
      </c>
      <c r="C45" s="153">
        <v>2.5000000000000001E-2</v>
      </c>
      <c r="D45" s="98">
        <f t="shared" ref="D45:D51" si="0">C45*D$30</f>
        <v>66.867999545454538</v>
      </c>
      <c r="E45" s="160"/>
    </row>
    <row r="46" spans="1:5" x14ac:dyDescent="0.2">
      <c r="A46" s="115" t="s">
        <v>6</v>
      </c>
      <c r="B46" s="169" t="s">
        <v>75</v>
      </c>
      <c r="C46" s="153">
        <v>0.03</v>
      </c>
      <c r="D46" s="98">
        <f t="shared" si="0"/>
        <v>80.241599454545451</v>
      </c>
      <c r="E46" s="99" t="s">
        <v>166</v>
      </c>
    </row>
    <row r="47" spans="1:5" x14ac:dyDescent="0.2">
      <c r="A47" s="115" t="s">
        <v>8</v>
      </c>
      <c r="B47" s="169" t="s">
        <v>36</v>
      </c>
      <c r="C47" s="153">
        <v>1.4999999999999999E-2</v>
      </c>
      <c r="D47" s="98">
        <f t="shared" si="0"/>
        <v>40.120799727272725</v>
      </c>
      <c r="E47" s="160"/>
    </row>
    <row r="48" spans="1:5" x14ac:dyDescent="0.2">
      <c r="A48" s="115" t="s">
        <v>39</v>
      </c>
      <c r="B48" s="169" t="s">
        <v>37</v>
      </c>
      <c r="C48" s="153">
        <v>0.01</v>
      </c>
      <c r="D48" s="98">
        <f t="shared" si="0"/>
        <v>26.747199818181816</v>
      </c>
      <c r="E48" s="160"/>
    </row>
    <row r="49" spans="1:15" x14ac:dyDescent="0.2">
      <c r="A49" s="115" t="s">
        <v>41</v>
      </c>
      <c r="B49" s="169" t="s">
        <v>45</v>
      </c>
      <c r="C49" s="153">
        <v>6.0000000000000001E-3</v>
      </c>
      <c r="D49" s="98">
        <f t="shared" si="0"/>
        <v>16.048319890909092</v>
      </c>
      <c r="E49" s="160"/>
    </row>
    <row r="50" spans="1:15" x14ac:dyDescent="0.2">
      <c r="A50" s="115" t="s">
        <v>43</v>
      </c>
      <c r="B50" s="169" t="s">
        <v>38</v>
      </c>
      <c r="C50" s="153">
        <v>2E-3</v>
      </c>
      <c r="D50" s="98">
        <f t="shared" si="0"/>
        <v>5.349439963636363</v>
      </c>
      <c r="E50" s="160"/>
    </row>
    <row r="51" spans="1:15" x14ac:dyDescent="0.2">
      <c r="A51" s="115" t="s">
        <v>44</v>
      </c>
      <c r="B51" s="169" t="s">
        <v>42</v>
      </c>
      <c r="C51" s="153">
        <v>0.08</v>
      </c>
      <c r="D51" s="98">
        <f t="shared" si="0"/>
        <v>213.97759854545453</v>
      </c>
      <c r="E51" s="160"/>
    </row>
    <row r="52" spans="1:15" x14ac:dyDescent="0.2">
      <c r="A52" s="121"/>
      <c r="B52" s="126" t="s">
        <v>46</v>
      </c>
      <c r="C52" s="96">
        <f>SUM(C44:C51)</f>
        <v>0.36800000000000005</v>
      </c>
      <c r="D52" s="168">
        <f>SUM(D44:D51)</f>
        <v>984.29695330909067</v>
      </c>
      <c r="E52" s="160"/>
    </row>
    <row r="53" spans="1:15" s="5" customFormat="1" ht="30" customHeight="1" x14ac:dyDescent="0.25">
      <c r="A53" s="113" t="s">
        <v>71</v>
      </c>
      <c r="B53" s="113"/>
      <c r="C53" s="103"/>
      <c r="D53" s="129"/>
      <c r="E53" s="130"/>
      <c r="F53" s="43"/>
      <c r="G53" s="43"/>
      <c r="H53" s="43"/>
      <c r="I53" s="43"/>
      <c r="J53" s="43"/>
      <c r="K53" s="43"/>
      <c r="L53" s="43"/>
      <c r="M53" s="43"/>
      <c r="N53" s="43"/>
    </row>
    <row r="54" spans="1:15" ht="16.5" customHeight="1" x14ac:dyDescent="0.2">
      <c r="A54" s="115" t="s">
        <v>72</v>
      </c>
      <c r="B54" s="116" t="s">
        <v>28</v>
      </c>
      <c r="C54" s="170"/>
      <c r="D54" s="171" t="s">
        <v>25</v>
      </c>
      <c r="E54" s="99"/>
    </row>
    <row r="55" spans="1:15" s="10" customFormat="1" ht="15.75" x14ac:dyDescent="0.25">
      <c r="A55" s="118" t="s">
        <v>2</v>
      </c>
      <c r="B55" s="172" t="s">
        <v>76</v>
      </c>
      <c r="C55" s="173">
        <v>4.8</v>
      </c>
      <c r="D55" s="98">
        <f>(C55*4*22)-G55</f>
        <v>275.2</v>
      </c>
      <c r="E55" s="99" t="s">
        <v>136</v>
      </c>
      <c r="F55" s="174" t="s">
        <v>223</v>
      </c>
      <c r="G55" s="175">
        <v>147.19999999999999</v>
      </c>
      <c r="I55" s="17"/>
      <c r="J55" s="17"/>
      <c r="K55" s="17"/>
      <c r="L55" s="17"/>
      <c r="M55" s="17"/>
      <c r="N55" s="17"/>
      <c r="O55" s="1"/>
    </row>
    <row r="56" spans="1:15" s="10" customFormat="1" ht="15.75" x14ac:dyDescent="0.25">
      <c r="A56" s="115" t="s">
        <v>4</v>
      </c>
      <c r="B56" s="131" t="s">
        <v>77</v>
      </c>
      <c r="C56" s="176"/>
      <c r="D56" s="100">
        <f>(20.5*16)-((20.5*16)*20/100)+ (121.43 - (121.43*20%))</f>
        <v>359.54399999999998</v>
      </c>
      <c r="E56" s="99" t="s">
        <v>167</v>
      </c>
      <c r="F56" s="17"/>
      <c r="G56" s="17"/>
      <c r="H56" s="17"/>
      <c r="I56" s="17"/>
      <c r="J56" s="17"/>
      <c r="K56" s="17"/>
      <c r="L56" s="17"/>
      <c r="M56" s="17"/>
      <c r="N56" s="17"/>
      <c r="O56" s="16"/>
    </row>
    <row r="57" spans="1:15" s="10" customFormat="1" ht="15.75" x14ac:dyDescent="0.25">
      <c r="A57" s="115" t="s">
        <v>6</v>
      </c>
      <c r="B57" s="148" t="s">
        <v>124</v>
      </c>
      <c r="C57" s="177"/>
      <c r="D57" s="98">
        <f>0 * 5</f>
        <v>0</v>
      </c>
      <c r="E57" s="99"/>
      <c r="F57" s="17"/>
      <c r="G57" s="17"/>
      <c r="H57" s="17"/>
      <c r="I57" s="17"/>
      <c r="J57" s="17"/>
      <c r="K57" s="17"/>
      <c r="L57" s="17"/>
      <c r="M57" s="17"/>
      <c r="N57" s="17"/>
      <c r="O57" s="1"/>
    </row>
    <row r="58" spans="1:15" s="10" customFormat="1" ht="15.75" x14ac:dyDescent="0.25">
      <c r="A58" s="115" t="s">
        <v>8</v>
      </c>
      <c r="B58" s="148" t="s">
        <v>108</v>
      </c>
      <c r="C58" s="177"/>
      <c r="D58" s="102"/>
      <c r="E58" s="99"/>
      <c r="F58" s="17"/>
      <c r="G58" s="17"/>
      <c r="H58" s="17"/>
      <c r="I58" s="17"/>
      <c r="J58" s="17"/>
      <c r="K58" s="17"/>
      <c r="L58" s="17"/>
      <c r="M58" s="17"/>
      <c r="N58" s="17"/>
      <c r="O58" s="1"/>
    </row>
    <row r="59" spans="1:15" s="10" customFormat="1" ht="15.75" x14ac:dyDescent="0.25">
      <c r="A59" s="115" t="s">
        <v>39</v>
      </c>
      <c r="B59" s="148" t="s">
        <v>109</v>
      </c>
      <c r="C59" s="177"/>
      <c r="D59" s="102">
        <v>20</v>
      </c>
      <c r="E59" s="99" t="s">
        <v>230</v>
      </c>
      <c r="F59" s="17"/>
      <c r="G59" s="17"/>
      <c r="H59" s="17"/>
      <c r="I59" s="17"/>
      <c r="J59" s="17"/>
      <c r="K59" s="17"/>
      <c r="L59" s="17"/>
      <c r="M59" s="17"/>
      <c r="N59" s="17"/>
      <c r="O59" s="16"/>
    </row>
    <row r="60" spans="1:15" s="1" customFormat="1" ht="15" x14ac:dyDescent="0.2">
      <c r="A60" s="115" t="s">
        <v>41</v>
      </c>
      <c r="B60" s="148" t="s">
        <v>110</v>
      </c>
      <c r="C60" s="178"/>
      <c r="D60" s="102">
        <v>10</v>
      </c>
      <c r="E60" s="99" t="s">
        <v>230</v>
      </c>
      <c r="F60" s="17"/>
      <c r="G60" s="17"/>
      <c r="H60" s="17"/>
      <c r="I60" s="17"/>
      <c r="J60" s="17"/>
      <c r="K60" s="17"/>
      <c r="L60" s="17"/>
      <c r="M60" s="17"/>
      <c r="N60" s="17"/>
      <c r="O60" s="16"/>
    </row>
    <row r="61" spans="1:15" x14ac:dyDescent="0.2">
      <c r="A61" s="107"/>
      <c r="B61" s="157" t="s">
        <v>29</v>
      </c>
      <c r="C61" s="179"/>
      <c r="D61" s="180">
        <f>SUM(D55:D60)</f>
        <v>664.74399999999991</v>
      </c>
      <c r="E61" s="99"/>
    </row>
    <row r="62" spans="1:15" x14ac:dyDescent="0.2">
      <c r="A62" s="107"/>
      <c r="B62" s="119"/>
      <c r="C62" s="161"/>
      <c r="D62" s="162"/>
      <c r="E62" s="160"/>
    </row>
    <row r="63" spans="1:15" x14ac:dyDescent="0.2">
      <c r="A63" s="113" t="s">
        <v>73</v>
      </c>
      <c r="B63" s="113"/>
      <c r="C63" s="103"/>
      <c r="D63" s="129"/>
      <c r="E63" s="160"/>
    </row>
    <row r="64" spans="1:15" x14ac:dyDescent="0.2">
      <c r="A64" s="115">
        <v>2</v>
      </c>
      <c r="B64" s="116" t="s">
        <v>74</v>
      </c>
      <c r="C64" s="170"/>
      <c r="D64" s="171" t="s">
        <v>25</v>
      </c>
      <c r="E64" s="160"/>
    </row>
    <row r="65" spans="1:5" x14ac:dyDescent="0.2">
      <c r="A65" s="118" t="s">
        <v>67</v>
      </c>
      <c r="B65" s="113" t="s">
        <v>105</v>
      </c>
      <c r="C65" s="181"/>
      <c r="D65" s="98">
        <f>D40</f>
        <v>747.53715984650171</v>
      </c>
      <c r="E65" s="160"/>
    </row>
    <row r="66" spans="1:5" x14ac:dyDescent="0.2">
      <c r="A66" s="115" t="s">
        <v>69</v>
      </c>
      <c r="B66" s="131" t="s">
        <v>70</v>
      </c>
      <c r="C66" s="176"/>
      <c r="D66" s="100">
        <f>D52</f>
        <v>984.29695330909067</v>
      </c>
      <c r="E66" s="160"/>
    </row>
    <row r="67" spans="1:5" x14ac:dyDescent="0.2">
      <c r="A67" s="115" t="s">
        <v>72</v>
      </c>
      <c r="B67" s="148" t="s">
        <v>28</v>
      </c>
      <c r="C67" s="177"/>
      <c r="D67" s="98">
        <f>D61</f>
        <v>664.74399999999991</v>
      </c>
      <c r="E67" s="160"/>
    </row>
    <row r="68" spans="1:5" x14ac:dyDescent="0.2">
      <c r="A68" s="294" t="s">
        <v>78</v>
      </c>
      <c r="B68" s="298"/>
      <c r="C68" s="295"/>
      <c r="D68" s="159">
        <f>SUM(D65:D67)</f>
        <v>2396.5781131555923</v>
      </c>
      <c r="E68" s="160"/>
    </row>
    <row r="69" spans="1:5" x14ac:dyDescent="0.2">
      <c r="A69" s="107"/>
      <c r="B69" s="107"/>
      <c r="C69" s="107"/>
      <c r="D69" s="162"/>
      <c r="E69" s="160"/>
    </row>
    <row r="70" spans="1:5" x14ac:dyDescent="0.2">
      <c r="A70" s="113" t="s">
        <v>226</v>
      </c>
      <c r="B70" s="106"/>
      <c r="C70" s="103"/>
      <c r="D70" s="129"/>
      <c r="E70" s="160"/>
    </row>
    <row r="71" spans="1:5" x14ac:dyDescent="0.2">
      <c r="A71" s="115">
        <v>3</v>
      </c>
      <c r="B71" s="115" t="s">
        <v>51</v>
      </c>
      <c r="C71" s="135" t="s">
        <v>34</v>
      </c>
      <c r="D71" s="146" t="s">
        <v>25</v>
      </c>
      <c r="E71" s="160"/>
    </row>
    <row r="72" spans="1:5" x14ac:dyDescent="0.2">
      <c r="A72" s="115" t="s">
        <v>2</v>
      </c>
      <c r="B72" s="182" t="s">
        <v>52</v>
      </c>
      <c r="C72" s="164">
        <v>1.6799999999999999E-2</v>
      </c>
      <c r="D72" s="165">
        <f>C72*D30</f>
        <v>44.935295694545445</v>
      </c>
      <c r="E72" s="160"/>
    </row>
    <row r="73" spans="1:5" x14ac:dyDescent="0.2">
      <c r="A73" s="115" t="s">
        <v>4</v>
      </c>
      <c r="B73" s="182" t="s">
        <v>53</v>
      </c>
      <c r="C73" s="153">
        <v>0.08</v>
      </c>
      <c r="D73" s="98">
        <f>C73*D72</f>
        <v>3.5948236555636357</v>
      </c>
      <c r="E73" s="160"/>
    </row>
    <row r="74" spans="1:5" x14ac:dyDescent="0.2">
      <c r="A74" s="115" t="s">
        <v>6</v>
      </c>
      <c r="B74" s="169" t="s">
        <v>79</v>
      </c>
      <c r="C74" s="153">
        <v>6.4999999999999997E-3</v>
      </c>
      <c r="D74" s="100">
        <f>C74*D30</f>
        <v>17.385679881818181</v>
      </c>
      <c r="E74" s="160" t="s">
        <v>123</v>
      </c>
    </row>
    <row r="75" spans="1:5" x14ac:dyDescent="0.2">
      <c r="A75" s="115" t="s">
        <v>8</v>
      </c>
      <c r="B75" s="182" t="s">
        <v>54</v>
      </c>
      <c r="C75" s="164">
        <v>1.9400000000000001E-2</v>
      </c>
      <c r="D75" s="165">
        <f>C75*D30</f>
        <v>51.889567647272727</v>
      </c>
      <c r="E75" s="160"/>
    </row>
    <row r="76" spans="1:5" x14ac:dyDescent="0.2">
      <c r="A76" s="115" t="s">
        <v>39</v>
      </c>
      <c r="B76" s="182" t="s">
        <v>80</v>
      </c>
      <c r="C76" s="153"/>
      <c r="D76" s="98">
        <f>D75*C52</f>
        <v>19.095360894196368</v>
      </c>
      <c r="E76" s="160"/>
    </row>
    <row r="77" spans="1:5" x14ac:dyDescent="0.2">
      <c r="A77" s="115" t="s">
        <v>41</v>
      </c>
      <c r="B77" s="169" t="s">
        <v>81</v>
      </c>
      <c r="C77" s="153">
        <v>4.3499999999999997E-2</v>
      </c>
      <c r="D77" s="100">
        <f>C77*D30</f>
        <v>116.3503192090909</v>
      </c>
      <c r="E77" s="160" t="s">
        <v>123</v>
      </c>
    </row>
    <row r="78" spans="1:5" x14ac:dyDescent="0.2">
      <c r="A78" s="121"/>
      <c r="B78" s="116" t="s">
        <v>46</v>
      </c>
      <c r="C78" s="96">
        <v>7.4700000000000003E-2</v>
      </c>
      <c r="D78" s="168">
        <f>C78*D30</f>
        <v>199.80158264181819</v>
      </c>
      <c r="E78" s="160"/>
    </row>
    <row r="79" spans="1:5" ht="15" thickBot="1" x14ac:dyDescent="0.25">
      <c r="A79" s="107"/>
      <c r="B79" s="107"/>
      <c r="C79" s="97"/>
      <c r="D79" s="162"/>
      <c r="E79" s="160"/>
    </row>
    <row r="80" spans="1:5" ht="15" thickBot="1" x14ac:dyDescent="0.25">
      <c r="A80" s="107"/>
      <c r="B80" s="163" t="s">
        <v>83</v>
      </c>
      <c r="C80" s="97"/>
      <c r="D80" s="162"/>
      <c r="E80" s="160"/>
    </row>
    <row r="81" spans="1:5" x14ac:dyDescent="0.2">
      <c r="A81" s="107"/>
      <c r="B81" s="107"/>
      <c r="C81" s="107"/>
      <c r="D81" s="162"/>
      <c r="E81" s="160"/>
    </row>
    <row r="82" spans="1:5" x14ac:dyDescent="0.2">
      <c r="A82" s="113" t="s">
        <v>84</v>
      </c>
      <c r="B82" s="106"/>
      <c r="C82" s="103"/>
      <c r="D82" s="129"/>
      <c r="E82" s="160"/>
    </row>
    <row r="83" spans="1:5" x14ac:dyDescent="0.2">
      <c r="A83" s="115" t="s">
        <v>33</v>
      </c>
      <c r="B83" s="115" t="s">
        <v>56</v>
      </c>
      <c r="C83" s="135" t="s">
        <v>34</v>
      </c>
      <c r="D83" s="146" t="s">
        <v>25</v>
      </c>
      <c r="E83" s="160"/>
    </row>
    <row r="84" spans="1:5" x14ac:dyDescent="0.2">
      <c r="A84" s="115" t="s">
        <v>2</v>
      </c>
      <c r="B84" s="182" t="s">
        <v>85</v>
      </c>
      <c r="C84" s="164"/>
      <c r="D84" s="165">
        <f>D38/12</f>
        <v>45.53710769045454</v>
      </c>
      <c r="E84" s="160" t="s">
        <v>115</v>
      </c>
    </row>
    <row r="85" spans="1:5" x14ac:dyDescent="0.2">
      <c r="A85" s="115" t="s">
        <v>4</v>
      </c>
      <c r="B85" s="182" t="s">
        <v>56</v>
      </c>
      <c r="C85" s="153">
        <v>2.8E-3</v>
      </c>
      <c r="D85" s="98">
        <f>C85*(D$30+D38)</f>
        <v>9.0192627674901811</v>
      </c>
      <c r="E85" s="160"/>
    </row>
    <row r="86" spans="1:5" x14ac:dyDescent="0.2">
      <c r="A86" s="115" t="s">
        <v>6</v>
      </c>
      <c r="B86" s="169" t="s">
        <v>55</v>
      </c>
      <c r="C86" s="153">
        <v>2.0000000000000001E-4</v>
      </c>
      <c r="D86" s="98">
        <f>C86*(D$30+D38)</f>
        <v>0.64423305482072724</v>
      </c>
      <c r="E86" s="160"/>
    </row>
    <row r="87" spans="1:5" x14ac:dyDescent="0.2">
      <c r="A87" s="115" t="s">
        <v>8</v>
      </c>
      <c r="B87" s="182" t="s">
        <v>57</v>
      </c>
      <c r="C87" s="164">
        <v>2.9999999999999997E-4</v>
      </c>
      <c r="D87" s="98">
        <f>C87*(D$30+D38)</f>
        <v>0.96634958223109069</v>
      </c>
      <c r="E87" s="160"/>
    </row>
    <row r="88" spans="1:5" x14ac:dyDescent="0.2">
      <c r="A88" s="115" t="s">
        <v>39</v>
      </c>
      <c r="B88" s="182" t="s">
        <v>50</v>
      </c>
      <c r="C88" s="153">
        <v>0</v>
      </c>
      <c r="D88" s="98">
        <f>C88*(D$30+D38)</f>
        <v>0</v>
      </c>
      <c r="E88" s="160"/>
    </row>
    <row r="89" spans="1:5" x14ac:dyDescent="0.2">
      <c r="A89" s="115" t="s">
        <v>41</v>
      </c>
      <c r="B89" s="169" t="s">
        <v>65</v>
      </c>
      <c r="C89" s="153">
        <v>1.66E-2</v>
      </c>
      <c r="D89" s="98">
        <f>C89*(D$30+D38)</f>
        <v>53.471343550120359</v>
      </c>
      <c r="E89" s="160"/>
    </row>
    <row r="90" spans="1:5" x14ac:dyDescent="0.2">
      <c r="A90" s="115"/>
      <c r="B90" s="167" t="s">
        <v>112</v>
      </c>
      <c r="C90" s="153"/>
      <c r="D90" s="100">
        <f>SUM(D84:D89)</f>
        <v>109.6382966451169</v>
      </c>
      <c r="E90" s="160"/>
    </row>
    <row r="91" spans="1:5" x14ac:dyDescent="0.2">
      <c r="A91" s="115" t="s">
        <v>43</v>
      </c>
      <c r="B91" s="167" t="s">
        <v>113</v>
      </c>
      <c r="C91" s="153"/>
      <c r="D91" s="100">
        <f>D90*C52</f>
        <v>40.346893165403024</v>
      </c>
      <c r="E91" s="160"/>
    </row>
    <row r="92" spans="1:5" x14ac:dyDescent="0.2">
      <c r="A92" s="299" t="s">
        <v>78</v>
      </c>
      <c r="B92" s="299"/>
      <c r="C92" s="299"/>
      <c r="D92" s="159">
        <f>SUM(D90:D91)</f>
        <v>149.98518981051993</v>
      </c>
      <c r="E92" s="160"/>
    </row>
    <row r="93" spans="1:5" x14ac:dyDescent="0.2">
      <c r="A93" s="107"/>
      <c r="B93" s="113"/>
      <c r="C93" s="183"/>
      <c r="D93" s="162"/>
      <c r="E93" s="160"/>
    </row>
    <row r="94" spans="1:5" x14ac:dyDescent="0.2">
      <c r="A94" s="113" t="s">
        <v>86</v>
      </c>
      <c r="B94" s="106"/>
      <c r="C94" s="103"/>
      <c r="D94" s="129"/>
      <c r="E94" s="160"/>
    </row>
    <row r="95" spans="1:5" x14ac:dyDescent="0.2">
      <c r="A95" s="115" t="s">
        <v>47</v>
      </c>
      <c r="B95" s="115" t="s">
        <v>87</v>
      </c>
      <c r="C95" s="135" t="s">
        <v>34</v>
      </c>
      <c r="D95" s="146" t="s">
        <v>25</v>
      </c>
      <c r="E95" s="160"/>
    </row>
    <row r="96" spans="1:5" x14ac:dyDescent="0.2">
      <c r="A96" s="115" t="s">
        <v>2</v>
      </c>
      <c r="B96" s="182" t="s">
        <v>88</v>
      </c>
      <c r="C96" s="300" t="s">
        <v>89</v>
      </c>
      <c r="D96" s="301"/>
      <c r="E96" s="160"/>
    </row>
    <row r="97" spans="1:14" x14ac:dyDescent="0.2">
      <c r="A97" s="299" t="s">
        <v>78</v>
      </c>
      <c r="B97" s="299"/>
      <c r="C97" s="299"/>
      <c r="D97" s="98"/>
      <c r="E97" s="160"/>
    </row>
    <row r="98" spans="1:14" x14ac:dyDescent="0.2">
      <c r="A98" s="107"/>
      <c r="B98" s="107"/>
      <c r="C98" s="107"/>
      <c r="D98" s="162"/>
      <c r="E98" s="160"/>
    </row>
    <row r="99" spans="1:14" x14ac:dyDescent="0.2">
      <c r="A99" s="113" t="s">
        <v>90</v>
      </c>
      <c r="B99" s="106"/>
      <c r="C99" s="103"/>
      <c r="D99" s="129"/>
      <c r="E99" s="160"/>
    </row>
    <row r="100" spans="1:14" x14ac:dyDescent="0.2">
      <c r="A100" s="115">
        <v>4</v>
      </c>
      <c r="B100" s="115" t="s">
        <v>91</v>
      </c>
      <c r="C100" s="135" t="s">
        <v>34</v>
      </c>
      <c r="D100" s="146" t="s">
        <v>25</v>
      </c>
      <c r="E100" s="160"/>
    </row>
    <row r="101" spans="1:14" x14ac:dyDescent="0.2">
      <c r="A101" s="115" t="s">
        <v>33</v>
      </c>
      <c r="B101" s="167" t="s">
        <v>56</v>
      </c>
      <c r="C101" s="135"/>
      <c r="D101" s="146"/>
      <c r="E101" s="160"/>
    </row>
    <row r="102" spans="1:14" x14ac:dyDescent="0.2">
      <c r="A102" s="115" t="s">
        <v>47</v>
      </c>
      <c r="B102" s="167" t="s">
        <v>87</v>
      </c>
      <c r="C102" s="302" t="s">
        <v>89</v>
      </c>
      <c r="D102" s="303"/>
      <c r="E102" s="160"/>
    </row>
    <row r="103" spans="1:14" x14ac:dyDescent="0.2">
      <c r="A103" s="299" t="s">
        <v>78</v>
      </c>
      <c r="B103" s="299"/>
      <c r="C103" s="299"/>
      <c r="D103" s="159"/>
      <c r="E103" s="160"/>
    </row>
    <row r="104" spans="1:14" x14ac:dyDescent="0.2">
      <c r="A104" s="107"/>
      <c r="B104" s="107"/>
      <c r="C104" s="107"/>
      <c r="D104" s="162"/>
      <c r="E104" s="160"/>
    </row>
    <row r="105" spans="1:14" x14ac:dyDescent="0.2">
      <c r="A105" s="107"/>
      <c r="B105" s="113"/>
      <c r="C105" s="183"/>
      <c r="D105" s="162"/>
      <c r="E105" s="160"/>
    </row>
    <row r="106" spans="1:14" s="5" customFormat="1" ht="15.75" customHeight="1" x14ac:dyDescent="0.25">
      <c r="A106" s="304" t="s">
        <v>227</v>
      </c>
      <c r="B106" s="304"/>
      <c r="C106" s="304"/>
      <c r="D106" s="304"/>
      <c r="E106" s="130"/>
      <c r="F106" s="43"/>
      <c r="G106" s="43"/>
      <c r="H106" s="43"/>
      <c r="I106" s="43"/>
      <c r="J106" s="43"/>
      <c r="K106" s="43"/>
      <c r="L106" s="43"/>
      <c r="M106" s="43"/>
      <c r="N106" s="43"/>
    </row>
    <row r="107" spans="1:14" ht="16.5" customHeight="1" x14ac:dyDescent="0.2">
      <c r="A107" s="115">
        <v>5</v>
      </c>
      <c r="B107" s="291" t="s">
        <v>30</v>
      </c>
      <c r="C107" s="292"/>
      <c r="D107" s="171" t="s">
        <v>25</v>
      </c>
      <c r="E107" s="99"/>
    </row>
    <row r="108" spans="1:14" s="1" customFormat="1" ht="15" x14ac:dyDescent="0.2">
      <c r="A108" s="118" t="s">
        <v>2</v>
      </c>
      <c r="B108" s="172" t="s">
        <v>31</v>
      </c>
      <c r="C108" s="161"/>
      <c r="D108" s="98">
        <f>UNIFORME!E20</f>
        <v>125.10000000000001</v>
      </c>
      <c r="E108" s="99"/>
      <c r="F108" s="17"/>
      <c r="G108" s="17"/>
      <c r="H108" s="17"/>
      <c r="I108" s="17"/>
      <c r="J108" s="17"/>
      <c r="K108" s="17"/>
      <c r="L108" s="17"/>
      <c r="M108" s="17"/>
      <c r="N108" s="17"/>
    </row>
    <row r="109" spans="1:14" s="1" customFormat="1" ht="15" x14ac:dyDescent="0.2">
      <c r="A109" s="115" t="s">
        <v>4</v>
      </c>
      <c r="B109" s="131" t="s">
        <v>151</v>
      </c>
      <c r="C109" s="184"/>
      <c r="D109" s="100">
        <f>'MATERIAIS EQUIPAMENTOS OUTROS'!F9</f>
        <v>13.360833333333332</v>
      </c>
      <c r="E109" s="99"/>
      <c r="F109" s="17"/>
      <c r="G109" s="17"/>
      <c r="H109" s="17"/>
      <c r="I109" s="17"/>
      <c r="J109" s="17"/>
      <c r="K109" s="17"/>
      <c r="L109" s="17"/>
      <c r="M109" s="17"/>
      <c r="N109" s="17"/>
    </row>
    <row r="110" spans="1:14" s="1" customFormat="1" ht="15" x14ac:dyDescent="0.2">
      <c r="A110" s="115" t="s">
        <v>6</v>
      </c>
      <c r="B110" s="148" t="s">
        <v>150</v>
      </c>
      <c r="C110" s="178"/>
      <c r="D110" s="101">
        <f>'MATERIAIS EQUIPAMENTOS OUTROS'!H14</f>
        <v>215.47</v>
      </c>
      <c r="E110" s="99"/>
      <c r="F110" s="17"/>
      <c r="G110" s="17"/>
      <c r="H110" s="17"/>
      <c r="I110" s="17"/>
      <c r="J110" s="17"/>
      <c r="K110" s="17"/>
      <c r="L110" s="17"/>
      <c r="M110" s="17"/>
      <c r="N110" s="17"/>
    </row>
    <row r="111" spans="1:14" s="1" customFormat="1" ht="15" x14ac:dyDescent="0.2">
      <c r="A111" s="143" t="s">
        <v>8</v>
      </c>
      <c r="B111" s="148" t="s">
        <v>120</v>
      </c>
      <c r="C111" s="178"/>
      <c r="D111" s="102">
        <f>'MATERIAIS EQUIPAMENTOS OUTROS'!F18</f>
        <v>34.097222222222221</v>
      </c>
      <c r="E111" s="99"/>
      <c r="F111" s="17"/>
      <c r="G111" s="17"/>
      <c r="H111" s="17"/>
      <c r="I111" s="17"/>
      <c r="J111" s="17"/>
      <c r="K111" s="17"/>
      <c r="L111" s="17"/>
      <c r="M111" s="17"/>
      <c r="N111" s="17"/>
    </row>
    <row r="112" spans="1:14" x14ac:dyDescent="0.2">
      <c r="A112" s="308" t="s">
        <v>32</v>
      </c>
      <c r="B112" s="308"/>
      <c r="C112" s="309"/>
      <c r="D112" s="180">
        <f>SUM(D108:D111)</f>
        <v>388.02805555555557</v>
      </c>
      <c r="E112" s="99"/>
    </row>
    <row r="113" spans="1:14" x14ac:dyDescent="0.2">
      <c r="A113" s="107"/>
      <c r="B113" s="107" t="s">
        <v>93</v>
      </c>
      <c r="C113" s="107"/>
      <c r="D113" s="162"/>
      <c r="E113" s="160"/>
    </row>
    <row r="114" spans="1:14" x14ac:dyDescent="0.2">
      <c r="A114" s="107"/>
      <c r="B114" s="119"/>
      <c r="C114" s="161"/>
      <c r="D114" s="162"/>
      <c r="E114" s="160"/>
    </row>
    <row r="115" spans="1:14" s="5" customFormat="1" ht="30" customHeight="1" x14ac:dyDescent="0.25">
      <c r="A115" s="113" t="s">
        <v>228</v>
      </c>
      <c r="B115" s="113"/>
      <c r="C115" s="103"/>
      <c r="D115" s="129"/>
      <c r="E115" s="130"/>
      <c r="F115" s="43"/>
      <c r="G115" s="43"/>
      <c r="H115" s="43"/>
      <c r="I115" s="43"/>
      <c r="J115" s="43"/>
      <c r="K115" s="43"/>
      <c r="L115" s="43"/>
      <c r="M115" s="43"/>
      <c r="N115" s="43"/>
    </row>
    <row r="116" spans="1:14" x14ac:dyDescent="0.2">
      <c r="A116" s="115">
        <v>6</v>
      </c>
      <c r="B116" s="115" t="s">
        <v>94</v>
      </c>
      <c r="C116" s="135" t="s">
        <v>34</v>
      </c>
      <c r="D116" s="171" t="s">
        <v>25</v>
      </c>
      <c r="E116" s="160"/>
    </row>
    <row r="117" spans="1:14" x14ac:dyDescent="0.2">
      <c r="A117" s="115" t="s">
        <v>2</v>
      </c>
      <c r="B117" s="182" t="s">
        <v>58</v>
      </c>
      <c r="C117" s="164">
        <v>0.05</v>
      </c>
      <c r="D117" s="185">
        <f>C117*D133</f>
        <v>290.45564614908335</v>
      </c>
      <c r="E117" s="104" t="s">
        <v>159</v>
      </c>
    </row>
    <row r="118" spans="1:14" x14ac:dyDescent="0.2">
      <c r="A118" s="115" t="s">
        <v>4</v>
      </c>
      <c r="B118" s="182" t="s">
        <v>60</v>
      </c>
      <c r="C118" s="164">
        <v>0.1</v>
      </c>
      <c r="D118" s="185">
        <f>C118*D133</f>
        <v>580.9112922981667</v>
      </c>
      <c r="E118" s="104" t="s">
        <v>159</v>
      </c>
    </row>
    <row r="119" spans="1:14" x14ac:dyDescent="0.2">
      <c r="A119" s="310" t="s">
        <v>6</v>
      </c>
      <c r="B119" s="182" t="s">
        <v>59</v>
      </c>
      <c r="C119" s="153"/>
      <c r="D119" s="98"/>
      <c r="E119" s="113"/>
    </row>
    <row r="120" spans="1:14" x14ac:dyDescent="0.2">
      <c r="A120" s="311"/>
      <c r="B120" s="169" t="s">
        <v>95</v>
      </c>
      <c r="C120" s="153">
        <v>3.6499999999999998E-2</v>
      </c>
      <c r="D120" s="98">
        <f>C120*D135</f>
        <v>266.92669000000001</v>
      </c>
      <c r="E120" s="162" t="s">
        <v>152</v>
      </c>
    </row>
    <row r="121" spans="1:14" x14ac:dyDescent="0.2">
      <c r="A121" s="311"/>
      <c r="B121" s="182" t="s">
        <v>96</v>
      </c>
      <c r="C121" s="164"/>
      <c r="D121" s="185"/>
      <c r="E121" s="113"/>
    </row>
    <row r="122" spans="1:14" x14ac:dyDescent="0.2">
      <c r="A122" s="312"/>
      <c r="B122" s="182" t="s">
        <v>97</v>
      </c>
      <c r="C122" s="153">
        <v>0.05</v>
      </c>
      <c r="D122" s="98">
        <f>C122*D135</f>
        <v>365.65300000000002</v>
      </c>
      <c r="E122" s="113"/>
    </row>
    <row r="123" spans="1:14" x14ac:dyDescent="0.2">
      <c r="A123" s="186"/>
      <c r="B123" s="126" t="s">
        <v>106</v>
      </c>
      <c r="C123" s="96">
        <f>SUM(C120:C122)</f>
        <v>8.6499999999999994E-2</v>
      </c>
      <c r="D123" s="98">
        <f>SUM(D120:D122)</f>
        <v>632.57969000000003</v>
      </c>
      <c r="E123" s="104"/>
    </row>
    <row r="124" spans="1:14" x14ac:dyDescent="0.2">
      <c r="A124" s="121"/>
      <c r="B124" s="126" t="s">
        <v>46</v>
      </c>
      <c r="C124" s="187">
        <f>C117+C118+C120+C122</f>
        <v>0.23650000000000004</v>
      </c>
      <c r="D124" s="98">
        <f>SUM(D117:D122)</f>
        <v>1503.9466284472501</v>
      </c>
      <c r="E124" s="188"/>
    </row>
    <row r="125" spans="1:14" x14ac:dyDescent="0.2">
      <c r="A125" s="107"/>
      <c r="B125" s="107"/>
      <c r="C125" s="97"/>
      <c r="D125" s="162"/>
      <c r="E125" s="188"/>
    </row>
    <row r="126" spans="1:14" ht="30" customHeight="1" x14ac:dyDescent="0.2">
      <c r="A126" s="313" t="s">
        <v>98</v>
      </c>
      <c r="B126" s="313"/>
      <c r="C126" s="313"/>
      <c r="D126" s="313"/>
      <c r="E126" s="104"/>
    </row>
    <row r="127" spans="1:14" x14ac:dyDescent="0.2">
      <c r="A127" s="115"/>
      <c r="B127" s="291" t="s">
        <v>61</v>
      </c>
      <c r="C127" s="292"/>
      <c r="D127" s="171" t="s">
        <v>25</v>
      </c>
      <c r="E127" s="160"/>
    </row>
    <row r="128" spans="1:14" x14ac:dyDescent="0.2">
      <c r="A128" s="115" t="s">
        <v>2</v>
      </c>
      <c r="B128" s="291" t="s">
        <v>99</v>
      </c>
      <c r="C128" s="292"/>
      <c r="D128" s="185">
        <f>D30</f>
        <v>2674.7199818181816</v>
      </c>
      <c r="E128" s="104"/>
    </row>
    <row r="129" spans="1:5" ht="15.75" customHeight="1" x14ac:dyDescent="0.2">
      <c r="A129" s="115" t="s">
        <v>4</v>
      </c>
      <c r="B129" s="291" t="s">
        <v>100</v>
      </c>
      <c r="C129" s="292"/>
      <c r="D129" s="98">
        <f>D68</f>
        <v>2396.5781131555923</v>
      </c>
      <c r="E129" s="104"/>
    </row>
    <row r="130" spans="1:5" ht="15.75" customHeight="1" x14ac:dyDescent="0.2">
      <c r="A130" s="115" t="s">
        <v>6</v>
      </c>
      <c r="B130" s="291" t="s">
        <v>101</v>
      </c>
      <c r="C130" s="292"/>
      <c r="D130" s="98">
        <f>D78</f>
        <v>199.80158264181819</v>
      </c>
      <c r="E130" s="104"/>
    </row>
    <row r="131" spans="1:5" x14ac:dyDescent="0.2">
      <c r="A131" s="135" t="s">
        <v>8</v>
      </c>
      <c r="B131" s="305" t="s">
        <v>102</v>
      </c>
      <c r="C131" s="306"/>
      <c r="D131" s="185">
        <f>D92</f>
        <v>149.98518981051993</v>
      </c>
      <c r="E131" s="104"/>
    </row>
    <row r="132" spans="1:5" x14ac:dyDescent="0.2">
      <c r="A132" s="147" t="s">
        <v>39</v>
      </c>
      <c r="B132" s="307" t="s">
        <v>92</v>
      </c>
      <c r="C132" s="307"/>
      <c r="D132" s="185">
        <f>D112</f>
        <v>388.02805555555557</v>
      </c>
      <c r="E132" s="104"/>
    </row>
    <row r="133" spans="1:5" x14ac:dyDescent="0.2">
      <c r="A133" s="121"/>
      <c r="B133" s="137" t="s">
        <v>103</v>
      </c>
      <c r="C133" s="189"/>
      <c r="D133" s="159">
        <f>SUM(D128:D132)</f>
        <v>5809.112922981667</v>
      </c>
      <c r="E133" s="104"/>
    </row>
    <row r="134" spans="1:5" x14ac:dyDescent="0.2">
      <c r="A134" s="121" t="s">
        <v>39</v>
      </c>
      <c r="B134" s="131" t="s">
        <v>104</v>
      </c>
      <c r="C134" s="190"/>
      <c r="D134" s="98">
        <f>D124</f>
        <v>1503.9466284472501</v>
      </c>
      <c r="E134" s="160"/>
    </row>
    <row r="135" spans="1:5" x14ac:dyDescent="0.2">
      <c r="A135" s="121"/>
      <c r="B135" s="116" t="s">
        <v>62</v>
      </c>
      <c r="C135" s="190"/>
      <c r="D135" s="159">
        <f>ROUND((D133+(D117+D118))/(1-C123),2)</f>
        <v>7313.06</v>
      </c>
      <c r="E135" s="191"/>
    </row>
    <row r="136" spans="1:5" ht="15" x14ac:dyDescent="0.2">
      <c r="A136" s="7"/>
      <c r="B136" s="7"/>
      <c r="C136" s="11"/>
      <c r="D136" s="12"/>
      <c r="E136" s="9"/>
    </row>
    <row r="137" spans="1:5" x14ac:dyDescent="0.2">
      <c r="C137" s="13"/>
      <c r="D137" s="14"/>
    </row>
    <row r="138" spans="1:5" x14ac:dyDescent="0.2">
      <c r="C138" s="13"/>
      <c r="D138" s="14"/>
    </row>
  </sheetData>
  <mergeCells count="21">
    <mergeCell ref="B130:C130"/>
    <mergeCell ref="B131:C131"/>
    <mergeCell ref="B132:C132"/>
    <mergeCell ref="A112:C112"/>
    <mergeCell ref="A119:A122"/>
    <mergeCell ref="A126:D126"/>
    <mergeCell ref="B127:C127"/>
    <mergeCell ref="B128:C128"/>
    <mergeCell ref="B129:C129"/>
    <mergeCell ref="B107:C107"/>
    <mergeCell ref="A1:D1"/>
    <mergeCell ref="A2:C2"/>
    <mergeCell ref="C13:D13"/>
    <mergeCell ref="C20:D20"/>
    <mergeCell ref="A68:C68"/>
    <mergeCell ref="A92:C92"/>
    <mergeCell ref="C96:D96"/>
    <mergeCell ref="A97:C97"/>
    <mergeCell ref="C102:D102"/>
    <mergeCell ref="A103:C103"/>
    <mergeCell ref="A106:D106"/>
  </mergeCells>
  <pageMargins left="0.511811024" right="0.511811024" top="0.78740157499999996" bottom="0.78740157499999996" header="0.31496062000000002" footer="0.31496062000000002"/>
  <pageSetup paperSize="9" scale="73" orientation="portrait" r:id="rId1"/>
  <rowBreaks count="2" manualBreakCount="2">
    <brk id="61" max="3" man="1"/>
    <brk id="124" max="3" man="1"/>
  </rowBreaks>
  <colBreaks count="1" manualBreakCount="1">
    <brk id="4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A4A429-10A2-4835-8278-92C9C8E3411F}">
  <dimension ref="A1:O138"/>
  <sheetViews>
    <sheetView topLeftCell="A107" workbookViewId="0">
      <selection activeCell="D147" sqref="D147"/>
    </sheetView>
  </sheetViews>
  <sheetFormatPr defaultColWidth="11.42578125" defaultRowHeight="12.75" x14ac:dyDescent="0.2"/>
  <cols>
    <col min="1" max="1" width="13.7109375" style="195" customWidth="1"/>
    <col min="2" max="2" width="60.7109375" style="195" customWidth="1"/>
    <col min="3" max="3" width="10.28515625" style="198" customWidth="1"/>
    <col min="4" max="4" width="26.140625" style="196" customWidth="1"/>
    <col min="5" max="5" width="36" style="194" customWidth="1"/>
    <col min="6" max="6" width="11.42578125" style="195"/>
    <col min="7" max="7" width="18" style="195" customWidth="1"/>
    <col min="8" max="252" width="11.42578125" style="195"/>
    <col min="253" max="253" width="17" style="195" customWidth="1"/>
    <col min="254" max="254" width="75.28515625" style="195" customWidth="1"/>
    <col min="255" max="255" width="15.5703125" style="195" customWidth="1"/>
    <col min="256" max="256" width="23.140625" style="195" customWidth="1"/>
    <col min="257" max="257" width="6.28515625" style="195" customWidth="1"/>
    <col min="258" max="258" width="16.140625" style="195" customWidth="1"/>
    <col min="259" max="259" width="9" style="195" customWidth="1"/>
    <col min="260" max="260" width="5.42578125" style="195" customWidth="1"/>
    <col min="261" max="508" width="11.42578125" style="195"/>
    <col min="509" max="509" width="17" style="195" customWidth="1"/>
    <col min="510" max="510" width="75.28515625" style="195" customWidth="1"/>
    <col min="511" max="511" width="15.5703125" style="195" customWidth="1"/>
    <col min="512" max="512" width="23.140625" style="195" customWidth="1"/>
    <col min="513" max="513" width="6.28515625" style="195" customWidth="1"/>
    <col min="514" max="514" width="16.140625" style="195" customWidth="1"/>
    <col min="515" max="515" width="9" style="195" customWidth="1"/>
    <col min="516" max="516" width="5.42578125" style="195" customWidth="1"/>
    <col min="517" max="764" width="11.42578125" style="195"/>
    <col min="765" max="765" width="17" style="195" customWidth="1"/>
    <col min="766" max="766" width="75.28515625" style="195" customWidth="1"/>
    <col min="767" max="767" width="15.5703125" style="195" customWidth="1"/>
    <col min="768" max="768" width="23.140625" style="195" customWidth="1"/>
    <col min="769" max="769" width="6.28515625" style="195" customWidth="1"/>
    <col min="770" max="770" width="16.140625" style="195" customWidth="1"/>
    <col min="771" max="771" width="9" style="195" customWidth="1"/>
    <col min="772" max="772" width="5.42578125" style="195" customWidth="1"/>
    <col min="773" max="1020" width="11.42578125" style="195"/>
    <col min="1021" max="1021" width="17" style="195" customWidth="1"/>
    <col min="1022" max="1022" width="75.28515625" style="195" customWidth="1"/>
    <col min="1023" max="1023" width="15.5703125" style="195" customWidth="1"/>
    <col min="1024" max="1024" width="23.140625" style="195" customWidth="1"/>
    <col min="1025" max="1025" width="6.28515625" style="195" customWidth="1"/>
    <col min="1026" max="1026" width="16.140625" style="195" customWidth="1"/>
    <col min="1027" max="1027" width="9" style="195" customWidth="1"/>
    <col min="1028" max="1028" width="5.42578125" style="195" customWidth="1"/>
    <col min="1029" max="1276" width="11.42578125" style="195"/>
    <col min="1277" max="1277" width="17" style="195" customWidth="1"/>
    <col min="1278" max="1278" width="75.28515625" style="195" customWidth="1"/>
    <col min="1279" max="1279" width="15.5703125" style="195" customWidth="1"/>
    <col min="1280" max="1280" width="23.140625" style="195" customWidth="1"/>
    <col min="1281" max="1281" width="6.28515625" style="195" customWidth="1"/>
    <col min="1282" max="1282" width="16.140625" style="195" customWidth="1"/>
    <col min="1283" max="1283" width="9" style="195" customWidth="1"/>
    <col min="1284" max="1284" width="5.42578125" style="195" customWidth="1"/>
    <col min="1285" max="1532" width="11.42578125" style="195"/>
    <col min="1533" max="1533" width="17" style="195" customWidth="1"/>
    <col min="1534" max="1534" width="75.28515625" style="195" customWidth="1"/>
    <col min="1535" max="1535" width="15.5703125" style="195" customWidth="1"/>
    <col min="1536" max="1536" width="23.140625" style="195" customWidth="1"/>
    <col min="1537" max="1537" width="6.28515625" style="195" customWidth="1"/>
    <col min="1538" max="1538" width="16.140625" style="195" customWidth="1"/>
    <col min="1539" max="1539" width="9" style="195" customWidth="1"/>
    <col min="1540" max="1540" width="5.42578125" style="195" customWidth="1"/>
    <col min="1541" max="1788" width="11.42578125" style="195"/>
    <col min="1789" max="1789" width="17" style="195" customWidth="1"/>
    <col min="1790" max="1790" width="75.28515625" style="195" customWidth="1"/>
    <col min="1791" max="1791" width="15.5703125" style="195" customWidth="1"/>
    <col min="1792" max="1792" width="23.140625" style="195" customWidth="1"/>
    <col min="1793" max="1793" width="6.28515625" style="195" customWidth="1"/>
    <col min="1794" max="1794" width="16.140625" style="195" customWidth="1"/>
    <col min="1795" max="1795" width="9" style="195" customWidth="1"/>
    <col min="1796" max="1796" width="5.42578125" style="195" customWidth="1"/>
    <col min="1797" max="2044" width="11.42578125" style="195"/>
    <col min="2045" max="2045" width="17" style="195" customWidth="1"/>
    <col min="2046" max="2046" width="75.28515625" style="195" customWidth="1"/>
    <col min="2047" max="2047" width="15.5703125" style="195" customWidth="1"/>
    <col min="2048" max="2048" width="23.140625" style="195" customWidth="1"/>
    <col min="2049" max="2049" width="6.28515625" style="195" customWidth="1"/>
    <col min="2050" max="2050" width="16.140625" style="195" customWidth="1"/>
    <col min="2051" max="2051" width="9" style="195" customWidth="1"/>
    <col min="2052" max="2052" width="5.42578125" style="195" customWidth="1"/>
    <col min="2053" max="2300" width="11.42578125" style="195"/>
    <col min="2301" max="2301" width="17" style="195" customWidth="1"/>
    <col min="2302" max="2302" width="75.28515625" style="195" customWidth="1"/>
    <col min="2303" max="2303" width="15.5703125" style="195" customWidth="1"/>
    <col min="2304" max="2304" width="23.140625" style="195" customWidth="1"/>
    <col min="2305" max="2305" width="6.28515625" style="195" customWidth="1"/>
    <col min="2306" max="2306" width="16.140625" style="195" customWidth="1"/>
    <col min="2307" max="2307" width="9" style="195" customWidth="1"/>
    <col min="2308" max="2308" width="5.42578125" style="195" customWidth="1"/>
    <col min="2309" max="2556" width="11.42578125" style="195"/>
    <col min="2557" max="2557" width="17" style="195" customWidth="1"/>
    <col min="2558" max="2558" width="75.28515625" style="195" customWidth="1"/>
    <col min="2559" max="2559" width="15.5703125" style="195" customWidth="1"/>
    <col min="2560" max="2560" width="23.140625" style="195" customWidth="1"/>
    <col min="2561" max="2561" width="6.28515625" style="195" customWidth="1"/>
    <col min="2562" max="2562" width="16.140625" style="195" customWidth="1"/>
    <col min="2563" max="2563" width="9" style="195" customWidth="1"/>
    <col min="2564" max="2564" width="5.42578125" style="195" customWidth="1"/>
    <col min="2565" max="2812" width="11.42578125" style="195"/>
    <col min="2813" max="2813" width="17" style="195" customWidth="1"/>
    <col min="2814" max="2814" width="75.28515625" style="195" customWidth="1"/>
    <col min="2815" max="2815" width="15.5703125" style="195" customWidth="1"/>
    <col min="2816" max="2816" width="23.140625" style="195" customWidth="1"/>
    <col min="2817" max="2817" width="6.28515625" style="195" customWidth="1"/>
    <col min="2818" max="2818" width="16.140625" style="195" customWidth="1"/>
    <col min="2819" max="2819" width="9" style="195" customWidth="1"/>
    <col min="2820" max="2820" width="5.42578125" style="195" customWidth="1"/>
    <col min="2821" max="3068" width="11.42578125" style="195"/>
    <col min="3069" max="3069" width="17" style="195" customWidth="1"/>
    <col min="3070" max="3070" width="75.28515625" style="195" customWidth="1"/>
    <col min="3071" max="3071" width="15.5703125" style="195" customWidth="1"/>
    <col min="3072" max="3072" width="23.140625" style="195" customWidth="1"/>
    <col min="3073" max="3073" width="6.28515625" style="195" customWidth="1"/>
    <col min="3074" max="3074" width="16.140625" style="195" customWidth="1"/>
    <col min="3075" max="3075" width="9" style="195" customWidth="1"/>
    <col min="3076" max="3076" width="5.42578125" style="195" customWidth="1"/>
    <col min="3077" max="3324" width="11.42578125" style="195"/>
    <col min="3325" max="3325" width="17" style="195" customWidth="1"/>
    <col min="3326" max="3326" width="75.28515625" style="195" customWidth="1"/>
    <col min="3327" max="3327" width="15.5703125" style="195" customWidth="1"/>
    <col min="3328" max="3328" width="23.140625" style="195" customWidth="1"/>
    <col min="3329" max="3329" width="6.28515625" style="195" customWidth="1"/>
    <col min="3330" max="3330" width="16.140625" style="195" customWidth="1"/>
    <col min="3331" max="3331" width="9" style="195" customWidth="1"/>
    <col min="3332" max="3332" width="5.42578125" style="195" customWidth="1"/>
    <col min="3333" max="3580" width="11.42578125" style="195"/>
    <col min="3581" max="3581" width="17" style="195" customWidth="1"/>
    <col min="3582" max="3582" width="75.28515625" style="195" customWidth="1"/>
    <col min="3583" max="3583" width="15.5703125" style="195" customWidth="1"/>
    <col min="3584" max="3584" width="23.140625" style="195" customWidth="1"/>
    <col min="3585" max="3585" width="6.28515625" style="195" customWidth="1"/>
    <col min="3586" max="3586" width="16.140625" style="195" customWidth="1"/>
    <col min="3587" max="3587" width="9" style="195" customWidth="1"/>
    <col min="3588" max="3588" width="5.42578125" style="195" customWidth="1"/>
    <col min="3589" max="3836" width="11.42578125" style="195"/>
    <col min="3837" max="3837" width="17" style="195" customWidth="1"/>
    <col min="3838" max="3838" width="75.28515625" style="195" customWidth="1"/>
    <col min="3839" max="3839" width="15.5703125" style="195" customWidth="1"/>
    <col min="3840" max="3840" width="23.140625" style="195" customWidth="1"/>
    <col min="3841" max="3841" width="6.28515625" style="195" customWidth="1"/>
    <col min="3842" max="3842" width="16.140625" style="195" customWidth="1"/>
    <col min="3843" max="3843" width="9" style="195" customWidth="1"/>
    <col min="3844" max="3844" width="5.42578125" style="195" customWidth="1"/>
    <col min="3845" max="4092" width="11.42578125" style="195"/>
    <col min="4093" max="4093" width="17" style="195" customWidth="1"/>
    <col min="4094" max="4094" width="75.28515625" style="195" customWidth="1"/>
    <col min="4095" max="4095" width="15.5703125" style="195" customWidth="1"/>
    <col min="4096" max="4096" width="23.140625" style="195" customWidth="1"/>
    <col min="4097" max="4097" width="6.28515625" style="195" customWidth="1"/>
    <col min="4098" max="4098" width="16.140625" style="195" customWidth="1"/>
    <col min="4099" max="4099" width="9" style="195" customWidth="1"/>
    <col min="4100" max="4100" width="5.42578125" style="195" customWidth="1"/>
    <col min="4101" max="4348" width="11.42578125" style="195"/>
    <col min="4349" max="4349" width="17" style="195" customWidth="1"/>
    <col min="4350" max="4350" width="75.28515625" style="195" customWidth="1"/>
    <col min="4351" max="4351" width="15.5703125" style="195" customWidth="1"/>
    <col min="4352" max="4352" width="23.140625" style="195" customWidth="1"/>
    <col min="4353" max="4353" width="6.28515625" style="195" customWidth="1"/>
    <col min="4354" max="4354" width="16.140625" style="195" customWidth="1"/>
    <col min="4355" max="4355" width="9" style="195" customWidth="1"/>
    <col min="4356" max="4356" width="5.42578125" style="195" customWidth="1"/>
    <col min="4357" max="4604" width="11.42578125" style="195"/>
    <col min="4605" max="4605" width="17" style="195" customWidth="1"/>
    <col min="4606" max="4606" width="75.28515625" style="195" customWidth="1"/>
    <col min="4607" max="4607" width="15.5703125" style="195" customWidth="1"/>
    <col min="4608" max="4608" width="23.140625" style="195" customWidth="1"/>
    <col min="4609" max="4609" width="6.28515625" style="195" customWidth="1"/>
    <col min="4610" max="4610" width="16.140625" style="195" customWidth="1"/>
    <col min="4611" max="4611" width="9" style="195" customWidth="1"/>
    <col min="4612" max="4612" width="5.42578125" style="195" customWidth="1"/>
    <col min="4613" max="4860" width="11.42578125" style="195"/>
    <col min="4861" max="4861" width="17" style="195" customWidth="1"/>
    <col min="4862" max="4862" width="75.28515625" style="195" customWidth="1"/>
    <col min="4863" max="4863" width="15.5703125" style="195" customWidth="1"/>
    <col min="4864" max="4864" width="23.140625" style="195" customWidth="1"/>
    <col min="4865" max="4865" width="6.28515625" style="195" customWidth="1"/>
    <col min="4866" max="4866" width="16.140625" style="195" customWidth="1"/>
    <col min="4867" max="4867" width="9" style="195" customWidth="1"/>
    <col min="4868" max="4868" width="5.42578125" style="195" customWidth="1"/>
    <col min="4869" max="5116" width="11.42578125" style="195"/>
    <col min="5117" max="5117" width="17" style="195" customWidth="1"/>
    <col min="5118" max="5118" width="75.28515625" style="195" customWidth="1"/>
    <col min="5119" max="5119" width="15.5703125" style="195" customWidth="1"/>
    <col min="5120" max="5120" width="23.140625" style="195" customWidth="1"/>
    <col min="5121" max="5121" width="6.28515625" style="195" customWidth="1"/>
    <col min="5122" max="5122" width="16.140625" style="195" customWidth="1"/>
    <col min="5123" max="5123" width="9" style="195" customWidth="1"/>
    <col min="5124" max="5124" width="5.42578125" style="195" customWidth="1"/>
    <col min="5125" max="5372" width="11.42578125" style="195"/>
    <col min="5373" max="5373" width="17" style="195" customWidth="1"/>
    <col min="5374" max="5374" width="75.28515625" style="195" customWidth="1"/>
    <col min="5375" max="5375" width="15.5703125" style="195" customWidth="1"/>
    <col min="5376" max="5376" width="23.140625" style="195" customWidth="1"/>
    <col min="5377" max="5377" width="6.28515625" style="195" customWidth="1"/>
    <col min="5378" max="5378" width="16.140625" style="195" customWidth="1"/>
    <col min="5379" max="5379" width="9" style="195" customWidth="1"/>
    <col min="5380" max="5380" width="5.42578125" style="195" customWidth="1"/>
    <col min="5381" max="5628" width="11.42578125" style="195"/>
    <col min="5629" max="5629" width="17" style="195" customWidth="1"/>
    <col min="5630" max="5630" width="75.28515625" style="195" customWidth="1"/>
    <col min="5631" max="5631" width="15.5703125" style="195" customWidth="1"/>
    <col min="5632" max="5632" width="23.140625" style="195" customWidth="1"/>
    <col min="5633" max="5633" width="6.28515625" style="195" customWidth="1"/>
    <col min="5634" max="5634" width="16.140625" style="195" customWidth="1"/>
    <col min="5635" max="5635" width="9" style="195" customWidth="1"/>
    <col min="5636" max="5636" width="5.42578125" style="195" customWidth="1"/>
    <col min="5637" max="5884" width="11.42578125" style="195"/>
    <col min="5885" max="5885" width="17" style="195" customWidth="1"/>
    <col min="5886" max="5886" width="75.28515625" style="195" customWidth="1"/>
    <col min="5887" max="5887" width="15.5703125" style="195" customWidth="1"/>
    <col min="5888" max="5888" width="23.140625" style="195" customWidth="1"/>
    <col min="5889" max="5889" width="6.28515625" style="195" customWidth="1"/>
    <col min="5890" max="5890" width="16.140625" style="195" customWidth="1"/>
    <col min="5891" max="5891" width="9" style="195" customWidth="1"/>
    <col min="5892" max="5892" width="5.42578125" style="195" customWidth="1"/>
    <col min="5893" max="6140" width="11.42578125" style="195"/>
    <col min="6141" max="6141" width="17" style="195" customWidth="1"/>
    <col min="6142" max="6142" width="75.28515625" style="195" customWidth="1"/>
    <col min="6143" max="6143" width="15.5703125" style="195" customWidth="1"/>
    <col min="6144" max="6144" width="23.140625" style="195" customWidth="1"/>
    <col min="6145" max="6145" width="6.28515625" style="195" customWidth="1"/>
    <col min="6146" max="6146" width="16.140625" style="195" customWidth="1"/>
    <col min="6147" max="6147" width="9" style="195" customWidth="1"/>
    <col min="6148" max="6148" width="5.42578125" style="195" customWidth="1"/>
    <col min="6149" max="6396" width="11.42578125" style="195"/>
    <col min="6397" max="6397" width="17" style="195" customWidth="1"/>
    <col min="6398" max="6398" width="75.28515625" style="195" customWidth="1"/>
    <col min="6399" max="6399" width="15.5703125" style="195" customWidth="1"/>
    <col min="6400" max="6400" width="23.140625" style="195" customWidth="1"/>
    <col min="6401" max="6401" width="6.28515625" style="195" customWidth="1"/>
    <col min="6402" max="6402" width="16.140625" style="195" customWidth="1"/>
    <col min="6403" max="6403" width="9" style="195" customWidth="1"/>
    <col min="6404" max="6404" width="5.42578125" style="195" customWidth="1"/>
    <col min="6405" max="6652" width="11.42578125" style="195"/>
    <col min="6653" max="6653" width="17" style="195" customWidth="1"/>
    <col min="6654" max="6654" width="75.28515625" style="195" customWidth="1"/>
    <col min="6655" max="6655" width="15.5703125" style="195" customWidth="1"/>
    <col min="6656" max="6656" width="23.140625" style="195" customWidth="1"/>
    <col min="6657" max="6657" width="6.28515625" style="195" customWidth="1"/>
    <col min="6658" max="6658" width="16.140625" style="195" customWidth="1"/>
    <col min="6659" max="6659" width="9" style="195" customWidth="1"/>
    <col min="6660" max="6660" width="5.42578125" style="195" customWidth="1"/>
    <col min="6661" max="6908" width="11.42578125" style="195"/>
    <col min="6909" max="6909" width="17" style="195" customWidth="1"/>
    <col min="6910" max="6910" width="75.28515625" style="195" customWidth="1"/>
    <col min="6911" max="6911" width="15.5703125" style="195" customWidth="1"/>
    <col min="6912" max="6912" width="23.140625" style="195" customWidth="1"/>
    <col min="6913" max="6913" width="6.28515625" style="195" customWidth="1"/>
    <col min="6914" max="6914" width="16.140625" style="195" customWidth="1"/>
    <col min="6915" max="6915" width="9" style="195" customWidth="1"/>
    <col min="6916" max="6916" width="5.42578125" style="195" customWidth="1"/>
    <col min="6917" max="7164" width="11.42578125" style="195"/>
    <col min="7165" max="7165" width="17" style="195" customWidth="1"/>
    <col min="7166" max="7166" width="75.28515625" style="195" customWidth="1"/>
    <col min="7167" max="7167" width="15.5703125" style="195" customWidth="1"/>
    <col min="7168" max="7168" width="23.140625" style="195" customWidth="1"/>
    <col min="7169" max="7169" width="6.28515625" style="195" customWidth="1"/>
    <col min="7170" max="7170" width="16.140625" style="195" customWidth="1"/>
    <col min="7171" max="7171" width="9" style="195" customWidth="1"/>
    <col min="7172" max="7172" width="5.42578125" style="195" customWidth="1"/>
    <col min="7173" max="7420" width="11.42578125" style="195"/>
    <col min="7421" max="7421" width="17" style="195" customWidth="1"/>
    <col min="7422" max="7422" width="75.28515625" style="195" customWidth="1"/>
    <col min="7423" max="7423" width="15.5703125" style="195" customWidth="1"/>
    <col min="7424" max="7424" width="23.140625" style="195" customWidth="1"/>
    <col min="7425" max="7425" width="6.28515625" style="195" customWidth="1"/>
    <col min="7426" max="7426" width="16.140625" style="195" customWidth="1"/>
    <col min="7427" max="7427" width="9" style="195" customWidth="1"/>
    <col min="7428" max="7428" width="5.42578125" style="195" customWidth="1"/>
    <col min="7429" max="7676" width="11.42578125" style="195"/>
    <col min="7677" max="7677" width="17" style="195" customWidth="1"/>
    <col min="7678" max="7678" width="75.28515625" style="195" customWidth="1"/>
    <col min="7679" max="7679" width="15.5703125" style="195" customWidth="1"/>
    <col min="7680" max="7680" width="23.140625" style="195" customWidth="1"/>
    <col min="7681" max="7681" width="6.28515625" style="195" customWidth="1"/>
    <col min="7682" max="7682" width="16.140625" style="195" customWidth="1"/>
    <col min="7683" max="7683" width="9" style="195" customWidth="1"/>
    <col min="7684" max="7684" width="5.42578125" style="195" customWidth="1"/>
    <col min="7685" max="7932" width="11.42578125" style="195"/>
    <col min="7933" max="7933" width="17" style="195" customWidth="1"/>
    <col min="7934" max="7934" width="75.28515625" style="195" customWidth="1"/>
    <col min="7935" max="7935" width="15.5703125" style="195" customWidth="1"/>
    <col min="7936" max="7936" width="23.140625" style="195" customWidth="1"/>
    <col min="7937" max="7937" width="6.28515625" style="195" customWidth="1"/>
    <col min="7938" max="7938" width="16.140625" style="195" customWidth="1"/>
    <col min="7939" max="7939" width="9" style="195" customWidth="1"/>
    <col min="7940" max="7940" width="5.42578125" style="195" customWidth="1"/>
    <col min="7941" max="8188" width="11.42578125" style="195"/>
    <col min="8189" max="8189" width="17" style="195" customWidth="1"/>
    <col min="8190" max="8190" width="75.28515625" style="195" customWidth="1"/>
    <col min="8191" max="8191" width="15.5703125" style="195" customWidth="1"/>
    <col min="8192" max="8192" width="23.140625" style="195" customWidth="1"/>
    <col min="8193" max="8193" width="6.28515625" style="195" customWidth="1"/>
    <col min="8194" max="8194" width="16.140625" style="195" customWidth="1"/>
    <col min="8195" max="8195" width="9" style="195" customWidth="1"/>
    <col min="8196" max="8196" width="5.42578125" style="195" customWidth="1"/>
    <col min="8197" max="8444" width="11.42578125" style="195"/>
    <col min="8445" max="8445" width="17" style="195" customWidth="1"/>
    <col min="8446" max="8446" width="75.28515625" style="195" customWidth="1"/>
    <col min="8447" max="8447" width="15.5703125" style="195" customWidth="1"/>
    <col min="8448" max="8448" width="23.140625" style="195" customWidth="1"/>
    <col min="8449" max="8449" width="6.28515625" style="195" customWidth="1"/>
    <col min="8450" max="8450" width="16.140625" style="195" customWidth="1"/>
    <col min="8451" max="8451" width="9" style="195" customWidth="1"/>
    <col min="8452" max="8452" width="5.42578125" style="195" customWidth="1"/>
    <col min="8453" max="8700" width="11.42578125" style="195"/>
    <col min="8701" max="8701" width="17" style="195" customWidth="1"/>
    <col min="8702" max="8702" width="75.28515625" style="195" customWidth="1"/>
    <col min="8703" max="8703" width="15.5703125" style="195" customWidth="1"/>
    <col min="8704" max="8704" width="23.140625" style="195" customWidth="1"/>
    <col min="8705" max="8705" width="6.28515625" style="195" customWidth="1"/>
    <col min="8706" max="8706" width="16.140625" style="195" customWidth="1"/>
    <col min="8707" max="8707" width="9" style="195" customWidth="1"/>
    <col min="8708" max="8708" width="5.42578125" style="195" customWidth="1"/>
    <col min="8709" max="8956" width="11.42578125" style="195"/>
    <col min="8957" max="8957" width="17" style="195" customWidth="1"/>
    <col min="8958" max="8958" width="75.28515625" style="195" customWidth="1"/>
    <col min="8959" max="8959" width="15.5703125" style="195" customWidth="1"/>
    <col min="8960" max="8960" width="23.140625" style="195" customWidth="1"/>
    <col min="8961" max="8961" width="6.28515625" style="195" customWidth="1"/>
    <col min="8962" max="8962" width="16.140625" style="195" customWidth="1"/>
    <col min="8963" max="8963" width="9" style="195" customWidth="1"/>
    <col min="8964" max="8964" width="5.42578125" style="195" customWidth="1"/>
    <col min="8965" max="9212" width="11.42578125" style="195"/>
    <col min="9213" max="9213" width="17" style="195" customWidth="1"/>
    <col min="9214" max="9214" width="75.28515625" style="195" customWidth="1"/>
    <col min="9215" max="9215" width="15.5703125" style="195" customWidth="1"/>
    <col min="9216" max="9216" width="23.140625" style="195" customWidth="1"/>
    <col min="9217" max="9217" width="6.28515625" style="195" customWidth="1"/>
    <col min="9218" max="9218" width="16.140625" style="195" customWidth="1"/>
    <col min="9219" max="9219" width="9" style="195" customWidth="1"/>
    <col min="9220" max="9220" width="5.42578125" style="195" customWidth="1"/>
    <col min="9221" max="9468" width="11.42578125" style="195"/>
    <col min="9469" max="9469" width="17" style="195" customWidth="1"/>
    <col min="9470" max="9470" width="75.28515625" style="195" customWidth="1"/>
    <col min="9471" max="9471" width="15.5703125" style="195" customWidth="1"/>
    <col min="9472" max="9472" width="23.140625" style="195" customWidth="1"/>
    <col min="9473" max="9473" width="6.28515625" style="195" customWidth="1"/>
    <col min="9474" max="9474" width="16.140625" style="195" customWidth="1"/>
    <col min="9475" max="9475" width="9" style="195" customWidth="1"/>
    <col min="9476" max="9476" width="5.42578125" style="195" customWidth="1"/>
    <col min="9477" max="9724" width="11.42578125" style="195"/>
    <col min="9725" max="9725" width="17" style="195" customWidth="1"/>
    <col min="9726" max="9726" width="75.28515625" style="195" customWidth="1"/>
    <col min="9727" max="9727" width="15.5703125" style="195" customWidth="1"/>
    <col min="9728" max="9728" width="23.140625" style="195" customWidth="1"/>
    <col min="9729" max="9729" width="6.28515625" style="195" customWidth="1"/>
    <col min="9730" max="9730" width="16.140625" style="195" customWidth="1"/>
    <col min="9731" max="9731" width="9" style="195" customWidth="1"/>
    <col min="9732" max="9732" width="5.42578125" style="195" customWidth="1"/>
    <col min="9733" max="9980" width="11.42578125" style="195"/>
    <col min="9981" max="9981" width="17" style="195" customWidth="1"/>
    <col min="9982" max="9982" width="75.28515625" style="195" customWidth="1"/>
    <col min="9983" max="9983" width="15.5703125" style="195" customWidth="1"/>
    <col min="9984" max="9984" width="23.140625" style="195" customWidth="1"/>
    <col min="9985" max="9985" width="6.28515625" style="195" customWidth="1"/>
    <col min="9986" max="9986" width="16.140625" style="195" customWidth="1"/>
    <col min="9987" max="9987" width="9" style="195" customWidth="1"/>
    <col min="9988" max="9988" width="5.42578125" style="195" customWidth="1"/>
    <col min="9989" max="10236" width="11.42578125" style="195"/>
    <col min="10237" max="10237" width="17" style="195" customWidth="1"/>
    <col min="10238" max="10238" width="75.28515625" style="195" customWidth="1"/>
    <col min="10239" max="10239" width="15.5703125" style="195" customWidth="1"/>
    <col min="10240" max="10240" width="23.140625" style="195" customWidth="1"/>
    <col min="10241" max="10241" width="6.28515625" style="195" customWidth="1"/>
    <col min="10242" max="10242" width="16.140625" style="195" customWidth="1"/>
    <col min="10243" max="10243" width="9" style="195" customWidth="1"/>
    <col min="10244" max="10244" width="5.42578125" style="195" customWidth="1"/>
    <col min="10245" max="10492" width="11.42578125" style="195"/>
    <col min="10493" max="10493" width="17" style="195" customWidth="1"/>
    <col min="10494" max="10494" width="75.28515625" style="195" customWidth="1"/>
    <col min="10495" max="10495" width="15.5703125" style="195" customWidth="1"/>
    <col min="10496" max="10496" width="23.140625" style="195" customWidth="1"/>
    <col min="10497" max="10497" width="6.28515625" style="195" customWidth="1"/>
    <col min="10498" max="10498" width="16.140625" style="195" customWidth="1"/>
    <col min="10499" max="10499" width="9" style="195" customWidth="1"/>
    <col min="10500" max="10500" width="5.42578125" style="195" customWidth="1"/>
    <col min="10501" max="10748" width="11.42578125" style="195"/>
    <col min="10749" max="10749" width="17" style="195" customWidth="1"/>
    <col min="10750" max="10750" width="75.28515625" style="195" customWidth="1"/>
    <col min="10751" max="10751" width="15.5703125" style="195" customWidth="1"/>
    <col min="10752" max="10752" width="23.140625" style="195" customWidth="1"/>
    <col min="10753" max="10753" width="6.28515625" style="195" customWidth="1"/>
    <col min="10754" max="10754" width="16.140625" style="195" customWidth="1"/>
    <col min="10755" max="10755" width="9" style="195" customWidth="1"/>
    <col min="10756" max="10756" width="5.42578125" style="195" customWidth="1"/>
    <col min="10757" max="11004" width="11.42578125" style="195"/>
    <col min="11005" max="11005" width="17" style="195" customWidth="1"/>
    <col min="11006" max="11006" width="75.28515625" style="195" customWidth="1"/>
    <col min="11007" max="11007" width="15.5703125" style="195" customWidth="1"/>
    <col min="11008" max="11008" width="23.140625" style="195" customWidth="1"/>
    <col min="11009" max="11009" width="6.28515625" style="195" customWidth="1"/>
    <col min="11010" max="11010" width="16.140625" style="195" customWidth="1"/>
    <col min="11011" max="11011" width="9" style="195" customWidth="1"/>
    <col min="11012" max="11012" width="5.42578125" style="195" customWidth="1"/>
    <col min="11013" max="11260" width="11.42578125" style="195"/>
    <col min="11261" max="11261" width="17" style="195" customWidth="1"/>
    <col min="11262" max="11262" width="75.28515625" style="195" customWidth="1"/>
    <col min="11263" max="11263" width="15.5703125" style="195" customWidth="1"/>
    <col min="11264" max="11264" width="23.140625" style="195" customWidth="1"/>
    <col min="11265" max="11265" width="6.28515625" style="195" customWidth="1"/>
    <col min="11266" max="11266" width="16.140625" style="195" customWidth="1"/>
    <col min="11267" max="11267" width="9" style="195" customWidth="1"/>
    <col min="11268" max="11268" width="5.42578125" style="195" customWidth="1"/>
    <col min="11269" max="11516" width="11.42578125" style="195"/>
    <col min="11517" max="11517" width="17" style="195" customWidth="1"/>
    <col min="11518" max="11518" width="75.28515625" style="195" customWidth="1"/>
    <col min="11519" max="11519" width="15.5703125" style="195" customWidth="1"/>
    <col min="11520" max="11520" width="23.140625" style="195" customWidth="1"/>
    <col min="11521" max="11521" width="6.28515625" style="195" customWidth="1"/>
    <col min="11522" max="11522" width="16.140625" style="195" customWidth="1"/>
    <col min="11523" max="11523" width="9" style="195" customWidth="1"/>
    <col min="11524" max="11524" width="5.42578125" style="195" customWidth="1"/>
    <col min="11525" max="11772" width="11.42578125" style="195"/>
    <col min="11773" max="11773" width="17" style="195" customWidth="1"/>
    <col min="11774" max="11774" width="75.28515625" style="195" customWidth="1"/>
    <col min="11775" max="11775" width="15.5703125" style="195" customWidth="1"/>
    <col min="11776" max="11776" width="23.140625" style="195" customWidth="1"/>
    <col min="11777" max="11777" width="6.28515625" style="195" customWidth="1"/>
    <col min="11778" max="11778" width="16.140625" style="195" customWidth="1"/>
    <col min="11779" max="11779" width="9" style="195" customWidth="1"/>
    <col min="11780" max="11780" width="5.42578125" style="195" customWidth="1"/>
    <col min="11781" max="12028" width="11.42578125" style="195"/>
    <col min="12029" max="12029" width="17" style="195" customWidth="1"/>
    <col min="12030" max="12030" width="75.28515625" style="195" customWidth="1"/>
    <col min="12031" max="12031" width="15.5703125" style="195" customWidth="1"/>
    <col min="12032" max="12032" width="23.140625" style="195" customWidth="1"/>
    <col min="12033" max="12033" width="6.28515625" style="195" customWidth="1"/>
    <col min="12034" max="12034" width="16.140625" style="195" customWidth="1"/>
    <col min="12035" max="12035" width="9" style="195" customWidth="1"/>
    <col min="12036" max="12036" width="5.42578125" style="195" customWidth="1"/>
    <col min="12037" max="12284" width="11.42578125" style="195"/>
    <col min="12285" max="12285" width="17" style="195" customWidth="1"/>
    <col min="12286" max="12286" width="75.28515625" style="195" customWidth="1"/>
    <col min="12287" max="12287" width="15.5703125" style="195" customWidth="1"/>
    <col min="12288" max="12288" width="23.140625" style="195" customWidth="1"/>
    <col min="12289" max="12289" width="6.28515625" style="195" customWidth="1"/>
    <col min="12290" max="12290" width="16.140625" style="195" customWidth="1"/>
    <col min="12291" max="12291" width="9" style="195" customWidth="1"/>
    <col min="12292" max="12292" width="5.42578125" style="195" customWidth="1"/>
    <col min="12293" max="12540" width="11.42578125" style="195"/>
    <col min="12541" max="12541" width="17" style="195" customWidth="1"/>
    <col min="12542" max="12542" width="75.28515625" style="195" customWidth="1"/>
    <col min="12543" max="12543" width="15.5703125" style="195" customWidth="1"/>
    <col min="12544" max="12544" width="23.140625" style="195" customWidth="1"/>
    <col min="12545" max="12545" width="6.28515625" style="195" customWidth="1"/>
    <col min="12546" max="12546" width="16.140625" style="195" customWidth="1"/>
    <col min="12547" max="12547" width="9" style="195" customWidth="1"/>
    <col min="12548" max="12548" width="5.42578125" style="195" customWidth="1"/>
    <col min="12549" max="12796" width="11.42578125" style="195"/>
    <col min="12797" max="12797" width="17" style="195" customWidth="1"/>
    <col min="12798" max="12798" width="75.28515625" style="195" customWidth="1"/>
    <col min="12799" max="12799" width="15.5703125" style="195" customWidth="1"/>
    <col min="12800" max="12800" width="23.140625" style="195" customWidth="1"/>
    <col min="12801" max="12801" width="6.28515625" style="195" customWidth="1"/>
    <col min="12802" max="12802" width="16.140625" style="195" customWidth="1"/>
    <col min="12803" max="12803" width="9" style="195" customWidth="1"/>
    <col min="12804" max="12804" width="5.42578125" style="195" customWidth="1"/>
    <col min="12805" max="13052" width="11.42578125" style="195"/>
    <col min="13053" max="13053" width="17" style="195" customWidth="1"/>
    <col min="13054" max="13054" width="75.28515625" style="195" customWidth="1"/>
    <col min="13055" max="13055" width="15.5703125" style="195" customWidth="1"/>
    <col min="13056" max="13056" width="23.140625" style="195" customWidth="1"/>
    <col min="13057" max="13057" width="6.28515625" style="195" customWidth="1"/>
    <col min="13058" max="13058" width="16.140625" style="195" customWidth="1"/>
    <col min="13059" max="13059" width="9" style="195" customWidth="1"/>
    <col min="13060" max="13060" width="5.42578125" style="195" customWidth="1"/>
    <col min="13061" max="13308" width="11.42578125" style="195"/>
    <col min="13309" max="13309" width="17" style="195" customWidth="1"/>
    <col min="13310" max="13310" width="75.28515625" style="195" customWidth="1"/>
    <col min="13311" max="13311" width="15.5703125" style="195" customWidth="1"/>
    <col min="13312" max="13312" width="23.140625" style="195" customWidth="1"/>
    <col min="13313" max="13313" width="6.28515625" style="195" customWidth="1"/>
    <col min="13314" max="13314" width="16.140625" style="195" customWidth="1"/>
    <col min="13315" max="13315" width="9" style="195" customWidth="1"/>
    <col min="13316" max="13316" width="5.42578125" style="195" customWidth="1"/>
    <col min="13317" max="13564" width="11.42578125" style="195"/>
    <col min="13565" max="13565" width="17" style="195" customWidth="1"/>
    <col min="13566" max="13566" width="75.28515625" style="195" customWidth="1"/>
    <col min="13567" max="13567" width="15.5703125" style="195" customWidth="1"/>
    <col min="13568" max="13568" width="23.140625" style="195" customWidth="1"/>
    <col min="13569" max="13569" width="6.28515625" style="195" customWidth="1"/>
    <col min="13570" max="13570" width="16.140625" style="195" customWidth="1"/>
    <col min="13571" max="13571" width="9" style="195" customWidth="1"/>
    <col min="13572" max="13572" width="5.42578125" style="195" customWidth="1"/>
    <col min="13573" max="13820" width="11.42578125" style="195"/>
    <col min="13821" max="13821" width="17" style="195" customWidth="1"/>
    <col min="13822" max="13822" width="75.28515625" style="195" customWidth="1"/>
    <col min="13823" max="13823" width="15.5703125" style="195" customWidth="1"/>
    <col min="13824" max="13824" width="23.140625" style="195" customWidth="1"/>
    <col min="13825" max="13825" width="6.28515625" style="195" customWidth="1"/>
    <col min="13826" max="13826" width="16.140625" style="195" customWidth="1"/>
    <col min="13827" max="13827" width="9" style="195" customWidth="1"/>
    <col min="13828" max="13828" width="5.42578125" style="195" customWidth="1"/>
    <col min="13829" max="14076" width="11.42578125" style="195"/>
    <col min="14077" max="14077" width="17" style="195" customWidth="1"/>
    <col min="14078" max="14078" width="75.28515625" style="195" customWidth="1"/>
    <col min="14079" max="14079" width="15.5703125" style="195" customWidth="1"/>
    <col min="14080" max="14080" width="23.140625" style="195" customWidth="1"/>
    <col min="14081" max="14081" width="6.28515625" style="195" customWidth="1"/>
    <col min="14082" max="14082" width="16.140625" style="195" customWidth="1"/>
    <col min="14083" max="14083" width="9" style="195" customWidth="1"/>
    <col min="14084" max="14084" width="5.42578125" style="195" customWidth="1"/>
    <col min="14085" max="14332" width="11.42578125" style="195"/>
    <col min="14333" max="14333" width="17" style="195" customWidth="1"/>
    <col min="14334" max="14334" width="75.28515625" style="195" customWidth="1"/>
    <col min="14335" max="14335" width="15.5703125" style="195" customWidth="1"/>
    <col min="14336" max="14336" width="23.140625" style="195" customWidth="1"/>
    <col min="14337" max="14337" width="6.28515625" style="195" customWidth="1"/>
    <col min="14338" max="14338" width="16.140625" style="195" customWidth="1"/>
    <col min="14339" max="14339" width="9" style="195" customWidth="1"/>
    <col min="14340" max="14340" width="5.42578125" style="195" customWidth="1"/>
    <col min="14341" max="14588" width="11.42578125" style="195"/>
    <col min="14589" max="14589" width="17" style="195" customWidth="1"/>
    <col min="14590" max="14590" width="75.28515625" style="195" customWidth="1"/>
    <col min="14591" max="14591" width="15.5703125" style="195" customWidth="1"/>
    <col min="14592" max="14592" width="23.140625" style="195" customWidth="1"/>
    <col min="14593" max="14593" width="6.28515625" style="195" customWidth="1"/>
    <col min="14594" max="14594" width="16.140625" style="195" customWidth="1"/>
    <col min="14595" max="14595" width="9" style="195" customWidth="1"/>
    <col min="14596" max="14596" width="5.42578125" style="195" customWidth="1"/>
    <col min="14597" max="14844" width="11.42578125" style="195"/>
    <col min="14845" max="14845" width="17" style="195" customWidth="1"/>
    <col min="14846" max="14846" width="75.28515625" style="195" customWidth="1"/>
    <col min="14847" max="14847" width="15.5703125" style="195" customWidth="1"/>
    <col min="14848" max="14848" width="23.140625" style="195" customWidth="1"/>
    <col min="14849" max="14849" width="6.28515625" style="195" customWidth="1"/>
    <col min="14850" max="14850" width="16.140625" style="195" customWidth="1"/>
    <col min="14851" max="14851" width="9" style="195" customWidth="1"/>
    <col min="14852" max="14852" width="5.42578125" style="195" customWidth="1"/>
    <col min="14853" max="15100" width="11.42578125" style="195"/>
    <col min="15101" max="15101" width="17" style="195" customWidth="1"/>
    <col min="15102" max="15102" width="75.28515625" style="195" customWidth="1"/>
    <col min="15103" max="15103" width="15.5703125" style="195" customWidth="1"/>
    <col min="15104" max="15104" width="23.140625" style="195" customWidth="1"/>
    <col min="15105" max="15105" width="6.28515625" style="195" customWidth="1"/>
    <col min="15106" max="15106" width="16.140625" style="195" customWidth="1"/>
    <col min="15107" max="15107" width="9" style="195" customWidth="1"/>
    <col min="15108" max="15108" width="5.42578125" style="195" customWidth="1"/>
    <col min="15109" max="15356" width="11.42578125" style="195"/>
    <col min="15357" max="15357" width="17" style="195" customWidth="1"/>
    <col min="15358" max="15358" width="75.28515625" style="195" customWidth="1"/>
    <col min="15359" max="15359" width="15.5703125" style="195" customWidth="1"/>
    <col min="15360" max="15360" width="23.140625" style="195" customWidth="1"/>
    <col min="15361" max="15361" width="6.28515625" style="195" customWidth="1"/>
    <col min="15362" max="15362" width="16.140625" style="195" customWidth="1"/>
    <col min="15363" max="15363" width="9" style="195" customWidth="1"/>
    <col min="15364" max="15364" width="5.42578125" style="195" customWidth="1"/>
    <col min="15365" max="15612" width="11.42578125" style="195"/>
    <col min="15613" max="15613" width="17" style="195" customWidth="1"/>
    <col min="15614" max="15614" width="75.28515625" style="195" customWidth="1"/>
    <col min="15615" max="15615" width="15.5703125" style="195" customWidth="1"/>
    <col min="15616" max="15616" width="23.140625" style="195" customWidth="1"/>
    <col min="15617" max="15617" width="6.28515625" style="195" customWidth="1"/>
    <col min="15618" max="15618" width="16.140625" style="195" customWidth="1"/>
    <col min="15619" max="15619" width="9" style="195" customWidth="1"/>
    <col min="15620" max="15620" width="5.42578125" style="195" customWidth="1"/>
    <col min="15621" max="15868" width="11.42578125" style="195"/>
    <col min="15869" max="15869" width="17" style="195" customWidth="1"/>
    <col min="15870" max="15870" width="75.28515625" style="195" customWidth="1"/>
    <col min="15871" max="15871" width="15.5703125" style="195" customWidth="1"/>
    <col min="15872" max="15872" width="23.140625" style="195" customWidth="1"/>
    <col min="15873" max="15873" width="6.28515625" style="195" customWidth="1"/>
    <col min="15874" max="15874" width="16.140625" style="195" customWidth="1"/>
    <col min="15875" max="15875" width="9" style="195" customWidth="1"/>
    <col min="15876" max="15876" width="5.42578125" style="195" customWidth="1"/>
    <col min="15877" max="16124" width="11.42578125" style="195"/>
    <col min="16125" max="16125" width="17" style="195" customWidth="1"/>
    <col min="16126" max="16126" width="75.28515625" style="195" customWidth="1"/>
    <col min="16127" max="16127" width="15.5703125" style="195" customWidth="1"/>
    <col min="16128" max="16128" width="23.140625" style="195" customWidth="1"/>
    <col min="16129" max="16129" width="6.28515625" style="195" customWidth="1"/>
    <col min="16130" max="16130" width="16.140625" style="195" customWidth="1"/>
    <col min="16131" max="16131" width="9" style="195" customWidth="1"/>
    <col min="16132" max="16132" width="5.42578125" style="195" customWidth="1"/>
    <col min="16133" max="16384" width="11.42578125" style="195"/>
  </cols>
  <sheetData>
    <row r="1" spans="1:5" ht="17.25" customHeight="1" x14ac:dyDescent="0.2">
      <c r="A1" s="325" t="s">
        <v>127</v>
      </c>
      <c r="B1" s="325"/>
      <c r="C1" s="325"/>
      <c r="D1" s="325"/>
    </row>
    <row r="2" spans="1:5" ht="18.75" customHeight="1" x14ac:dyDescent="0.2">
      <c r="A2" s="325" t="s">
        <v>224</v>
      </c>
      <c r="B2" s="325"/>
      <c r="C2" s="325"/>
    </row>
    <row r="3" spans="1:5" ht="18.75" customHeight="1" x14ac:dyDescent="0.2">
      <c r="A3" s="197"/>
      <c r="B3" s="193"/>
    </row>
    <row r="4" spans="1:5" ht="18.75" customHeight="1" x14ac:dyDescent="0.2">
      <c r="A4" s="199" t="s">
        <v>225</v>
      </c>
      <c r="B4" s="200" t="s">
        <v>163</v>
      </c>
      <c r="C4" s="201"/>
    </row>
    <row r="5" spans="1:5" ht="18.75" customHeight="1" x14ac:dyDescent="0.2">
      <c r="A5" s="202" t="s">
        <v>0</v>
      </c>
      <c r="B5" s="203" t="s">
        <v>162</v>
      </c>
      <c r="C5" s="201"/>
    </row>
    <row r="6" spans="1:5" ht="30" customHeight="1" x14ac:dyDescent="0.2">
      <c r="A6" s="195" t="s">
        <v>1</v>
      </c>
      <c r="D6" s="204"/>
    </row>
    <row r="7" spans="1:5" ht="15" customHeight="1" x14ac:dyDescent="0.2">
      <c r="A7" s="205" t="s">
        <v>2</v>
      </c>
      <c r="B7" s="200" t="s">
        <v>3</v>
      </c>
      <c r="C7" s="206"/>
      <c r="D7" s="207"/>
    </row>
    <row r="8" spans="1:5" ht="15" customHeight="1" x14ac:dyDescent="0.2">
      <c r="A8" s="208" t="s">
        <v>4</v>
      </c>
      <c r="B8" s="195" t="s">
        <v>5</v>
      </c>
      <c r="D8" s="207" t="s">
        <v>128</v>
      </c>
    </row>
    <row r="9" spans="1:5" ht="15" customHeight="1" x14ac:dyDescent="0.2">
      <c r="A9" s="205" t="s">
        <v>6</v>
      </c>
      <c r="B9" s="200" t="s">
        <v>7</v>
      </c>
      <c r="C9" s="206"/>
      <c r="D9" s="207" t="s">
        <v>161</v>
      </c>
    </row>
    <row r="10" spans="1:5" ht="15" customHeight="1" x14ac:dyDescent="0.2">
      <c r="A10" s="205" t="s">
        <v>8</v>
      </c>
      <c r="B10" s="200" t="s">
        <v>9</v>
      </c>
      <c r="C10" s="206"/>
      <c r="D10" s="207" t="s">
        <v>10</v>
      </c>
    </row>
    <row r="11" spans="1:5" ht="30" customHeight="1" x14ac:dyDescent="0.2">
      <c r="A11" s="209" t="s">
        <v>11</v>
      </c>
      <c r="D11" s="210"/>
    </row>
    <row r="12" spans="1:5" ht="15" customHeight="1" x14ac:dyDescent="0.2">
      <c r="A12" s="211" t="s">
        <v>12</v>
      </c>
      <c r="B12" s="205" t="s">
        <v>13</v>
      </c>
      <c r="C12" s="212"/>
      <c r="D12" s="213" t="s">
        <v>14</v>
      </c>
    </row>
    <row r="13" spans="1:5" ht="15" customHeight="1" x14ac:dyDescent="0.2">
      <c r="A13" s="214" t="s">
        <v>134</v>
      </c>
      <c r="B13" s="215" t="s">
        <v>15</v>
      </c>
      <c r="C13" s="326">
        <v>1</v>
      </c>
      <c r="D13" s="327"/>
    </row>
    <row r="14" spans="1:5" ht="30" customHeight="1" x14ac:dyDescent="0.2">
      <c r="A14" s="197" t="s">
        <v>16</v>
      </c>
      <c r="B14" s="217"/>
      <c r="D14" s="218"/>
    </row>
    <row r="15" spans="1:5" s="197" customFormat="1" ht="18" customHeight="1" x14ac:dyDescent="0.2">
      <c r="A15" s="197" t="s">
        <v>17</v>
      </c>
      <c r="C15" s="193"/>
      <c r="D15" s="219"/>
      <c r="E15" s="220"/>
    </row>
    <row r="16" spans="1:5" s="197" customFormat="1" ht="15" customHeight="1" x14ac:dyDescent="0.2">
      <c r="A16" s="221" t="s">
        <v>18</v>
      </c>
      <c r="B16" s="222"/>
      <c r="C16" s="223"/>
      <c r="D16" s="224"/>
      <c r="E16" s="220"/>
    </row>
    <row r="17" spans="1:5" ht="15" customHeight="1" x14ac:dyDescent="0.2">
      <c r="A17" s="225">
        <v>1</v>
      </c>
      <c r="B17" s="226" t="s">
        <v>19</v>
      </c>
      <c r="C17" s="227"/>
      <c r="D17" s="228" t="s">
        <v>20</v>
      </c>
      <c r="E17" s="229"/>
    </row>
    <row r="18" spans="1:5" ht="15" customHeight="1" x14ac:dyDescent="0.2">
      <c r="A18" s="225">
        <v>2</v>
      </c>
      <c r="B18" s="226" t="s">
        <v>63</v>
      </c>
      <c r="C18" s="227"/>
      <c r="D18" s="228" t="s">
        <v>129</v>
      </c>
      <c r="E18" s="229"/>
    </row>
    <row r="19" spans="1:5" ht="15" customHeight="1" x14ac:dyDescent="0.2">
      <c r="A19" s="225">
        <v>3</v>
      </c>
      <c r="B19" s="226" t="s">
        <v>21</v>
      </c>
      <c r="C19" s="227"/>
      <c r="D19" s="230">
        <v>2453.36</v>
      </c>
      <c r="E19" s="231" t="s">
        <v>160</v>
      </c>
    </row>
    <row r="20" spans="1:5" ht="15" customHeight="1" x14ac:dyDescent="0.2">
      <c r="A20" s="211">
        <v>4</v>
      </c>
      <c r="B20" s="232" t="s">
        <v>22</v>
      </c>
      <c r="C20" s="328" t="s">
        <v>130</v>
      </c>
      <c r="D20" s="329"/>
    </row>
    <row r="21" spans="1:5" ht="15" customHeight="1" x14ac:dyDescent="0.2">
      <c r="A21" s="233">
        <v>5</v>
      </c>
      <c r="B21" s="234" t="s">
        <v>23</v>
      </c>
      <c r="C21" s="215"/>
      <c r="D21" s="235" t="s">
        <v>164</v>
      </c>
    </row>
    <row r="22" spans="1:5" s="197" customFormat="1" ht="30" customHeight="1" x14ac:dyDescent="0.2">
      <c r="A22" s="197" t="s">
        <v>135</v>
      </c>
      <c r="C22" s="193"/>
      <c r="D22" s="219"/>
      <c r="E22" s="220"/>
    </row>
    <row r="23" spans="1:5" ht="15" customHeight="1" x14ac:dyDescent="0.2">
      <c r="A23" s="211">
        <v>1</v>
      </c>
      <c r="B23" s="211" t="s">
        <v>24</v>
      </c>
      <c r="C23" s="216"/>
      <c r="D23" s="236" t="s">
        <v>25</v>
      </c>
    </row>
    <row r="24" spans="1:5" s="242" customFormat="1" x14ac:dyDescent="0.2">
      <c r="A24" s="237" t="s">
        <v>2</v>
      </c>
      <c r="B24" s="238" t="s">
        <v>131</v>
      </c>
      <c r="C24" s="239"/>
      <c r="D24" s="240">
        <v>2453.36</v>
      </c>
      <c r="E24" s="241"/>
    </row>
    <row r="25" spans="1:5" s="242" customFormat="1" x14ac:dyDescent="0.2">
      <c r="A25" s="237" t="s">
        <v>4</v>
      </c>
      <c r="B25" s="238" t="s">
        <v>64</v>
      </c>
      <c r="C25" s="243">
        <v>0</v>
      </c>
      <c r="D25" s="240">
        <f>C25*D24</f>
        <v>0</v>
      </c>
      <c r="E25" s="241"/>
    </row>
    <row r="26" spans="1:5" x14ac:dyDescent="0.2">
      <c r="A26" s="237" t="s">
        <v>6</v>
      </c>
      <c r="B26" s="238" t="s">
        <v>26</v>
      </c>
      <c r="C26" s="244">
        <v>0.2</v>
      </c>
      <c r="D26" s="240">
        <f>(((D24/220)*C26)*(2*(52.5/60)))</f>
        <v>3.9030727272727272</v>
      </c>
      <c r="E26" s="245" t="s">
        <v>168</v>
      </c>
    </row>
    <row r="27" spans="1:5" x14ac:dyDescent="0.2">
      <c r="A27" s="237" t="s">
        <v>8</v>
      </c>
      <c r="B27" s="238" t="s">
        <v>132</v>
      </c>
      <c r="C27" s="246">
        <v>6</v>
      </c>
      <c r="D27" s="240">
        <f>((D24/220)*2)*C27</f>
        <v>133.81963636363636</v>
      </c>
      <c r="E27" s="245" t="s">
        <v>165</v>
      </c>
    </row>
    <row r="28" spans="1:5" x14ac:dyDescent="0.2">
      <c r="A28" s="237" t="s">
        <v>39</v>
      </c>
      <c r="B28" s="238" t="s">
        <v>133</v>
      </c>
      <c r="C28" s="246">
        <v>5</v>
      </c>
      <c r="D28" s="240">
        <f>((D24/220)*1.5)*C28</f>
        <v>83.63727272727273</v>
      </c>
      <c r="E28" s="245" t="s">
        <v>165</v>
      </c>
    </row>
    <row r="29" spans="1:5" x14ac:dyDescent="0.2">
      <c r="A29" s="211" t="s">
        <v>41</v>
      </c>
      <c r="B29" s="238" t="s">
        <v>107</v>
      </c>
      <c r="C29" s="243">
        <v>0</v>
      </c>
      <c r="D29" s="240">
        <f>D24*C29</f>
        <v>0</v>
      </c>
      <c r="E29" s="247"/>
    </row>
    <row r="30" spans="1:5" x14ac:dyDescent="0.2">
      <c r="B30" s="248" t="s">
        <v>27</v>
      </c>
      <c r="C30" s="249"/>
      <c r="D30" s="250">
        <f>SUM(D24:D29)</f>
        <v>2674.7199818181816</v>
      </c>
      <c r="E30" s="251"/>
    </row>
    <row r="31" spans="1:5" ht="13.5" thickBot="1" x14ac:dyDescent="0.25">
      <c r="B31" s="209"/>
      <c r="C31" s="252"/>
      <c r="D31" s="253"/>
      <c r="E31" s="251"/>
    </row>
    <row r="32" spans="1:5" ht="13.5" thickBot="1" x14ac:dyDescent="0.25">
      <c r="B32" s="254" t="s">
        <v>82</v>
      </c>
      <c r="C32" s="252"/>
      <c r="D32" s="253"/>
      <c r="E32" s="251"/>
    </row>
    <row r="33" spans="1:5" x14ac:dyDescent="0.2">
      <c r="B33" s="209"/>
      <c r="C33" s="252"/>
      <c r="D33" s="253"/>
      <c r="E33" s="251"/>
    </row>
    <row r="34" spans="1:5" x14ac:dyDescent="0.2">
      <c r="A34" s="195" t="s">
        <v>66</v>
      </c>
      <c r="B34" s="197"/>
      <c r="C34" s="193"/>
      <c r="D34" s="219"/>
      <c r="E34" s="251"/>
    </row>
    <row r="35" spans="1:5" x14ac:dyDescent="0.2">
      <c r="A35" s="205" t="s">
        <v>67</v>
      </c>
      <c r="B35" s="205" t="s">
        <v>48</v>
      </c>
      <c r="C35" s="205" t="s">
        <v>34</v>
      </c>
      <c r="D35" s="236" t="s">
        <v>25</v>
      </c>
      <c r="E35" s="251"/>
    </row>
    <row r="36" spans="1:5" x14ac:dyDescent="0.2">
      <c r="A36" s="225" t="s">
        <v>2</v>
      </c>
      <c r="B36" s="226" t="s">
        <v>49</v>
      </c>
      <c r="C36" s="255">
        <v>8.3299999999999999E-2</v>
      </c>
      <c r="D36" s="256">
        <f>C36*D30</f>
        <v>222.80417448545452</v>
      </c>
      <c r="E36" s="251" t="s">
        <v>114</v>
      </c>
    </row>
    <row r="37" spans="1:5" x14ac:dyDescent="0.2">
      <c r="A37" s="205" t="s">
        <v>4</v>
      </c>
      <c r="B37" s="257" t="s">
        <v>68</v>
      </c>
      <c r="C37" s="244">
        <v>0.121</v>
      </c>
      <c r="D37" s="258">
        <f>D30*C37</f>
        <v>323.64111779999996</v>
      </c>
      <c r="E37" s="251" t="s">
        <v>114</v>
      </c>
    </row>
    <row r="38" spans="1:5" x14ac:dyDescent="0.2">
      <c r="A38" s="205"/>
      <c r="B38" s="259" t="s">
        <v>112</v>
      </c>
      <c r="C38" s="244"/>
      <c r="D38" s="258">
        <f>SUM(D36:D37)</f>
        <v>546.44529228545446</v>
      </c>
      <c r="E38" s="251"/>
    </row>
    <row r="39" spans="1:5" x14ac:dyDescent="0.2">
      <c r="A39" s="205" t="s">
        <v>6</v>
      </c>
      <c r="B39" s="259" t="s">
        <v>113</v>
      </c>
      <c r="C39" s="244"/>
      <c r="D39" s="258">
        <f>D38*C52</f>
        <v>201.09186756104728</v>
      </c>
      <c r="E39" s="251"/>
    </row>
    <row r="40" spans="1:5" x14ac:dyDescent="0.2">
      <c r="A40" s="211"/>
      <c r="B40" s="206" t="s">
        <v>46</v>
      </c>
      <c r="C40" s="260"/>
      <c r="D40" s="261">
        <f>SUM(D38:D39)</f>
        <v>747.53715984650171</v>
      </c>
      <c r="E40" s="251"/>
    </row>
    <row r="41" spans="1:5" x14ac:dyDescent="0.2">
      <c r="A41" s="198"/>
      <c r="B41" s="198"/>
      <c r="C41" s="262"/>
      <c r="D41" s="253"/>
      <c r="E41" s="251"/>
    </row>
    <row r="42" spans="1:5" x14ac:dyDescent="0.2">
      <c r="A42" s="195" t="s">
        <v>111</v>
      </c>
      <c r="B42" s="197"/>
      <c r="C42" s="193"/>
      <c r="D42" s="219"/>
      <c r="E42" s="251"/>
    </row>
    <row r="43" spans="1:5" x14ac:dyDescent="0.2">
      <c r="A43" s="205" t="s">
        <v>69</v>
      </c>
      <c r="B43" s="206" t="s">
        <v>70</v>
      </c>
      <c r="C43" s="205" t="s">
        <v>34</v>
      </c>
      <c r="D43" s="236" t="s">
        <v>25</v>
      </c>
      <c r="E43" s="251"/>
    </row>
    <row r="44" spans="1:5" x14ac:dyDescent="0.2">
      <c r="A44" s="205" t="s">
        <v>2</v>
      </c>
      <c r="B44" s="263" t="s">
        <v>35</v>
      </c>
      <c r="C44" s="244">
        <v>0.2</v>
      </c>
      <c r="D44" s="264">
        <f>C44*D$30</f>
        <v>534.9439963636363</v>
      </c>
      <c r="E44" s="251"/>
    </row>
    <row r="45" spans="1:5" x14ac:dyDescent="0.2">
      <c r="A45" s="205" t="s">
        <v>4</v>
      </c>
      <c r="B45" s="263" t="s">
        <v>40</v>
      </c>
      <c r="C45" s="244">
        <v>2.5000000000000001E-2</v>
      </c>
      <c r="D45" s="264">
        <f t="shared" ref="D45:D51" si="0">C45*D$30</f>
        <v>66.867999545454538</v>
      </c>
      <c r="E45" s="251"/>
    </row>
    <row r="46" spans="1:5" x14ac:dyDescent="0.2">
      <c r="A46" s="205" t="s">
        <v>6</v>
      </c>
      <c r="B46" s="263" t="s">
        <v>75</v>
      </c>
      <c r="C46" s="244">
        <v>0.03</v>
      </c>
      <c r="D46" s="264">
        <f t="shared" si="0"/>
        <v>80.241599454545451</v>
      </c>
      <c r="E46" s="265" t="s">
        <v>166</v>
      </c>
    </row>
    <row r="47" spans="1:5" x14ac:dyDescent="0.2">
      <c r="A47" s="205" t="s">
        <v>8</v>
      </c>
      <c r="B47" s="263" t="s">
        <v>36</v>
      </c>
      <c r="C47" s="244">
        <v>1.4999999999999999E-2</v>
      </c>
      <c r="D47" s="264">
        <f t="shared" si="0"/>
        <v>40.120799727272725</v>
      </c>
      <c r="E47" s="251"/>
    </row>
    <row r="48" spans="1:5" x14ac:dyDescent="0.2">
      <c r="A48" s="205" t="s">
        <v>39</v>
      </c>
      <c r="B48" s="263" t="s">
        <v>37</v>
      </c>
      <c r="C48" s="244">
        <v>0.01</v>
      </c>
      <c r="D48" s="264">
        <f t="shared" si="0"/>
        <v>26.747199818181816</v>
      </c>
      <c r="E48" s="251"/>
    </row>
    <row r="49" spans="1:15" x14ac:dyDescent="0.2">
      <c r="A49" s="205" t="s">
        <v>41</v>
      </c>
      <c r="B49" s="263" t="s">
        <v>45</v>
      </c>
      <c r="C49" s="244">
        <v>6.0000000000000001E-3</v>
      </c>
      <c r="D49" s="264">
        <f t="shared" si="0"/>
        <v>16.048319890909092</v>
      </c>
      <c r="E49" s="251"/>
    </row>
    <row r="50" spans="1:15" x14ac:dyDescent="0.2">
      <c r="A50" s="205" t="s">
        <v>43</v>
      </c>
      <c r="B50" s="263" t="s">
        <v>38</v>
      </c>
      <c r="C50" s="244">
        <v>2E-3</v>
      </c>
      <c r="D50" s="264">
        <f t="shared" si="0"/>
        <v>5.349439963636363</v>
      </c>
      <c r="E50" s="251"/>
    </row>
    <row r="51" spans="1:15" x14ac:dyDescent="0.2">
      <c r="A51" s="205" t="s">
        <v>44</v>
      </c>
      <c r="B51" s="263" t="s">
        <v>42</v>
      </c>
      <c r="C51" s="244">
        <v>0.08</v>
      </c>
      <c r="D51" s="264">
        <f t="shared" si="0"/>
        <v>213.97759854545453</v>
      </c>
      <c r="E51" s="251"/>
    </row>
    <row r="52" spans="1:15" x14ac:dyDescent="0.2">
      <c r="A52" s="211"/>
      <c r="B52" s="216" t="s">
        <v>46</v>
      </c>
      <c r="C52" s="260">
        <f>SUM(C44:C51)</f>
        <v>0.36800000000000005</v>
      </c>
      <c r="D52" s="261">
        <f>SUM(D44:D51)</f>
        <v>984.29695330909067</v>
      </c>
      <c r="E52" s="251"/>
    </row>
    <row r="53" spans="1:15" s="197" customFormat="1" ht="30" customHeight="1" x14ac:dyDescent="0.2">
      <c r="A53" s="195" t="s">
        <v>71</v>
      </c>
      <c r="B53" s="195"/>
      <c r="C53" s="193"/>
      <c r="D53" s="219"/>
      <c r="E53" s="220"/>
    </row>
    <row r="54" spans="1:15" ht="16.5" customHeight="1" x14ac:dyDescent="0.2">
      <c r="A54" s="205" t="s">
        <v>72</v>
      </c>
      <c r="B54" s="206" t="s">
        <v>28</v>
      </c>
      <c r="C54" s="266"/>
      <c r="D54" s="267" t="s">
        <v>25</v>
      </c>
      <c r="E54" s="265"/>
    </row>
    <row r="55" spans="1:15" s="242" customFormat="1" x14ac:dyDescent="0.2">
      <c r="A55" s="208" t="s">
        <v>2</v>
      </c>
      <c r="B55" s="268" t="s">
        <v>76</v>
      </c>
      <c r="C55" s="269">
        <v>4.8</v>
      </c>
      <c r="D55" s="264">
        <f>(C55*4*22)-H55</f>
        <v>275.2</v>
      </c>
      <c r="E55" s="265" t="s">
        <v>136</v>
      </c>
      <c r="F55" s="195"/>
      <c r="G55" s="263" t="s">
        <v>223</v>
      </c>
      <c r="H55" s="264">
        <v>147.19999999999999</v>
      </c>
      <c r="I55" s="195"/>
      <c r="J55" s="195"/>
      <c r="K55" s="195"/>
      <c r="L55" s="195"/>
      <c r="M55" s="195"/>
      <c r="N55" s="195"/>
      <c r="O55" s="195"/>
    </row>
    <row r="56" spans="1:15" s="242" customFormat="1" x14ac:dyDescent="0.2">
      <c r="A56" s="205" t="s">
        <v>4</v>
      </c>
      <c r="B56" s="221" t="s">
        <v>77</v>
      </c>
      <c r="C56" s="270"/>
      <c r="D56" s="258">
        <f>(20.5*16)-((20.5*16)*20/100)+ (121.43 - (121.43*20%))</f>
        <v>359.54399999999998</v>
      </c>
      <c r="E56" s="265" t="s">
        <v>167</v>
      </c>
      <c r="F56" s="195"/>
      <c r="G56" s="195"/>
      <c r="H56" s="195"/>
      <c r="I56" s="195"/>
      <c r="J56" s="195"/>
      <c r="K56" s="195"/>
      <c r="L56" s="195"/>
      <c r="M56" s="195"/>
      <c r="N56" s="195"/>
      <c r="O56" s="195"/>
    </row>
    <row r="57" spans="1:15" s="242" customFormat="1" x14ac:dyDescent="0.2">
      <c r="A57" s="205" t="s">
        <v>6</v>
      </c>
      <c r="B57" s="238" t="s">
        <v>124</v>
      </c>
      <c r="C57" s="271"/>
      <c r="D57" s="264">
        <f>0 * 5</f>
        <v>0</v>
      </c>
      <c r="E57" s="265"/>
      <c r="F57" s="195"/>
      <c r="G57" s="195"/>
      <c r="H57" s="195"/>
      <c r="I57" s="195"/>
      <c r="J57" s="195"/>
      <c r="K57" s="195"/>
      <c r="L57" s="195"/>
      <c r="M57" s="195"/>
      <c r="N57" s="195"/>
      <c r="O57" s="195"/>
    </row>
    <row r="58" spans="1:15" s="242" customFormat="1" x14ac:dyDescent="0.2">
      <c r="A58" s="205" t="s">
        <v>8</v>
      </c>
      <c r="B58" s="238" t="s">
        <v>108</v>
      </c>
      <c r="C58" s="271"/>
      <c r="D58" s="272"/>
      <c r="E58" s="265"/>
      <c r="F58" s="195"/>
      <c r="G58" s="195"/>
      <c r="H58" s="195"/>
      <c r="I58" s="195"/>
      <c r="J58" s="195"/>
      <c r="K58" s="195"/>
      <c r="L58" s="195"/>
      <c r="M58" s="195"/>
      <c r="N58" s="195"/>
      <c r="O58" s="195"/>
    </row>
    <row r="59" spans="1:15" s="242" customFormat="1" x14ac:dyDescent="0.2">
      <c r="A59" s="205" t="s">
        <v>39</v>
      </c>
      <c r="B59" s="238" t="s">
        <v>109</v>
      </c>
      <c r="C59" s="271"/>
      <c r="D59" s="272">
        <v>20</v>
      </c>
      <c r="E59" s="265" t="s">
        <v>230</v>
      </c>
      <c r="F59" s="195"/>
      <c r="G59" s="195"/>
      <c r="H59" s="195"/>
      <c r="I59" s="195"/>
      <c r="J59" s="195"/>
      <c r="K59" s="195"/>
      <c r="L59" s="195"/>
      <c r="M59" s="195"/>
      <c r="N59" s="195"/>
      <c r="O59" s="195"/>
    </row>
    <row r="60" spans="1:15" x14ac:dyDescent="0.2">
      <c r="A60" s="205" t="s">
        <v>41</v>
      </c>
      <c r="B60" s="238" t="s">
        <v>110</v>
      </c>
      <c r="C60" s="273"/>
      <c r="D60" s="272">
        <v>10</v>
      </c>
      <c r="E60" s="265" t="s">
        <v>229</v>
      </c>
    </row>
    <row r="61" spans="1:15" x14ac:dyDescent="0.2">
      <c r="A61" s="198"/>
      <c r="B61" s="248" t="s">
        <v>29</v>
      </c>
      <c r="C61" s="274"/>
      <c r="D61" s="275">
        <f>SUM(D55:D60)</f>
        <v>664.74399999999991</v>
      </c>
      <c r="E61" s="265"/>
    </row>
    <row r="62" spans="1:15" x14ac:dyDescent="0.2">
      <c r="A62" s="198"/>
      <c r="B62" s="209"/>
      <c r="C62" s="252"/>
      <c r="D62" s="253"/>
      <c r="E62" s="251"/>
    </row>
    <row r="63" spans="1:15" x14ac:dyDescent="0.2">
      <c r="A63" s="195" t="s">
        <v>73</v>
      </c>
      <c r="C63" s="193"/>
      <c r="D63" s="219"/>
      <c r="E63" s="251"/>
    </row>
    <row r="64" spans="1:15" x14ac:dyDescent="0.2">
      <c r="A64" s="205">
        <v>2</v>
      </c>
      <c r="B64" s="206" t="s">
        <v>74</v>
      </c>
      <c r="C64" s="266"/>
      <c r="D64" s="267" t="s">
        <v>25</v>
      </c>
      <c r="E64" s="251"/>
    </row>
    <row r="65" spans="1:5" x14ac:dyDescent="0.2">
      <c r="A65" s="208" t="s">
        <v>67</v>
      </c>
      <c r="B65" s="195" t="s">
        <v>105</v>
      </c>
      <c r="C65" s="276"/>
      <c r="D65" s="264">
        <f>D40</f>
        <v>747.53715984650171</v>
      </c>
      <c r="E65" s="251"/>
    </row>
    <row r="66" spans="1:5" x14ac:dyDescent="0.2">
      <c r="A66" s="205" t="s">
        <v>69</v>
      </c>
      <c r="B66" s="221" t="s">
        <v>70</v>
      </c>
      <c r="C66" s="270"/>
      <c r="D66" s="258">
        <f>D52</f>
        <v>984.29695330909067</v>
      </c>
      <c r="E66" s="251"/>
    </row>
    <row r="67" spans="1:5" x14ac:dyDescent="0.2">
      <c r="A67" s="205" t="s">
        <v>72</v>
      </c>
      <c r="B67" s="238" t="s">
        <v>28</v>
      </c>
      <c r="C67" s="271"/>
      <c r="D67" s="264">
        <f>D61</f>
        <v>664.74399999999991</v>
      </c>
      <c r="E67" s="251"/>
    </row>
    <row r="68" spans="1:5" x14ac:dyDescent="0.2">
      <c r="A68" s="326" t="s">
        <v>78</v>
      </c>
      <c r="B68" s="330"/>
      <c r="C68" s="327"/>
      <c r="D68" s="250">
        <f>SUM(D65:D67)</f>
        <v>2396.5781131555923</v>
      </c>
      <c r="E68" s="251"/>
    </row>
    <row r="69" spans="1:5" x14ac:dyDescent="0.2">
      <c r="A69" s="198"/>
      <c r="B69" s="198"/>
      <c r="D69" s="253"/>
      <c r="E69" s="251"/>
    </row>
    <row r="70" spans="1:5" x14ac:dyDescent="0.2">
      <c r="A70" s="195" t="s">
        <v>226</v>
      </c>
      <c r="B70" s="197"/>
      <c r="C70" s="193"/>
      <c r="D70" s="219"/>
      <c r="E70" s="251"/>
    </row>
    <row r="71" spans="1:5" x14ac:dyDescent="0.2">
      <c r="A71" s="205">
        <v>3</v>
      </c>
      <c r="B71" s="205" t="s">
        <v>51</v>
      </c>
      <c r="C71" s="225" t="s">
        <v>34</v>
      </c>
      <c r="D71" s="236" t="s">
        <v>25</v>
      </c>
      <c r="E71" s="251"/>
    </row>
    <row r="72" spans="1:5" x14ac:dyDescent="0.2">
      <c r="A72" s="205" t="s">
        <v>2</v>
      </c>
      <c r="B72" s="277" t="s">
        <v>52</v>
      </c>
      <c r="C72" s="255">
        <v>1.6799999999999999E-2</v>
      </c>
      <c r="D72" s="256">
        <f>C72*D30</f>
        <v>44.935295694545445</v>
      </c>
      <c r="E72" s="251"/>
    </row>
    <row r="73" spans="1:5" x14ac:dyDescent="0.2">
      <c r="A73" s="205" t="s">
        <v>4</v>
      </c>
      <c r="B73" s="277" t="s">
        <v>53</v>
      </c>
      <c r="C73" s="244">
        <v>0.08</v>
      </c>
      <c r="D73" s="264">
        <f>C73*D72</f>
        <v>3.5948236555636357</v>
      </c>
      <c r="E73" s="251"/>
    </row>
    <row r="74" spans="1:5" x14ac:dyDescent="0.2">
      <c r="A74" s="205" t="s">
        <v>6</v>
      </c>
      <c r="B74" s="263" t="s">
        <v>79</v>
      </c>
      <c r="C74" s="244">
        <v>6.4999999999999997E-3</v>
      </c>
      <c r="D74" s="258">
        <f>C74*D30</f>
        <v>17.385679881818181</v>
      </c>
      <c r="E74" s="251" t="s">
        <v>123</v>
      </c>
    </row>
    <row r="75" spans="1:5" x14ac:dyDescent="0.2">
      <c r="A75" s="205" t="s">
        <v>8</v>
      </c>
      <c r="B75" s="277" t="s">
        <v>54</v>
      </c>
      <c r="C75" s="255">
        <v>1.9400000000000001E-2</v>
      </c>
      <c r="D75" s="256">
        <f>C75*D30</f>
        <v>51.889567647272727</v>
      </c>
      <c r="E75" s="251"/>
    </row>
    <row r="76" spans="1:5" x14ac:dyDescent="0.2">
      <c r="A76" s="205" t="s">
        <v>39</v>
      </c>
      <c r="B76" s="277" t="s">
        <v>80</v>
      </c>
      <c r="C76" s="244"/>
      <c r="D76" s="264">
        <f>D75*C52</f>
        <v>19.095360894196368</v>
      </c>
      <c r="E76" s="251"/>
    </row>
    <row r="77" spans="1:5" x14ac:dyDescent="0.2">
      <c r="A77" s="205" t="s">
        <v>41</v>
      </c>
      <c r="B77" s="263" t="s">
        <v>81</v>
      </c>
      <c r="C77" s="244">
        <v>4.3499999999999997E-2</v>
      </c>
      <c r="D77" s="258">
        <f>C77*D30</f>
        <v>116.3503192090909</v>
      </c>
      <c r="E77" s="251" t="s">
        <v>123</v>
      </c>
    </row>
    <row r="78" spans="1:5" x14ac:dyDescent="0.2">
      <c r="A78" s="211"/>
      <c r="B78" s="206" t="s">
        <v>46</v>
      </c>
      <c r="C78" s="260">
        <v>7.4700000000000003E-2</v>
      </c>
      <c r="D78" s="261">
        <f>C78*D30</f>
        <v>199.80158264181819</v>
      </c>
      <c r="E78" s="251"/>
    </row>
    <row r="79" spans="1:5" ht="13.5" thickBot="1" x14ac:dyDescent="0.25">
      <c r="A79" s="198"/>
      <c r="B79" s="198"/>
      <c r="C79" s="262"/>
      <c r="D79" s="253"/>
      <c r="E79" s="251"/>
    </row>
    <row r="80" spans="1:5" ht="13.5" thickBot="1" x14ac:dyDescent="0.25">
      <c r="A80" s="198"/>
      <c r="B80" s="254" t="s">
        <v>83</v>
      </c>
      <c r="C80" s="262"/>
      <c r="D80" s="253"/>
      <c r="E80" s="251"/>
    </row>
    <row r="81" spans="1:5" x14ac:dyDescent="0.2">
      <c r="A81" s="198"/>
      <c r="B81" s="198"/>
      <c r="D81" s="253"/>
      <c r="E81" s="251"/>
    </row>
    <row r="82" spans="1:5" x14ac:dyDescent="0.2">
      <c r="A82" s="195" t="s">
        <v>84</v>
      </c>
      <c r="B82" s="197"/>
      <c r="C82" s="193"/>
      <c r="D82" s="219"/>
      <c r="E82" s="251"/>
    </row>
    <row r="83" spans="1:5" x14ac:dyDescent="0.2">
      <c r="A83" s="205" t="s">
        <v>33</v>
      </c>
      <c r="B83" s="205" t="s">
        <v>56</v>
      </c>
      <c r="C83" s="225" t="s">
        <v>34</v>
      </c>
      <c r="D83" s="236" t="s">
        <v>25</v>
      </c>
      <c r="E83" s="251"/>
    </row>
    <row r="84" spans="1:5" x14ac:dyDescent="0.2">
      <c r="A84" s="205" t="s">
        <v>2</v>
      </c>
      <c r="B84" s="277" t="s">
        <v>85</v>
      </c>
      <c r="C84" s="255"/>
      <c r="D84" s="256">
        <f>D38/12</f>
        <v>45.53710769045454</v>
      </c>
      <c r="E84" s="251" t="s">
        <v>115</v>
      </c>
    </row>
    <row r="85" spans="1:5" x14ac:dyDescent="0.2">
      <c r="A85" s="205" t="s">
        <v>4</v>
      </c>
      <c r="B85" s="277" t="s">
        <v>56</v>
      </c>
      <c r="C85" s="244">
        <v>2.8E-3</v>
      </c>
      <c r="D85" s="264">
        <f>C85*(D$30+D38)</f>
        <v>9.0192627674901811</v>
      </c>
      <c r="E85" s="251"/>
    </row>
    <row r="86" spans="1:5" x14ac:dyDescent="0.2">
      <c r="A86" s="205" t="s">
        <v>6</v>
      </c>
      <c r="B86" s="263" t="s">
        <v>55</v>
      </c>
      <c r="C86" s="244">
        <v>2.0000000000000001E-4</v>
      </c>
      <c r="D86" s="264">
        <f>C86*(D$30+D38)</f>
        <v>0.64423305482072724</v>
      </c>
      <c r="E86" s="251"/>
    </row>
    <row r="87" spans="1:5" x14ac:dyDescent="0.2">
      <c r="A87" s="205" t="s">
        <v>8</v>
      </c>
      <c r="B87" s="277" t="s">
        <v>57</v>
      </c>
      <c r="C87" s="255">
        <v>2.9999999999999997E-4</v>
      </c>
      <c r="D87" s="264">
        <f>C87*(D$30+D38)</f>
        <v>0.96634958223109069</v>
      </c>
      <c r="E87" s="251"/>
    </row>
    <row r="88" spans="1:5" x14ac:dyDescent="0.2">
      <c r="A88" s="205" t="s">
        <v>39</v>
      </c>
      <c r="B88" s="277" t="s">
        <v>50</v>
      </c>
      <c r="C88" s="244">
        <v>0</v>
      </c>
      <c r="D88" s="264">
        <f>C88*(D$30+D38)</f>
        <v>0</v>
      </c>
      <c r="E88" s="251"/>
    </row>
    <row r="89" spans="1:5" x14ac:dyDescent="0.2">
      <c r="A89" s="205" t="s">
        <v>41</v>
      </c>
      <c r="B89" s="263" t="s">
        <v>65</v>
      </c>
      <c r="C89" s="244">
        <v>1.66E-2</v>
      </c>
      <c r="D89" s="264">
        <f>C89*(D$30+D38)</f>
        <v>53.471343550120359</v>
      </c>
      <c r="E89" s="251"/>
    </row>
    <row r="90" spans="1:5" x14ac:dyDescent="0.2">
      <c r="A90" s="205"/>
      <c r="B90" s="259" t="s">
        <v>112</v>
      </c>
      <c r="C90" s="244"/>
      <c r="D90" s="258">
        <f>SUM(D84:D89)</f>
        <v>109.6382966451169</v>
      </c>
      <c r="E90" s="251"/>
    </row>
    <row r="91" spans="1:5" x14ac:dyDescent="0.2">
      <c r="A91" s="205" t="s">
        <v>43</v>
      </c>
      <c r="B91" s="259" t="s">
        <v>113</v>
      </c>
      <c r="C91" s="244"/>
      <c r="D91" s="258">
        <f>D90*C52</f>
        <v>40.346893165403024</v>
      </c>
      <c r="E91" s="251"/>
    </row>
    <row r="92" spans="1:5" x14ac:dyDescent="0.2">
      <c r="A92" s="331" t="s">
        <v>78</v>
      </c>
      <c r="B92" s="331"/>
      <c r="C92" s="331"/>
      <c r="D92" s="250">
        <f>SUM(D90:D91)</f>
        <v>149.98518981051993</v>
      </c>
      <c r="E92" s="251"/>
    </row>
    <row r="93" spans="1:5" x14ac:dyDescent="0.2">
      <c r="A93" s="198"/>
      <c r="C93" s="278"/>
      <c r="D93" s="253"/>
      <c r="E93" s="251"/>
    </row>
    <row r="94" spans="1:5" x14ac:dyDescent="0.2">
      <c r="A94" s="195" t="s">
        <v>86</v>
      </c>
      <c r="B94" s="197"/>
      <c r="C94" s="193"/>
      <c r="D94" s="219"/>
      <c r="E94" s="251"/>
    </row>
    <row r="95" spans="1:5" x14ac:dyDescent="0.2">
      <c r="A95" s="205" t="s">
        <v>47</v>
      </c>
      <c r="B95" s="205" t="s">
        <v>87</v>
      </c>
      <c r="C95" s="225" t="s">
        <v>34</v>
      </c>
      <c r="D95" s="236" t="s">
        <v>25</v>
      </c>
      <c r="E95" s="251"/>
    </row>
    <row r="96" spans="1:5" x14ac:dyDescent="0.2">
      <c r="A96" s="205" t="s">
        <v>2</v>
      </c>
      <c r="B96" s="277" t="s">
        <v>88</v>
      </c>
      <c r="C96" s="332" t="s">
        <v>89</v>
      </c>
      <c r="D96" s="333"/>
      <c r="E96" s="251"/>
    </row>
    <row r="97" spans="1:5" x14ac:dyDescent="0.2">
      <c r="A97" s="331" t="s">
        <v>78</v>
      </c>
      <c r="B97" s="331"/>
      <c r="C97" s="331"/>
      <c r="D97" s="264"/>
      <c r="E97" s="251"/>
    </row>
    <row r="98" spans="1:5" x14ac:dyDescent="0.2">
      <c r="A98" s="198"/>
      <c r="B98" s="198"/>
      <c r="D98" s="253"/>
      <c r="E98" s="251"/>
    </row>
    <row r="99" spans="1:5" x14ac:dyDescent="0.2">
      <c r="A99" s="195" t="s">
        <v>90</v>
      </c>
      <c r="B99" s="197"/>
      <c r="C99" s="193"/>
      <c r="D99" s="219"/>
      <c r="E99" s="251"/>
    </row>
    <row r="100" spans="1:5" x14ac:dyDescent="0.2">
      <c r="A100" s="205">
        <v>4</v>
      </c>
      <c r="B100" s="205" t="s">
        <v>91</v>
      </c>
      <c r="C100" s="225" t="s">
        <v>34</v>
      </c>
      <c r="D100" s="236" t="s">
        <v>25</v>
      </c>
      <c r="E100" s="251"/>
    </row>
    <row r="101" spans="1:5" x14ac:dyDescent="0.2">
      <c r="A101" s="205" t="s">
        <v>33</v>
      </c>
      <c r="B101" s="259" t="s">
        <v>56</v>
      </c>
      <c r="C101" s="225"/>
      <c r="D101" s="236"/>
      <c r="E101" s="251"/>
    </row>
    <row r="102" spans="1:5" x14ac:dyDescent="0.2">
      <c r="A102" s="205" t="s">
        <v>47</v>
      </c>
      <c r="B102" s="259" t="s">
        <v>87</v>
      </c>
      <c r="C102" s="334" t="s">
        <v>89</v>
      </c>
      <c r="D102" s="335"/>
      <c r="E102" s="251"/>
    </row>
    <row r="103" spans="1:5" x14ac:dyDescent="0.2">
      <c r="A103" s="331" t="s">
        <v>78</v>
      </c>
      <c r="B103" s="331"/>
      <c r="C103" s="331"/>
      <c r="D103" s="250"/>
      <c r="E103" s="251"/>
    </row>
    <row r="104" spans="1:5" x14ac:dyDescent="0.2">
      <c r="A104" s="198"/>
      <c r="B104" s="198"/>
      <c r="D104" s="253"/>
      <c r="E104" s="251"/>
    </row>
    <row r="105" spans="1:5" x14ac:dyDescent="0.2">
      <c r="A105" s="198"/>
      <c r="C105" s="278"/>
      <c r="D105" s="253"/>
      <c r="E105" s="251"/>
    </row>
    <row r="106" spans="1:5" s="197" customFormat="1" ht="15.75" customHeight="1" x14ac:dyDescent="0.2">
      <c r="A106" s="336" t="s">
        <v>227</v>
      </c>
      <c r="B106" s="336"/>
      <c r="C106" s="336"/>
      <c r="D106" s="336"/>
      <c r="E106" s="220"/>
    </row>
    <row r="107" spans="1:5" ht="16.5" customHeight="1" x14ac:dyDescent="0.2">
      <c r="A107" s="205">
        <v>5</v>
      </c>
      <c r="B107" s="314" t="s">
        <v>30</v>
      </c>
      <c r="C107" s="315"/>
      <c r="D107" s="267" t="s">
        <v>25</v>
      </c>
      <c r="E107" s="265"/>
    </row>
    <row r="108" spans="1:5" x14ac:dyDescent="0.2">
      <c r="A108" s="208" t="s">
        <v>2</v>
      </c>
      <c r="B108" s="268" t="s">
        <v>31</v>
      </c>
      <c r="C108" s="252"/>
      <c r="D108" s="264">
        <f>UNIFORME!E20</f>
        <v>125.10000000000001</v>
      </c>
      <c r="E108" s="265"/>
    </row>
    <row r="109" spans="1:5" x14ac:dyDescent="0.2">
      <c r="A109" s="205" t="s">
        <v>4</v>
      </c>
      <c r="B109" s="221" t="s">
        <v>151</v>
      </c>
      <c r="C109" s="279"/>
      <c r="D109" s="258">
        <f>'MATERIAIS EQUIPAMENTOS OUTROS'!F9</f>
        <v>13.360833333333332</v>
      </c>
      <c r="E109" s="265"/>
    </row>
    <row r="110" spans="1:5" x14ac:dyDescent="0.2">
      <c r="A110" s="205" t="s">
        <v>6</v>
      </c>
      <c r="B110" s="238" t="s">
        <v>150</v>
      </c>
      <c r="C110" s="273"/>
      <c r="D110" s="280">
        <f>'MATERIAIS EQUIPAMENTOS OUTROS'!H14</f>
        <v>215.47</v>
      </c>
      <c r="E110" s="265"/>
    </row>
    <row r="111" spans="1:5" x14ac:dyDescent="0.2">
      <c r="A111" s="233" t="s">
        <v>8</v>
      </c>
      <c r="B111" s="238" t="s">
        <v>120</v>
      </c>
      <c r="C111" s="273"/>
      <c r="D111" s="272">
        <f>'MATERIAIS EQUIPAMENTOS OUTROS'!F18</f>
        <v>34.097222222222221</v>
      </c>
      <c r="E111" s="265"/>
    </row>
    <row r="112" spans="1:5" x14ac:dyDescent="0.2">
      <c r="A112" s="319" t="s">
        <v>32</v>
      </c>
      <c r="B112" s="319"/>
      <c r="C112" s="320"/>
      <c r="D112" s="275">
        <f>SUM(D108:D111)</f>
        <v>388.02805555555557</v>
      </c>
      <c r="E112" s="265"/>
    </row>
    <row r="113" spans="1:5" x14ac:dyDescent="0.2">
      <c r="A113" s="198"/>
      <c r="B113" s="198" t="s">
        <v>93</v>
      </c>
      <c r="D113" s="253"/>
      <c r="E113" s="251"/>
    </row>
    <row r="114" spans="1:5" x14ac:dyDescent="0.2">
      <c r="A114" s="198"/>
      <c r="B114" s="209"/>
      <c r="C114" s="252"/>
      <c r="D114" s="253"/>
      <c r="E114" s="251"/>
    </row>
    <row r="115" spans="1:5" s="197" customFormat="1" ht="30" customHeight="1" x14ac:dyDescent="0.2">
      <c r="A115" s="195" t="s">
        <v>228</v>
      </c>
      <c r="B115" s="195"/>
      <c r="C115" s="193"/>
      <c r="D115" s="219"/>
      <c r="E115" s="220"/>
    </row>
    <row r="116" spans="1:5" x14ac:dyDescent="0.2">
      <c r="A116" s="205">
        <v>6</v>
      </c>
      <c r="B116" s="205" t="s">
        <v>94</v>
      </c>
      <c r="C116" s="225" t="s">
        <v>34</v>
      </c>
      <c r="D116" s="267" t="s">
        <v>25</v>
      </c>
      <c r="E116" s="251"/>
    </row>
    <row r="117" spans="1:5" x14ac:dyDescent="0.2">
      <c r="A117" s="205" t="s">
        <v>2</v>
      </c>
      <c r="B117" s="277" t="s">
        <v>58</v>
      </c>
      <c r="C117" s="255">
        <v>0.05</v>
      </c>
      <c r="D117" s="281">
        <f>C117*D133</f>
        <v>290.45564614908335</v>
      </c>
      <c r="E117" s="194" t="s">
        <v>159</v>
      </c>
    </row>
    <row r="118" spans="1:5" x14ac:dyDescent="0.2">
      <c r="A118" s="205" t="s">
        <v>4</v>
      </c>
      <c r="B118" s="277" t="s">
        <v>60</v>
      </c>
      <c r="C118" s="255">
        <v>0.1</v>
      </c>
      <c r="D118" s="281">
        <f>C118*D133</f>
        <v>580.9112922981667</v>
      </c>
      <c r="E118" s="194" t="s">
        <v>159</v>
      </c>
    </row>
    <row r="119" spans="1:5" x14ac:dyDescent="0.2">
      <c r="A119" s="321" t="s">
        <v>6</v>
      </c>
      <c r="B119" s="277" t="s">
        <v>59</v>
      </c>
      <c r="C119" s="244"/>
      <c r="D119" s="264"/>
      <c r="E119" s="195"/>
    </row>
    <row r="120" spans="1:5" x14ac:dyDescent="0.2">
      <c r="A120" s="322"/>
      <c r="B120" s="263" t="s">
        <v>95</v>
      </c>
      <c r="C120" s="244">
        <v>3.6499999999999998E-2</v>
      </c>
      <c r="D120" s="264">
        <f>C120*D135</f>
        <v>266.92669000000001</v>
      </c>
      <c r="E120" s="253" t="s">
        <v>152</v>
      </c>
    </row>
    <row r="121" spans="1:5" x14ac:dyDescent="0.2">
      <c r="A121" s="322"/>
      <c r="B121" s="277" t="s">
        <v>96</v>
      </c>
      <c r="C121" s="255"/>
      <c r="D121" s="281"/>
      <c r="E121" s="195"/>
    </row>
    <row r="122" spans="1:5" x14ac:dyDescent="0.2">
      <c r="A122" s="323"/>
      <c r="B122" s="277" t="s">
        <v>97</v>
      </c>
      <c r="C122" s="244">
        <v>0.05</v>
      </c>
      <c r="D122" s="264">
        <f>C122*D135</f>
        <v>365.65300000000002</v>
      </c>
      <c r="E122" s="195"/>
    </row>
    <row r="123" spans="1:5" x14ac:dyDescent="0.2">
      <c r="A123" s="282"/>
      <c r="B123" s="216" t="s">
        <v>106</v>
      </c>
      <c r="C123" s="260">
        <f>SUM(C120:C122)</f>
        <v>8.6499999999999994E-2</v>
      </c>
      <c r="D123" s="264">
        <f>SUM(D120:D122)</f>
        <v>632.57969000000003</v>
      </c>
    </row>
    <row r="124" spans="1:5" x14ac:dyDescent="0.2">
      <c r="A124" s="211"/>
      <c r="B124" s="216" t="s">
        <v>46</v>
      </c>
      <c r="C124" s="283">
        <f>C117+C118+C120+C122</f>
        <v>0.23650000000000004</v>
      </c>
      <c r="D124" s="264">
        <f>SUM(D117:D122)</f>
        <v>1503.9466284472501</v>
      </c>
      <c r="E124" s="284"/>
    </row>
    <row r="125" spans="1:5" x14ac:dyDescent="0.2">
      <c r="A125" s="198"/>
      <c r="B125" s="198"/>
      <c r="C125" s="262"/>
      <c r="D125" s="253"/>
      <c r="E125" s="284"/>
    </row>
    <row r="126" spans="1:5" ht="30" customHeight="1" x14ac:dyDescent="0.2">
      <c r="A126" s="324" t="s">
        <v>98</v>
      </c>
      <c r="B126" s="324"/>
      <c r="C126" s="324"/>
      <c r="D126" s="324"/>
    </row>
    <row r="127" spans="1:5" x14ac:dyDescent="0.2">
      <c r="A127" s="205"/>
      <c r="B127" s="314" t="s">
        <v>61</v>
      </c>
      <c r="C127" s="315"/>
      <c r="D127" s="267" t="s">
        <v>25</v>
      </c>
      <c r="E127" s="251"/>
    </row>
    <row r="128" spans="1:5" x14ac:dyDescent="0.2">
      <c r="A128" s="205" t="s">
        <v>2</v>
      </c>
      <c r="B128" s="314" t="s">
        <v>99</v>
      </c>
      <c r="C128" s="315"/>
      <c r="D128" s="281">
        <f>D30</f>
        <v>2674.7199818181816</v>
      </c>
    </row>
    <row r="129" spans="1:5" ht="15.75" customHeight="1" x14ac:dyDescent="0.2">
      <c r="A129" s="205" t="s">
        <v>4</v>
      </c>
      <c r="B129" s="314" t="s">
        <v>100</v>
      </c>
      <c r="C129" s="315"/>
      <c r="D129" s="264">
        <f>D68</f>
        <v>2396.5781131555923</v>
      </c>
    </row>
    <row r="130" spans="1:5" ht="15.75" customHeight="1" x14ac:dyDescent="0.2">
      <c r="A130" s="205" t="s">
        <v>6</v>
      </c>
      <c r="B130" s="314" t="s">
        <v>101</v>
      </c>
      <c r="C130" s="315"/>
      <c r="D130" s="264">
        <f>D78</f>
        <v>199.80158264181819</v>
      </c>
    </row>
    <row r="131" spans="1:5" x14ac:dyDescent="0.2">
      <c r="A131" s="225" t="s">
        <v>8</v>
      </c>
      <c r="B131" s="316" t="s">
        <v>102</v>
      </c>
      <c r="C131" s="317"/>
      <c r="D131" s="281">
        <f>D92</f>
        <v>149.98518981051993</v>
      </c>
    </row>
    <row r="132" spans="1:5" x14ac:dyDescent="0.2">
      <c r="A132" s="237" t="s">
        <v>39</v>
      </c>
      <c r="B132" s="318" t="s">
        <v>92</v>
      </c>
      <c r="C132" s="318"/>
      <c r="D132" s="281">
        <f>D112</f>
        <v>388.02805555555557</v>
      </c>
    </row>
    <row r="133" spans="1:5" x14ac:dyDescent="0.2">
      <c r="A133" s="211"/>
      <c r="B133" s="227" t="s">
        <v>103</v>
      </c>
      <c r="C133" s="285"/>
      <c r="D133" s="250">
        <f>SUM(D128:D132)</f>
        <v>5809.112922981667</v>
      </c>
    </row>
    <row r="134" spans="1:5" x14ac:dyDescent="0.2">
      <c r="A134" s="211" t="s">
        <v>39</v>
      </c>
      <c r="B134" s="221" t="s">
        <v>104</v>
      </c>
      <c r="C134" s="286"/>
      <c r="D134" s="264">
        <f>D124</f>
        <v>1503.9466284472501</v>
      </c>
      <c r="E134" s="251"/>
    </row>
    <row r="135" spans="1:5" x14ac:dyDescent="0.2">
      <c r="A135" s="211"/>
      <c r="B135" s="206" t="s">
        <v>62</v>
      </c>
      <c r="C135" s="286"/>
      <c r="D135" s="250">
        <f>ROUND((D133+(D117+D118))/(1-C123),2)</f>
        <v>7313.06</v>
      </c>
      <c r="E135" s="287"/>
    </row>
    <row r="136" spans="1:5" x14ac:dyDescent="0.2">
      <c r="A136" s="198"/>
      <c r="B136" s="198"/>
      <c r="C136" s="262"/>
      <c r="D136" s="253"/>
      <c r="E136" s="251"/>
    </row>
    <row r="137" spans="1:5" x14ac:dyDescent="0.2">
      <c r="C137" s="276"/>
      <c r="D137" s="253"/>
    </row>
    <row r="138" spans="1:5" x14ac:dyDescent="0.2">
      <c r="C138" s="276"/>
      <c r="D138" s="253"/>
    </row>
  </sheetData>
  <mergeCells count="21">
    <mergeCell ref="B107:C107"/>
    <mergeCell ref="A1:D1"/>
    <mergeCell ref="A2:C2"/>
    <mergeCell ref="C13:D13"/>
    <mergeCell ref="C20:D20"/>
    <mergeCell ref="A68:C68"/>
    <mergeCell ref="A92:C92"/>
    <mergeCell ref="C96:D96"/>
    <mergeCell ref="A97:C97"/>
    <mergeCell ref="C102:D102"/>
    <mergeCell ref="A103:C103"/>
    <mergeCell ref="A106:D106"/>
    <mergeCell ref="B130:C130"/>
    <mergeCell ref="B131:C131"/>
    <mergeCell ref="B132:C132"/>
    <mergeCell ref="A112:C112"/>
    <mergeCell ref="A119:A122"/>
    <mergeCell ref="A126:D126"/>
    <mergeCell ref="B127:C127"/>
    <mergeCell ref="B128:C128"/>
    <mergeCell ref="B129:C129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3"/>
  <sheetViews>
    <sheetView showGridLines="0" workbookViewId="0">
      <selection activeCell="A23" sqref="A23"/>
    </sheetView>
  </sheetViews>
  <sheetFormatPr defaultRowHeight="15" x14ac:dyDescent="0.25"/>
  <cols>
    <col min="1" max="1" width="27.42578125" customWidth="1"/>
    <col min="2" max="2" width="34" customWidth="1"/>
    <col min="3" max="3" width="20.28515625" customWidth="1"/>
    <col min="4" max="4" width="34.28515625" customWidth="1"/>
    <col min="5" max="5" width="16.42578125" customWidth="1"/>
  </cols>
  <sheetData>
    <row r="1" spans="1:5" x14ac:dyDescent="0.25">
      <c r="A1" s="23" t="s">
        <v>154</v>
      </c>
    </row>
    <row r="4" spans="1:5" x14ac:dyDescent="0.25">
      <c r="A4" s="18" t="s">
        <v>117</v>
      </c>
      <c r="B4" s="18" t="s">
        <v>137</v>
      </c>
      <c r="C4" s="18" t="s">
        <v>138</v>
      </c>
      <c r="D4" s="18" t="s">
        <v>169</v>
      </c>
      <c r="E4" s="18" t="s">
        <v>46</v>
      </c>
    </row>
    <row r="5" spans="1:5" x14ac:dyDescent="0.25">
      <c r="A5" s="19" t="s">
        <v>139</v>
      </c>
      <c r="B5" s="20">
        <v>3</v>
      </c>
      <c r="C5" s="21">
        <v>52.29</v>
      </c>
      <c r="D5" s="26">
        <v>12</v>
      </c>
      <c r="E5" s="21">
        <f t="shared" ref="E5:E18" si="0">B5*C5</f>
        <v>156.87</v>
      </c>
    </row>
    <row r="6" spans="1:5" x14ac:dyDescent="0.25">
      <c r="A6" s="19" t="s">
        <v>140</v>
      </c>
      <c r="B6" s="20">
        <v>2</v>
      </c>
      <c r="C6" s="21">
        <v>185.74</v>
      </c>
      <c r="D6" s="26">
        <v>12</v>
      </c>
      <c r="E6" s="21">
        <f t="shared" si="0"/>
        <v>371.48</v>
      </c>
    </row>
    <row r="7" spans="1:5" x14ac:dyDescent="0.25">
      <c r="A7" s="19" t="s">
        <v>141</v>
      </c>
      <c r="B7" s="20">
        <v>3</v>
      </c>
      <c r="C7" s="21">
        <v>52.44</v>
      </c>
      <c r="D7" s="26">
        <v>12</v>
      </c>
      <c r="E7" s="21">
        <f t="shared" si="0"/>
        <v>157.32</v>
      </c>
    </row>
    <row r="8" spans="1:5" x14ac:dyDescent="0.25">
      <c r="A8" s="19" t="s">
        <v>142</v>
      </c>
      <c r="B8" s="20">
        <v>1</v>
      </c>
      <c r="C8" s="21">
        <v>38.19</v>
      </c>
      <c r="D8" s="26">
        <v>12</v>
      </c>
      <c r="E8" s="21">
        <f t="shared" si="0"/>
        <v>38.19</v>
      </c>
    </row>
    <row r="9" spans="1:5" x14ac:dyDescent="0.25">
      <c r="A9" s="19" t="s">
        <v>143</v>
      </c>
      <c r="B9" s="20">
        <v>3</v>
      </c>
      <c r="C9" s="21">
        <v>18.16</v>
      </c>
      <c r="D9" s="26">
        <v>12</v>
      </c>
      <c r="E9" s="21">
        <f t="shared" si="0"/>
        <v>54.480000000000004</v>
      </c>
    </row>
    <row r="10" spans="1:5" x14ac:dyDescent="0.25">
      <c r="A10" s="19" t="s">
        <v>144</v>
      </c>
      <c r="B10" s="20">
        <v>1</v>
      </c>
      <c r="C10" s="21">
        <v>45.56</v>
      </c>
      <c r="D10" s="26">
        <v>12</v>
      </c>
      <c r="E10" s="21">
        <f t="shared" si="0"/>
        <v>45.56</v>
      </c>
    </row>
    <row r="11" spans="1:5" x14ac:dyDescent="0.25">
      <c r="A11" s="19" t="s">
        <v>145</v>
      </c>
      <c r="B11" s="20">
        <v>1</v>
      </c>
      <c r="C11" s="21">
        <v>148.27000000000001</v>
      </c>
      <c r="D11" s="26">
        <v>12</v>
      </c>
      <c r="E11" s="21">
        <f t="shared" si="0"/>
        <v>148.27000000000001</v>
      </c>
    </row>
    <row r="12" spans="1:5" x14ac:dyDescent="0.25">
      <c r="A12" s="19" t="s">
        <v>153</v>
      </c>
      <c r="B12" s="20">
        <v>1</v>
      </c>
      <c r="C12" s="21">
        <v>68.599999999999994</v>
      </c>
      <c r="D12" s="26">
        <v>12</v>
      </c>
      <c r="E12" s="21">
        <f t="shared" si="0"/>
        <v>68.599999999999994</v>
      </c>
    </row>
    <row r="13" spans="1:5" x14ac:dyDescent="0.25">
      <c r="A13" s="19" t="s">
        <v>146</v>
      </c>
      <c r="B13" s="20">
        <v>3</v>
      </c>
      <c r="C13" s="21">
        <v>97.43</v>
      </c>
      <c r="D13" s="26">
        <v>12</v>
      </c>
      <c r="E13" s="21">
        <f t="shared" si="0"/>
        <v>292.29000000000002</v>
      </c>
    </row>
    <row r="14" spans="1:5" x14ac:dyDescent="0.25">
      <c r="A14" s="19" t="s">
        <v>170</v>
      </c>
      <c r="B14" s="20">
        <v>1</v>
      </c>
      <c r="C14" s="21">
        <v>27.91</v>
      </c>
      <c r="D14" s="26">
        <v>12</v>
      </c>
      <c r="E14" s="21">
        <f t="shared" si="0"/>
        <v>27.91</v>
      </c>
    </row>
    <row r="15" spans="1:5" x14ac:dyDescent="0.25">
      <c r="A15" s="19" t="s">
        <v>147</v>
      </c>
      <c r="B15" s="20">
        <v>1</v>
      </c>
      <c r="C15" s="21">
        <v>91.82</v>
      </c>
      <c r="D15" s="26">
        <v>12</v>
      </c>
      <c r="E15" s="21">
        <f t="shared" si="0"/>
        <v>91.82</v>
      </c>
    </row>
    <row r="16" spans="1:5" x14ac:dyDescent="0.25">
      <c r="A16" s="19" t="s">
        <v>148</v>
      </c>
      <c r="B16" s="20">
        <v>2</v>
      </c>
      <c r="C16" s="21">
        <v>11.65</v>
      </c>
      <c r="D16" s="26">
        <v>12</v>
      </c>
      <c r="E16" s="21">
        <f t="shared" si="0"/>
        <v>23.3</v>
      </c>
    </row>
    <row r="17" spans="1:5" x14ac:dyDescent="0.25">
      <c r="A17" s="19" t="s">
        <v>149</v>
      </c>
      <c r="B17" s="20">
        <v>1</v>
      </c>
      <c r="C17" s="21">
        <v>19.41</v>
      </c>
      <c r="D17" s="26">
        <v>12</v>
      </c>
      <c r="E17" s="21">
        <f t="shared" si="0"/>
        <v>19.41</v>
      </c>
    </row>
    <row r="18" spans="1:5" x14ac:dyDescent="0.25">
      <c r="A18" s="19" t="s">
        <v>171</v>
      </c>
      <c r="B18" s="20">
        <v>1</v>
      </c>
      <c r="C18" s="21">
        <v>5.7</v>
      </c>
      <c r="D18" s="26">
        <v>12</v>
      </c>
      <c r="E18" s="21">
        <f t="shared" si="0"/>
        <v>5.7</v>
      </c>
    </row>
    <row r="19" spans="1:5" x14ac:dyDescent="0.25">
      <c r="A19" s="338" t="s">
        <v>46</v>
      </c>
      <c r="B19" s="339"/>
      <c r="C19" s="339"/>
      <c r="D19" s="340"/>
      <c r="E19" s="22">
        <f>SUM(E5:E18)</f>
        <v>1501.2</v>
      </c>
    </row>
    <row r="20" spans="1:5" x14ac:dyDescent="0.25">
      <c r="A20" s="337" t="s">
        <v>172</v>
      </c>
      <c r="B20" s="337"/>
      <c r="C20" s="337"/>
      <c r="D20" s="337"/>
      <c r="E20" s="27">
        <f>E19/12</f>
        <v>125.10000000000001</v>
      </c>
    </row>
    <row r="23" spans="1:5" x14ac:dyDescent="0.25">
      <c r="A23" s="23"/>
    </row>
  </sheetData>
  <mergeCells count="2">
    <mergeCell ref="A20:D20"/>
    <mergeCell ref="A19:D1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EB9492-6482-4902-8B26-C1DEC419BE05}">
  <dimension ref="B2:H19"/>
  <sheetViews>
    <sheetView workbookViewId="0">
      <selection activeCell="F24" sqref="F24"/>
    </sheetView>
  </sheetViews>
  <sheetFormatPr defaultRowHeight="15" x14ac:dyDescent="0.25"/>
  <cols>
    <col min="2" max="2" width="36.7109375" customWidth="1"/>
    <col min="3" max="3" width="20" customWidth="1"/>
    <col min="4" max="4" width="26.140625" customWidth="1"/>
    <col min="5" max="5" width="28.42578125" customWidth="1"/>
    <col min="6" max="6" width="24.7109375" customWidth="1"/>
    <col min="7" max="7" width="17.7109375" customWidth="1"/>
    <col min="8" max="8" width="11.7109375" customWidth="1"/>
  </cols>
  <sheetData>
    <row r="2" spans="2:8" ht="15.75" thickBot="1" x14ac:dyDescent="0.3"/>
    <row r="3" spans="2:8" ht="15.75" thickBot="1" x14ac:dyDescent="0.3">
      <c r="B3" s="28" t="s">
        <v>173</v>
      </c>
      <c r="C3" s="29" t="s">
        <v>174</v>
      </c>
      <c r="D3" s="30" t="s">
        <v>175</v>
      </c>
      <c r="E3" s="31" t="s">
        <v>176</v>
      </c>
      <c r="F3" s="31" t="s">
        <v>177</v>
      </c>
      <c r="G3" s="31" t="s">
        <v>46</v>
      </c>
    </row>
    <row r="4" spans="2:8" x14ac:dyDescent="0.25">
      <c r="B4" s="32" t="s">
        <v>178</v>
      </c>
      <c r="C4" s="345">
        <v>3</v>
      </c>
      <c r="D4" s="33">
        <v>3</v>
      </c>
      <c r="E4" s="34">
        <v>1.2</v>
      </c>
      <c r="F4" s="34">
        <f>E4*D4</f>
        <v>3.5999999999999996</v>
      </c>
      <c r="G4" s="34">
        <f>E4*D4*C4</f>
        <v>10.799999999999999</v>
      </c>
    </row>
    <row r="5" spans="2:8" x14ac:dyDescent="0.25">
      <c r="B5" s="19" t="s">
        <v>179</v>
      </c>
      <c r="C5" s="346"/>
      <c r="D5" s="20">
        <v>2</v>
      </c>
      <c r="E5" s="35">
        <v>2.5</v>
      </c>
      <c r="F5" s="35">
        <f t="shared" ref="F5:F6" si="0">E5*D5</f>
        <v>5</v>
      </c>
      <c r="G5" s="35">
        <f>E5*D5*C4</f>
        <v>15</v>
      </c>
    </row>
    <row r="6" spans="2:8" x14ac:dyDescent="0.25">
      <c r="B6" s="19" t="s">
        <v>180</v>
      </c>
      <c r="C6" s="346"/>
      <c r="D6" s="20">
        <v>2</v>
      </c>
      <c r="E6" s="35">
        <v>15.88</v>
      </c>
      <c r="F6" s="35">
        <f t="shared" si="0"/>
        <v>31.76</v>
      </c>
      <c r="G6" s="35">
        <f>F6*C4</f>
        <v>95.28</v>
      </c>
    </row>
    <row r="7" spans="2:8" x14ac:dyDescent="0.25">
      <c r="B7" s="19" t="s">
        <v>181</v>
      </c>
      <c r="C7" s="347"/>
      <c r="D7" s="20">
        <v>1</v>
      </c>
      <c r="E7" s="35">
        <v>119.97</v>
      </c>
      <c r="F7" s="35">
        <f>E7</f>
        <v>119.97</v>
      </c>
      <c r="G7" s="35">
        <f>F7*C4</f>
        <v>359.90999999999997</v>
      </c>
    </row>
    <row r="8" spans="2:8" x14ac:dyDescent="0.25">
      <c r="B8" s="344" t="s">
        <v>46</v>
      </c>
      <c r="C8" s="344"/>
      <c r="D8" s="344"/>
      <c r="E8" s="344"/>
      <c r="F8" s="35">
        <f>SUM(F4:F7)</f>
        <v>160.32999999999998</v>
      </c>
      <c r="G8" s="35">
        <f>SUM(G4:G7)</f>
        <v>480.98999999999995</v>
      </c>
    </row>
    <row r="9" spans="2:8" x14ac:dyDescent="0.25">
      <c r="E9" s="44" t="s">
        <v>186</v>
      </c>
      <c r="F9" s="35">
        <f>F8/12</f>
        <v>13.360833333333332</v>
      </c>
      <c r="G9" s="19"/>
    </row>
    <row r="11" spans="2:8" ht="15.75" thickBot="1" x14ac:dyDescent="0.3"/>
    <row r="12" spans="2:8" x14ac:dyDescent="0.25">
      <c r="B12" s="39" t="s">
        <v>184</v>
      </c>
      <c r="C12" s="40" t="s">
        <v>174</v>
      </c>
      <c r="D12" s="41" t="s">
        <v>175</v>
      </c>
      <c r="E12" s="42" t="s">
        <v>176</v>
      </c>
      <c r="F12" s="42" t="s">
        <v>188</v>
      </c>
      <c r="G12" s="42" t="s">
        <v>46</v>
      </c>
      <c r="H12" s="46" t="s">
        <v>189</v>
      </c>
    </row>
    <row r="13" spans="2:8" x14ac:dyDescent="0.25">
      <c r="B13" s="19" t="s">
        <v>182</v>
      </c>
      <c r="C13" s="20">
        <v>3</v>
      </c>
      <c r="D13" s="20">
        <v>1</v>
      </c>
      <c r="E13" s="35">
        <v>1146</v>
      </c>
      <c r="F13" s="35">
        <f>E13</f>
        <v>1146</v>
      </c>
      <c r="G13" s="341">
        <f>F15</f>
        <v>2585.64</v>
      </c>
      <c r="H13" s="45">
        <f>F13/12</f>
        <v>95.5</v>
      </c>
    </row>
    <row r="14" spans="2:8" x14ac:dyDescent="0.25">
      <c r="B14" s="19" t="s">
        <v>191</v>
      </c>
      <c r="C14" s="20">
        <v>3</v>
      </c>
      <c r="D14" s="20">
        <v>1</v>
      </c>
      <c r="E14" s="35">
        <v>119.97</v>
      </c>
      <c r="F14" s="35">
        <f>E14*12</f>
        <v>1439.6399999999999</v>
      </c>
      <c r="G14" s="342"/>
      <c r="H14" s="45">
        <f>F15/12</f>
        <v>215.47</v>
      </c>
    </row>
    <row r="15" spans="2:8" x14ac:dyDescent="0.25">
      <c r="B15" s="344" t="s">
        <v>46</v>
      </c>
      <c r="C15" s="344"/>
      <c r="D15" s="344"/>
      <c r="E15" s="344"/>
      <c r="F15" s="35">
        <f>SUM(F13:F14)</f>
        <v>2585.64</v>
      </c>
      <c r="G15" s="343"/>
    </row>
    <row r="16" spans="2:8" ht="15.75" thickBot="1" x14ac:dyDescent="0.3"/>
    <row r="17" spans="2:7" x14ac:dyDescent="0.25">
      <c r="B17" s="39" t="s">
        <v>185</v>
      </c>
      <c r="C17" s="40" t="s">
        <v>174</v>
      </c>
      <c r="D17" s="41" t="s">
        <v>187</v>
      </c>
      <c r="E17" s="42" t="s">
        <v>176</v>
      </c>
      <c r="F17" s="42" t="s">
        <v>190</v>
      </c>
      <c r="G17" s="42" t="s">
        <v>46</v>
      </c>
    </row>
    <row r="18" spans="2:7" x14ac:dyDescent="0.25">
      <c r="B18" s="36" t="s">
        <v>183</v>
      </c>
      <c r="C18" s="20">
        <v>3</v>
      </c>
      <c r="D18" s="37">
        <v>1</v>
      </c>
      <c r="E18" s="38">
        <v>1227.5</v>
      </c>
      <c r="F18" s="35">
        <f>E18/3/12</f>
        <v>34.097222222222221</v>
      </c>
      <c r="G18" s="341">
        <f>F18</f>
        <v>34.097222222222221</v>
      </c>
    </row>
    <row r="19" spans="2:7" x14ac:dyDescent="0.25">
      <c r="B19" s="344" t="s">
        <v>46</v>
      </c>
      <c r="C19" s="344"/>
      <c r="D19" s="344"/>
      <c r="E19" s="344"/>
      <c r="F19" s="35"/>
      <c r="G19" s="343"/>
    </row>
  </sheetData>
  <mergeCells count="6">
    <mergeCell ref="G13:G15"/>
    <mergeCell ref="G18:G19"/>
    <mergeCell ref="B8:E8"/>
    <mergeCell ref="C4:C7"/>
    <mergeCell ref="B15:E15"/>
    <mergeCell ref="B19:E1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37DCC-A851-49A3-9CDB-45A554313CE8}">
  <dimension ref="A1:D48"/>
  <sheetViews>
    <sheetView topLeftCell="A25" workbookViewId="0">
      <selection activeCell="C56" sqref="C56"/>
    </sheetView>
  </sheetViews>
  <sheetFormatPr defaultColWidth="17.5703125" defaultRowHeight="15" x14ac:dyDescent="0.25"/>
  <cols>
    <col min="1" max="1" width="34.28515625" customWidth="1"/>
    <col min="2" max="2" width="33.7109375" customWidth="1"/>
    <col min="3" max="3" width="20.42578125" customWidth="1"/>
    <col min="4" max="4" width="24.28515625" customWidth="1"/>
  </cols>
  <sheetData>
    <row r="1" spans="1:4" ht="18.75" x14ac:dyDescent="0.3">
      <c r="A1" s="349" t="s">
        <v>192</v>
      </c>
      <c r="B1" s="349"/>
      <c r="C1" s="349"/>
      <c r="D1" s="349"/>
    </row>
    <row r="2" spans="1:4" ht="15.75" thickBot="1" x14ac:dyDescent="0.3"/>
    <row r="3" spans="1:4" ht="15.75" thickBot="1" x14ac:dyDescent="0.3">
      <c r="A3" s="350" t="s">
        <v>193</v>
      </c>
      <c r="B3" s="350"/>
      <c r="C3" s="350"/>
      <c r="D3" s="350"/>
    </row>
    <row r="4" spans="1:4" ht="15.75" thickBot="1" x14ac:dyDescent="0.3">
      <c r="A4" s="351" t="s">
        <v>194</v>
      </c>
      <c r="B4" s="351"/>
      <c r="C4" s="352" t="s">
        <v>195</v>
      </c>
      <c r="D4" s="352"/>
    </row>
    <row r="5" spans="1:4" ht="15.75" thickBot="1" x14ac:dyDescent="0.3">
      <c r="A5" s="49" t="s">
        <v>196</v>
      </c>
      <c r="B5" s="50" t="s">
        <v>197</v>
      </c>
      <c r="C5" s="50" t="s">
        <v>196</v>
      </c>
      <c r="D5" s="51" t="s">
        <v>197</v>
      </c>
    </row>
    <row r="6" spans="1:4" x14ac:dyDescent="0.25">
      <c r="A6" s="52" t="s">
        <v>198</v>
      </c>
      <c r="B6" s="53">
        <v>13.46</v>
      </c>
      <c r="C6" s="54" t="s">
        <v>198</v>
      </c>
      <c r="D6" s="55">
        <v>1.45</v>
      </c>
    </row>
    <row r="7" spans="1:4" x14ac:dyDescent="0.25">
      <c r="A7" s="56" t="s">
        <v>199</v>
      </c>
      <c r="B7" s="57">
        <v>6.35</v>
      </c>
      <c r="C7" s="58" t="s">
        <v>199</v>
      </c>
      <c r="D7" s="59">
        <v>1.45</v>
      </c>
    </row>
    <row r="8" spans="1:4" x14ac:dyDescent="0.25">
      <c r="A8" s="56" t="s">
        <v>200</v>
      </c>
      <c r="B8" s="57">
        <v>0</v>
      </c>
      <c r="C8" s="58" t="s">
        <v>200</v>
      </c>
      <c r="D8" s="59">
        <v>12</v>
      </c>
    </row>
    <row r="9" spans="1:4" x14ac:dyDescent="0.25">
      <c r="A9" s="56" t="s">
        <v>201</v>
      </c>
      <c r="B9" s="57">
        <v>0</v>
      </c>
      <c r="C9" s="58" t="s">
        <v>201</v>
      </c>
      <c r="D9" s="59">
        <v>12</v>
      </c>
    </row>
    <row r="10" spans="1:4" x14ac:dyDescent="0.25">
      <c r="A10" s="56" t="s">
        <v>202</v>
      </c>
      <c r="B10" s="57">
        <v>0</v>
      </c>
      <c r="C10" s="58" t="s">
        <v>202</v>
      </c>
      <c r="D10" s="59" t="s">
        <v>203</v>
      </c>
    </row>
    <row r="11" spans="1:4" x14ac:dyDescent="0.25">
      <c r="A11" s="56" t="s">
        <v>204</v>
      </c>
      <c r="B11" s="57">
        <v>17.52</v>
      </c>
      <c r="C11" s="58" t="s">
        <v>204</v>
      </c>
      <c r="D11" s="59">
        <v>0.13</v>
      </c>
    </row>
    <row r="12" spans="1:4" x14ac:dyDescent="0.25">
      <c r="A12" s="56" t="s">
        <v>205</v>
      </c>
      <c r="B12" s="57">
        <v>29.44</v>
      </c>
      <c r="C12" s="58" t="s">
        <v>205</v>
      </c>
      <c r="D12" s="59">
        <v>6.56</v>
      </c>
    </row>
    <row r="13" spans="1:4" x14ac:dyDescent="0.25">
      <c r="A13" s="56" t="s">
        <v>206</v>
      </c>
      <c r="B13" s="57">
        <v>11.03</v>
      </c>
      <c r="C13" s="58" t="s">
        <v>206</v>
      </c>
      <c r="D13" s="59">
        <v>12</v>
      </c>
    </row>
    <row r="14" spans="1:4" x14ac:dyDescent="0.25">
      <c r="A14" s="56" t="s">
        <v>207</v>
      </c>
      <c r="B14" s="57">
        <v>4.08</v>
      </c>
      <c r="C14" s="58" t="s">
        <v>207</v>
      </c>
      <c r="D14" s="59">
        <v>12</v>
      </c>
    </row>
    <row r="15" spans="1:4" x14ac:dyDescent="0.25">
      <c r="A15" s="56" t="s">
        <v>208</v>
      </c>
      <c r="B15" s="57">
        <v>1.25</v>
      </c>
      <c r="C15" s="58" t="s">
        <v>208</v>
      </c>
      <c r="D15" s="59">
        <v>12</v>
      </c>
    </row>
    <row r="16" spans="1:4" x14ac:dyDescent="0.25">
      <c r="A16" s="56" t="s">
        <v>209</v>
      </c>
      <c r="B16" s="57">
        <v>0</v>
      </c>
      <c r="C16" s="58" t="s">
        <v>209</v>
      </c>
      <c r="D16" s="59">
        <v>12</v>
      </c>
    </row>
    <row r="17" spans="1:4" x14ac:dyDescent="0.25">
      <c r="A17" s="56" t="s">
        <v>210</v>
      </c>
      <c r="B17" s="60">
        <v>0</v>
      </c>
      <c r="C17" s="58" t="s">
        <v>210</v>
      </c>
      <c r="D17" s="59">
        <v>12</v>
      </c>
    </row>
    <row r="18" spans="1:4" ht="15.75" thickBot="1" x14ac:dyDescent="0.3">
      <c r="A18" s="61" t="s">
        <v>46</v>
      </c>
      <c r="B18" s="62">
        <f>SUM(B6:B17)</f>
        <v>83.13</v>
      </c>
      <c r="C18" s="63"/>
      <c r="D18" s="64">
        <f>SUM(D6:D17)</f>
        <v>93.59</v>
      </c>
    </row>
    <row r="19" spans="1:4" ht="15.75" thickBot="1" x14ac:dyDescent="0.3"/>
    <row r="20" spans="1:4" ht="15.75" thickBot="1" x14ac:dyDescent="0.3">
      <c r="A20" s="47" t="s">
        <v>211</v>
      </c>
      <c r="B20" s="65">
        <f>B18/2/12</f>
        <v>3.4637499999999997</v>
      </c>
      <c r="C20" s="66"/>
      <c r="D20" s="67">
        <f>D18/2/12</f>
        <v>3.8995833333333336</v>
      </c>
    </row>
    <row r="23" spans="1:4" x14ac:dyDescent="0.25">
      <c r="A23" s="68" t="s">
        <v>212</v>
      </c>
      <c r="B23" s="68">
        <v>5</v>
      </c>
      <c r="C23" s="68"/>
      <c r="D23" s="68">
        <v>6</v>
      </c>
    </row>
    <row r="26" spans="1:4" ht="18.75" x14ac:dyDescent="0.3">
      <c r="A26" s="349" t="s">
        <v>213</v>
      </c>
      <c r="B26" s="349"/>
      <c r="C26" s="69"/>
      <c r="D26" s="69"/>
    </row>
    <row r="27" spans="1:4" ht="15.75" thickBot="1" x14ac:dyDescent="0.3"/>
    <row r="28" spans="1:4" ht="15.75" thickBot="1" x14ac:dyDescent="0.3">
      <c r="A28" s="47" t="s">
        <v>193</v>
      </c>
      <c r="B28" s="48"/>
    </row>
    <row r="29" spans="1:4" ht="15.75" thickBot="1" x14ac:dyDescent="0.3">
      <c r="A29" s="49" t="s">
        <v>196</v>
      </c>
      <c r="B29" s="51" t="s">
        <v>214</v>
      </c>
    </row>
    <row r="30" spans="1:4" x14ac:dyDescent="0.25">
      <c r="A30" s="52" t="s">
        <v>198</v>
      </c>
      <c r="B30" s="70">
        <v>539.83000000000004</v>
      </c>
    </row>
    <row r="31" spans="1:4" x14ac:dyDescent="0.25">
      <c r="A31" s="56" t="s">
        <v>199</v>
      </c>
      <c r="B31" s="71">
        <v>250.9</v>
      </c>
    </row>
    <row r="32" spans="1:4" x14ac:dyDescent="0.25">
      <c r="A32" s="56" t="s">
        <v>200</v>
      </c>
      <c r="B32" s="71">
        <v>250.9</v>
      </c>
    </row>
    <row r="33" spans="1:4" x14ac:dyDescent="0.25">
      <c r="A33" s="56" t="s">
        <v>201</v>
      </c>
      <c r="B33" s="71">
        <v>0</v>
      </c>
    </row>
    <row r="34" spans="1:4" x14ac:dyDescent="0.25">
      <c r="A34" s="56" t="s">
        <v>202</v>
      </c>
      <c r="B34" s="71">
        <v>0</v>
      </c>
    </row>
    <row r="35" spans="1:4" x14ac:dyDescent="0.25">
      <c r="A35" s="56" t="s">
        <v>204</v>
      </c>
      <c r="B35" s="71">
        <v>125.45</v>
      </c>
    </row>
    <row r="36" spans="1:4" x14ac:dyDescent="0.25">
      <c r="A36" s="56" t="s">
        <v>205</v>
      </c>
      <c r="B36" s="71">
        <v>444.58</v>
      </c>
    </row>
    <row r="37" spans="1:4" x14ac:dyDescent="0.25">
      <c r="A37" s="56" t="s">
        <v>206</v>
      </c>
      <c r="B37" s="71">
        <v>125.45</v>
      </c>
    </row>
    <row r="38" spans="1:4" x14ac:dyDescent="0.25">
      <c r="A38" s="56" t="s">
        <v>207</v>
      </c>
      <c r="B38" s="71">
        <v>0</v>
      </c>
    </row>
    <row r="39" spans="1:4" x14ac:dyDescent="0.25">
      <c r="A39" s="56" t="s">
        <v>208</v>
      </c>
      <c r="B39" s="71">
        <v>287.60000000000002</v>
      </c>
    </row>
    <row r="40" spans="1:4" x14ac:dyDescent="0.25">
      <c r="A40" s="56" t="s">
        <v>209</v>
      </c>
      <c r="B40" s="71">
        <v>1007.82</v>
      </c>
    </row>
    <row r="41" spans="1:4" x14ac:dyDescent="0.25">
      <c r="A41" s="56" t="s">
        <v>210</v>
      </c>
      <c r="B41" s="71">
        <v>340.2</v>
      </c>
    </row>
    <row r="42" spans="1:4" ht="15.75" thickBot="1" x14ac:dyDescent="0.3">
      <c r="A42" s="61" t="s">
        <v>46</v>
      </c>
      <c r="B42" s="72">
        <f>SUM(B30:B41)</f>
        <v>3372.73</v>
      </c>
    </row>
    <row r="43" spans="1:4" ht="15.75" thickBot="1" x14ac:dyDescent="0.3"/>
    <row r="44" spans="1:4" x14ac:dyDescent="0.25">
      <c r="A44" s="73" t="s">
        <v>211</v>
      </c>
      <c r="B44" s="74">
        <f>(B42/2)/12</f>
        <v>140.53041666666667</v>
      </c>
      <c r="C44" s="75"/>
    </row>
    <row r="45" spans="1:4" ht="15.75" thickBot="1" x14ac:dyDescent="0.3">
      <c r="A45" s="61" t="s">
        <v>215</v>
      </c>
      <c r="B45" s="94">
        <f>B42/12</f>
        <v>281.06083333333333</v>
      </c>
      <c r="C45" s="95" t="s">
        <v>222</v>
      </c>
    </row>
    <row r="46" spans="1:4" ht="15.75" thickBot="1" x14ac:dyDescent="0.3">
      <c r="A46" s="75"/>
      <c r="B46" s="75"/>
      <c r="C46" s="75"/>
    </row>
    <row r="47" spans="1:4" ht="15.75" thickBot="1" x14ac:dyDescent="0.3">
      <c r="A47" s="348" t="s">
        <v>212</v>
      </c>
      <c r="B47" s="76" t="s">
        <v>216</v>
      </c>
      <c r="C47" s="80" t="s">
        <v>218</v>
      </c>
      <c r="D47" s="83" t="s">
        <v>219</v>
      </c>
    </row>
    <row r="48" spans="1:4" ht="15.75" thickBot="1" x14ac:dyDescent="0.3">
      <c r="A48" s="348"/>
      <c r="B48" s="77">
        <v>200</v>
      </c>
      <c r="C48" s="81">
        <f>B48*12</f>
        <v>2400</v>
      </c>
      <c r="D48" s="82">
        <f>C48*3</f>
        <v>7200</v>
      </c>
    </row>
  </sheetData>
  <mergeCells count="6">
    <mergeCell ref="A47:A48"/>
    <mergeCell ref="A1:D1"/>
    <mergeCell ref="A3:D3"/>
    <mergeCell ref="A4:B4"/>
    <mergeCell ref="C4:D4"/>
    <mergeCell ref="A26:B2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</vt:i4>
      </vt:variant>
    </vt:vector>
  </HeadingPairs>
  <TitlesOfParts>
    <vt:vector size="7" baseType="lpstr">
      <vt:lpstr>RESUMO</vt:lpstr>
      <vt:lpstr>MOTORISTA 44 h CNH  E</vt:lpstr>
      <vt:lpstr>MOTORISTA 44h CNH D</vt:lpstr>
      <vt:lpstr>UNIFORME</vt:lpstr>
      <vt:lpstr>MATERIAIS EQUIPAMENTOS OUTROS</vt:lpstr>
      <vt:lpstr>horas extras</vt:lpstr>
      <vt:lpstr>'MOTORISTA 44 h CNH  E'!Area_de_impressao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Roseli Avila Vargas Rodrigues</cp:lastModifiedBy>
  <cp:lastPrinted>2023-09-25T21:36:48Z</cp:lastPrinted>
  <dcterms:created xsi:type="dcterms:W3CDTF">2016-08-03T13:51:05Z</dcterms:created>
  <dcterms:modified xsi:type="dcterms:W3CDTF">2023-09-25T21:43:49Z</dcterms:modified>
</cp:coreProperties>
</file>