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fgovbr-my.sharepoint.com/personal/ilha_vmi_pf_gov_br/Documents/Desktop/Anexos ETP/"/>
    </mc:Choice>
  </mc:AlternateContent>
  <xr:revisionPtr revIDLastSave="0" documentId="8_{EA186E84-3141-4C5A-9E19-9AFB5BB77B2E}" xr6:coauthVersionLast="47" xr6:coauthVersionMax="47" xr10:uidLastSave="{00000000-0000-0000-0000-000000000000}"/>
  <bookViews>
    <workbookView xWindow="-28890" yWindow="-90" windowWidth="28980" windowHeight="15930" xr2:uid="{00000000-000D-0000-FFFF-FFFF00000000}"/>
  </bookViews>
  <sheets>
    <sheet name="Estimativa_-_ITEM_01" sheetId="4" r:id="rId1"/>
    <sheet name="Estimativa_-_ITEM_02" sheetId="1" r:id="rId2"/>
    <sheet name="Perfis" sheetId="2" r:id="rId3"/>
    <sheet name="Serviços" sheetId="3" r:id="rId4"/>
  </sheets>
  <definedNames>
    <definedName name="Perfis">Perfis!$B$2:$B$34</definedName>
    <definedName name="Serviços">Serviços!$A$2:$A$10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4" l="1"/>
  <c r="C33" i="4"/>
  <c r="D25" i="4"/>
  <c r="C24" i="4"/>
  <c r="E24" i="4" s="1"/>
  <c r="F24" i="4" s="1"/>
  <c r="C23" i="4"/>
  <c r="E23" i="4" s="1"/>
  <c r="F23" i="4" s="1"/>
  <c r="C22" i="4"/>
  <c r="E22" i="4" s="1"/>
  <c r="F22" i="4" s="1"/>
  <c r="C21" i="4"/>
  <c r="E21" i="4" s="1"/>
  <c r="F21" i="4" s="1"/>
  <c r="C20" i="4"/>
  <c r="E20" i="4" s="1"/>
  <c r="F20" i="4" s="1"/>
  <c r="C19" i="4"/>
  <c r="E19" i="4" s="1"/>
  <c r="F19" i="4" s="1"/>
  <c r="C18" i="4"/>
  <c r="E18" i="4" s="1"/>
  <c r="F18" i="4" s="1"/>
  <c r="C17" i="4"/>
  <c r="E17" i="4" s="1"/>
  <c r="F17" i="4" s="1"/>
  <c r="C16" i="4"/>
  <c r="E16" i="4" s="1"/>
  <c r="F16" i="4" s="1"/>
  <c r="C15" i="4"/>
  <c r="E15" i="4" s="1"/>
  <c r="F15" i="4" s="1"/>
  <c r="C24" i="1"/>
  <c r="E24" i="1" s="1"/>
  <c r="F24" i="1" s="1"/>
  <c r="C23" i="1"/>
  <c r="E23" i="1" s="1"/>
  <c r="F23" i="1" s="1"/>
  <c r="C22" i="1"/>
  <c r="E22" i="1" s="1"/>
  <c r="F22" i="1" s="1"/>
  <c r="C21" i="1"/>
  <c r="C20" i="1"/>
  <c r="C19" i="1"/>
  <c r="E19" i="1" s="1"/>
  <c r="F19" i="1" s="1"/>
  <c r="C18" i="1"/>
  <c r="E18" i="1" s="1"/>
  <c r="F18" i="1" s="1"/>
  <c r="C17" i="1"/>
  <c r="E17" i="1" s="1"/>
  <c r="F17" i="1" s="1"/>
  <c r="C16" i="1"/>
  <c r="E16" i="1" s="1"/>
  <c r="F16" i="1" s="1"/>
  <c r="C15" i="1"/>
  <c r="E15" i="1" s="1"/>
  <c r="F15" i="1" s="1"/>
  <c r="B35" i="1"/>
  <c r="C33" i="1"/>
  <c r="D25" i="1"/>
  <c r="E21" i="1"/>
  <c r="F21" i="1" s="1"/>
  <c r="E20" i="1"/>
  <c r="F20" i="1" s="1"/>
  <c r="F25" i="1" l="1"/>
  <c r="C35" i="1" s="1"/>
  <c r="F25" i="4"/>
  <c r="C35" i="4" s="1"/>
  <c r="H12" i="4" s="1"/>
</calcChain>
</file>

<file path=xl/sharedStrings.xml><?xml version="1.0" encoding="utf-8"?>
<sst xmlns="http://schemas.openxmlformats.org/spreadsheetml/2006/main" count="144" uniqueCount="90">
  <si>
    <t>ATENÇÃO:</t>
  </si>
  <si>
    <t>A estimativa prevista nesta aba refere-se a uma única categoria de serviço. Havendo N categorias de serviço a serem contratada, devem ser replicadas N abas iguais a esta, realizando as etapas abaixo para cada uma delas. Ao final, deve-se fazer o somatório de todas as abas para encontrar o valor total estimado da contratação.</t>
  </si>
  <si>
    <t>Orientações:</t>
  </si>
  <si>
    <t>1. Inserir o nº do item da licitação na célula A12</t>
  </si>
  <si>
    <t>2. Selecionar uma categoria de serviço na célula B13</t>
  </si>
  <si>
    <t>3. Selecionar um perfil nas células B15 a B24 acrescentando mais linhas, se necessário</t>
  </si>
  <si>
    <t>4. Inserir o quantitativo de profissionais de cada perfil selecionado</t>
  </si>
  <si>
    <t>5. Inserir outros itens de custos, se houve, nas células B30 e B31, acrescentando mais linhas se necessário</t>
  </si>
  <si>
    <t>6. Inserir o custo mensal de cada item posto na forma acima</t>
  </si>
  <si>
    <t>Planilha Simplificada para Estimativa do Valor Mensal do Serviço</t>
  </si>
  <si>
    <t>ITEM 01</t>
  </si>
  <si>
    <t>Categoria de Serviço</t>
  </si>
  <si>
    <t>Suporte Técnico de Microinformática</t>
  </si>
  <si>
    <t>Fator K:</t>
  </si>
  <si>
    <t>Perfil</t>
  </si>
  <si>
    <t>Salário de referência (A)</t>
  </si>
  <si>
    <t>Quantidade (B)</t>
  </si>
  <si>
    <t xml:space="preserve">Custo unitário mensal do Perfil (C) </t>
  </si>
  <si>
    <t>Custo total mensal por Perfil (D = C x B)</t>
  </si>
  <si>
    <t>Técnico em manutenção de equipamentos de informática Pleno</t>
  </si>
  <si>
    <t>Quantitativo Total Equipe</t>
  </si>
  <si>
    <t>Custo Total mensal (F)</t>
  </si>
  <si>
    <t>Outros itens de custo</t>
  </si>
  <si>
    <t>ITEM</t>
  </si>
  <si>
    <t>Descrição</t>
  </si>
  <si>
    <t>Custo mensal (E)</t>
  </si>
  <si>
    <t>Hospedagem</t>
  </si>
  <si>
    <t>Janta</t>
  </si>
  <si>
    <t>Deslocamento</t>
  </si>
  <si>
    <t>Custo mensal Total Outros Itens (G)</t>
  </si>
  <si>
    <t>ITEM 02</t>
  </si>
  <si>
    <t>Gerenciamento de Serviços de TIC</t>
  </si>
  <si>
    <t>Administrador de sistemas operacionais Pleno</t>
  </si>
  <si>
    <t>Analista de redes e de comunicação de dados Pleno</t>
  </si>
  <si>
    <t>Gerente de suporte técnico de tecnologia da informação</t>
  </si>
  <si>
    <t>CBO</t>
  </si>
  <si>
    <t>PERFIL</t>
  </si>
  <si>
    <t>Valor Salarial (R$)</t>
  </si>
  <si>
    <t>3172-10</t>
  </si>
  <si>
    <t>Técnico de suporte ao usuário de tecnologia da informação Junior</t>
  </si>
  <si>
    <t>Técnico de suporte ao usuário de tecnologia da informação Pleno</t>
  </si>
  <si>
    <t>Técnico de suporte ao usuário de tecnologia da informação Senior</t>
  </si>
  <si>
    <t>3132-20</t>
  </si>
  <si>
    <t>Técnico em manutenção de equipamentos de informática Junior</t>
  </si>
  <si>
    <t>Técnico em manutenção de equipamentos de informática Senior</t>
  </si>
  <si>
    <t>1425-30</t>
  </si>
  <si>
    <t>2124-20</t>
  </si>
  <si>
    <t>Analista de suporte computacional Junior</t>
  </si>
  <si>
    <t>Analista de suporte computacional Pleno</t>
  </si>
  <si>
    <t>Analista de suporte computacional Senior</t>
  </si>
  <si>
    <t xml:space="preserve">1425-5, 1425-15 </t>
  </si>
  <si>
    <t>Gerente de infraestrutura de tecnologia da informação</t>
  </si>
  <si>
    <t>2123-5</t>
  </si>
  <si>
    <t>Administrador de banco de dados - Junior</t>
  </si>
  <si>
    <t>Administrador de banco de dados -  Pleno</t>
  </si>
  <si>
    <t>Administrador de banco de dados -  Senior</t>
  </si>
  <si>
    <t>2123-15</t>
  </si>
  <si>
    <t>Administrador de sistemas operacionais Junior</t>
  </si>
  <si>
    <t>Administrador de sistemas operacionais Senior</t>
  </si>
  <si>
    <t>2124-10, 2123-10</t>
  </si>
  <si>
    <t>Analista de redes e de comunicação de dados Junior</t>
  </si>
  <si>
    <t>Analista de redes e de comunicação de dados Senior</t>
  </si>
  <si>
    <t>3133-05,
3133-10</t>
  </si>
  <si>
    <t>Tecnico de Rede (Telecomunicacoes) Junior</t>
  </si>
  <si>
    <t>Tecnico de Rede (Telecomunicacoes) Pleno</t>
  </si>
  <si>
    <t>Tecnico de Rede (Telecomunicacoes) Senior</t>
  </si>
  <si>
    <t>3171-10, 2124-30, 2124-05</t>
  </si>
  <si>
    <t>Desenvolvedor de sistemas de tecnologia da informação Junior</t>
  </si>
  <si>
    <t>Desenvolvedor de sistemas de tecnologia da informação Pleno</t>
  </si>
  <si>
    <t>Desenvolvedor de sistemas de tecnologia da informação Senior</t>
  </si>
  <si>
    <t>2124-15, 2124-25</t>
  </si>
  <si>
    <t>Analista de sistemas de automação - Junior</t>
  </si>
  <si>
    <t>Analista de sistemas de automação - Pleno</t>
  </si>
  <si>
    <t>Analista de sistemas de automação - Senior</t>
  </si>
  <si>
    <t>2123-20</t>
  </si>
  <si>
    <t>Administrador em segurança da informação - Junior</t>
  </si>
  <si>
    <t>Administrador em segurança da informação - Pleno</t>
  </si>
  <si>
    <t>Administrador em segurança da informação - Senior</t>
  </si>
  <si>
    <t>1425-25</t>
  </si>
  <si>
    <t>Gerente de segurança da informação</t>
  </si>
  <si>
    <t>Serviços</t>
  </si>
  <si>
    <t>Sustentação de Aplicações</t>
  </si>
  <si>
    <t>Armazenamento e Backup</t>
  </si>
  <si>
    <t>Sustentação de Banco de Dados</t>
  </si>
  <si>
    <t>Administração de Dados</t>
  </si>
  <si>
    <t>Conectividade e Comunicação</t>
  </si>
  <si>
    <t>Segurança de TIC</t>
  </si>
  <si>
    <t>Monitoramento de Serviços de TI</t>
  </si>
  <si>
    <t>CUSTO ITEM 01 + ITEM 02</t>
  </si>
  <si>
    <t>Custo diário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</si>
</sst>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[$R$-416]&quot; &quot;#,##0.00&quot; &quot;;&quot;-&quot;[$R$-416]&quot; &quot;#,##0.00&quot; &quot;;&quot; &quot;[$R$-416]&quot; -&quot;00&quot; &quot;;&quot; &quot;@&quot; &quot;"/>
    <numFmt numFmtId="165" formatCode="[$R$ -416]#,##0.00"/>
    <numFmt numFmtId="166" formatCode="[$R$-416]\ #,##0.00"/>
  </numFmts>
  <fonts count="8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2F2F2"/>
        <bgColor rgb="FFF2F2F2"/>
      </patternFill>
    </fill>
    <fill>
      <patternFill patternType="solid">
        <fgColor rgb="FFB7B7B7"/>
        <bgColor rgb="FFB7B7B7"/>
      </patternFill>
    </fill>
    <fill>
      <patternFill patternType="solid">
        <fgColor rgb="FFEFEFEF"/>
        <bgColor rgb="FFEFEFEF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Border="0" applyProtection="0"/>
  </cellStyleXfs>
  <cellXfs count="75">
    <xf numFmtId="0" fontId="0" fillId="0" borderId="0" xfId="0"/>
    <xf numFmtId="0" fontId="3" fillId="2" borderId="0" xfId="0" applyFont="1" applyFill="1"/>
    <xf numFmtId="0" fontId="5" fillId="0" borderId="0" xfId="0" applyFont="1"/>
    <xf numFmtId="0" fontId="5" fillId="2" borderId="0" xfId="0" applyFont="1" applyFill="1" applyAlignment="1">
      <alignment horizontal="left" wrapText="1"/>
    </xf>
    <xf numFmtId="0" fontId="6" fillId="0" borderId="0" xfId="0" applyFont="1"/>
    <xf numFmtId="0" fontId="5" fillId="2" borderId="0" xfId="0" applyFont="1" applyFill="1"/>
    <xf numFmtId="0" fontId="6" fillId="2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center" wrapText="1"/>
    </xf>
    <xf numFmtId="164" fontId="5" fillId="4" borderId="5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5" fillId="4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164" fontId="5" fillId="4" borderId="6" xfId="0" applyNumberFormat="1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center" vertical="center" wrapText="1"/>
    </xf>
    <xf numFmtId="164" fontId="5" fillId="4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64" fontId="6" fillId="0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6" fillId="5" borderId="12" xfId="2" applyNumberFormat="1" applyFont="1" applyFill="1" applyBorder="1" applyAlignment="1">
      <alignment horizontal="center" vertical="center" wrapText="1"/>
    </xf>
    <xf numFmtId="49" fontId="6" fillId="5" borderId="13" xfId="2" applyNumberFormat="1" applyFont="1" applyFill="1" applyBorder="1" applyAlignment="1">
      <alignment horizontal="center" vertical="center" wrapText="1"/>
    </xf>
    <xf numFmtId="49" fontId="5" fillId="0" borderId="14" xfId="2" applyNumberFormat="1" applyFont="1" applyBorder="1" applyAlignment="1">
      <alignment horizontal="left" vertical="center"/>
    </xf>
    <xf numFmtId="49" fontId="5" fillId="0" borderId="0" xfId="2" applyNumberFormat="1" applyFont="1" applyAlignment="1">
      <alignment horizontal="left" vertical="center"/>
    </xf>
    <xf numFmtId="49" fontId="5" fillId="6" borderId="14" xfId="2" applyNumberFormat="1" applyFont="1" applyFill="1" applyBorder="1" applyAlignment="1">
      <alignment horizontal="left" vertical="center"/>
    </xf>
    <xf numFmtId="49" fontId="5" fillId="6" borderId="0" xfId="2" applyNumberFormat="1" applyFont="1" applyFill="1" applyAlignment="1">
      <alignment horizontal="left" vertical="center"/>
    </xf>
    <xf numFmtId="165" fontId="5" fillId="6" borderId="14" xfId="2" applyNumberFormat="1" applyFont="1" applyFill="1" applyBorder="1" applyAlignment="1">
      <alignment horizontal="left" vertical="center"/>
    </xf>
    <xf numFmtId="165" fontId="5" fillId="6" borderId="0" xfId="2" applyNumberFormat="1" applyFont="1" applyFill="1" applyAlignment="1">
      <alignment horizontal="left" vertical="center"/>
    </xf>
    <xf numFmtId="165" fontId="5" fillId="0" borderId="14" xfId="2" applyNumberFormat="1" applyFont="1" applyBorder="1" applyAlignment="1">
      <alignment horizontal="left" vertical="center"/>
    </xf>
    <xf numFmtId="165" fontId="5" fillId="0" borderId="0" xfId="2" applyNumberFormat="1" applyFont="1" applyAlignment="1">
      <alignment horizontal="left" vertical="center"/>
    </xf>
    <xf numFmtId="165" fontId="5" fillId="0" borderId="15" xfId="2" applyNumberFormat="1" applyFont="1" applyBorder="1" applyAlignment="1">
      <alignment horizontal="left" vertical="center"/>
    </xf>
    <xf numFmtId="165" fontId="5" fillId="0" borderId="16" xfId="2" applyNumberFormat="1" applyFont="1" applyBorder="1" applyAlignment="1">
      <alignment horizontal="left" vertical="center"/>
    </xf>
    <xf numFmtId="49" fontId="6" fillId="5" borderId="1" xfId="2" applyNumberFormat="1" applyFont="1" applyFill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left" vertical="center"/>
    </xf>
    <xf numFmtId="49" fontId="5" fillId="6" borderId="5" xfId="2" applyNumberFormat="1" applyFont="1" applyFill="1" applyBorder="1" applyAlignment="1">
      <alignment horizontal="left" vertical="center"/>
    </xf>
    <xf numFmtId="49" fontId="5" fillId="0" borderId="5" xfId="2" applyNumberFormat="1" applyFont="1" applyBorder="1" applyAlignment="1">
      <alignment horizontal="left" vertical="center"/>
    </xf>
    <xf numFmtId="165" fontId="5" fillId="6" borderId="5" xfId="2" applyNumberFormat="1" applyFont="1" applyFill="1" applyBorder="1" applyAlignment="1">
      <alignment horizontal="left" vertical="center"/>
    </xf>
    <xf numFmtId="49" fontId="5" fillId="0" borderId="6" xfId="2" applyNumberFormat="1" applyFont="1" applyBorder="1" applyAlignment="1">
      <alignment horizontal="left" vertical="center"/>
    </xf>
    <xf numFmtId="164" fontId="5" fillId="0" borderId="8" xfId="0" applyNumberFormat="1" applyFont="1" applyBorder="1" applyAlignment="1">
      <alignment horizontal="center" vertical="center" wrapText="1"/>
    </xf>
    <xf numFmtId="165" fontId="7" fillId="7" borderId="18" xfId="0" applyNumberFormat="1" applyFont="1" applyFill="1" applyBorder="1" applyAlignment="1">
      <alignment horizontal="center" vertical="center"/>
    </xf>
    <xf numFmtId="165" fontId="7" fillId="6" borderId="19" xfId="0" applyNumberFormat="1" applyFont="1" applyFill="1" applyBorder="1" applyAlignment="1">
      <alignment horizontal="center" vertical="center"/>
    </xf>
    <xf numFmtId="165" fontId="7" fillId="7" borderId="17" xfId="0" applyNumberFormat="1" applyFont="1" applyFill="1" applyBorder="1" applyAlignment="1">
      <alignment horizontal="center" vertical="center"/>
    </xf>
    <xf numFmtId="165" fontId="7" fillId="7" borderId="19" xfId="0" applyNumberFormat="1" applyFont="1" applyFill="1" applyBorder="1" applyAlignment="1">
      <alignment horizontal="center" vertical="center"/>
    </xf>
    <xf numFmtId="165" fontId="7" fillId="6" borderId="2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/>
  </cellXfs>
  <cellStyles count="3">
    <cellStyle name="Moeda" xfId="1" builtinId="4" customBuiltin="1"/>
    <cellStyle name="Normal" xfId="0" builtinId="0" customBuiltin="1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workbookViewId="0">
      <selection activeCell="H8" sqref="H8"/>
    </sheetView>
  </sheetViews>
  <sheetFormatPr defaultRowHeight="14.25" x14ac:dyDescent="0.2"/>
  <cols>
    <col min="1" max="1" width="13.5703125" style="2" customWidth="1"/>
    <col min="2" max="2" width="67.5703125" style="2" customWidth="1"/>
    <col min="3" max="3" width="19.42578125" style="2" customWidth="1"/>
    <col min="4" max="4" width="19.5703125" style="2" customWidth="1"/>
    <col min="5" max="5" width="24.7109375" style="2" customWidth="1"/>
    <col min="6" max="6" width="25.7109375" style="2" customWidth="1"/>
    <col min="7" max="7" width="9.140625" style="2" customWidth="1"/>
    <col min="8" max="8" width="27.140625" style="2" bestFit="1" customWidth="1"/>
    <col min="9" max="16384" width="9.140625" style="2"/>
  </cols>
  <sheetData>
    <row r="1" spans="1:8" ht="15" x14ac:dyDescent="0.25">
      <c r="A1" s="1" t="s">
        <v>0</v>
      </c>
      <c r="B1" s="71" t="s">
        <v>1</v>
      </c>
      <c r="C1" s="71"/>
      <c r="D1" s="71"/>
      <c r="E1" s="71"/>
      <c r="F1" s="71"/>
    </row>
    <row r="2" spans="1:8" ht="15" x14ac:dyDescent="0.25">
      <c r="A2" s="1"/>
      <c r="B2" s="71"/>
      <c r="C2" s="71"/>
      <c r="D2" s="71"/>
      <c r="E2" s="71"/>
      <c r="F2" s="71"/>
    </row>
    <row r="3" spans="1:8" ht="15" x14ac:dyDescent="0.25">
      <c r="A3" s="1"/>
      <c r="B3" s="3"/>
      <c r="C3" s="3"/>
      <c r="D3" s="3"/>
      <c r="E3" s="3"/>
      <c r="F3" s="3"/>
    </row>
    <row r="4" spans="1:8" ht="15" x14ac:dyDescent="0.25">
      <c r="A4" s="1" t="s">
        <v>2</v>
      </c>
      <c r="B4" s="4" t="s">
        <v>3</v>
      </c>
      <c r="C4" s="5"/>
      <c r="D4" s="5"/>
      <c r="E4" s="5"/>
      <c r="F4" s="5"/>
    </row>
    <row r="5" spans="1:8" ht="15" x14ac:dyDescent="0.25">
      <c r="A5" s="5"/>
      <c r="B5" s="6" t="s">
        <v>4</v>
      </c>
      <c r="C5" s="5"/>
      <c r="D5" s="5"/>
      <c r="E5" s="5"/>
      <c r="F5" s="5"/>
    </row>
    <row r="6" spans="1:8" ht="15" x14ac:dyDescent="0.25">
      <c r="A6" s="5"/>
      <c r="B6" s="6" t="s">
        <v>5</v>
      </c>
      <c r="C6" s="5"/>
      <c r="D6" s="5"/>
      <c r="E6" s="5"/>
      <c r="F6" s="5"/>
    </row>
    <row r="7" spans="1:8" ht="15" x14ac:dyDescent="0.25">
      <c r="A7" s="5"/>
      <c r="B7" s="6" t="s">
        <v>6</v>
      </c>
      <c r="C7" s="5"/>
      <c r="D7" s="5"/>
      <c r="E7" s="5"/>
      <c r="F7" s="5"/>
    </row>
    <row r="8" spans="1:8" ht="15" x14ac:dyDescent="0.25">
      <c r="A8" s="5"/>
      <c r="B8" s="6" t="s">
        <v>7</v>
      </c>
      <c r="C8" s="5"/>
      <c r="D8" s="5"/>
      <c r="E8" s="5"/>
      <c r="F8" s="5"/>
    </row>
    <row r="9" spans="1:8" ht="15" x14ac:dyDescent="0.25">
      <c r="A9" s="5"/>
      <c r="B9" s="6" t="s">
        <v>8</v>
      </c>
      <c r="C9" s="5"/>
      <c r="D9" s="5"/>
      <c r="E9" s="5"/>
      <c r="F9" s="5"/>
    </row>
    <row r="10" spans="1:8" ht="15" thickBot="1" x14ac:dyDescent="0.25">
      <c r="A10" s="5"/>
      <c r="B10" s="5"/>
      <c r="C10" s="5"/>
      <c r="D10" s="5"/>
      <c r="E10" s="5"/>
      <c r="F10" s="5"/>
    </row>
    <row r="11" spans="1:8" ht="22.5" customHeight="1" thickBot="1" x14ac:dyDescent="0.25">
      <c r="A11" s="72" t="s">
        <v>9</v>
      </c>
      <c r="B11" s="72"/>
      <c r="C11" s="72"/>
      <c r="D11" s="72"/>
      <c r="E11" s="72"/>
      <c r="F11" s="72"/>
      <c r="H11" s="67" t="s">
        <v>88</v>
      </c>
    </row>
    <row r="12" spans="1:8" ht="22.5" customHeight="1" thickBot="1" x14ac:dyDescent="0.25">
      <c r="A12" s="73" t="s">
        <v>10</v>
      </c>
      <c r="B12" s="72" t="s">
        <v>11</v>
      </c>
      <c r="C12" s="72"/>
      <c r="D12" s="72"/>
      <c r="E12" s="8"/>
      <c r="F12" s="9"/>
      <c r="H12" s="68">
        <f>C35+'Estimativa_-_ITEM_01'!C35</f>
        <v>145590.62199999997</v>
      </c>
    </row>
    <row r="13" spans="1:8" ht="15.75" thickBot="1" x14ac:dyDescent="0.3">
      <c r="A13" s="73"/>
      <c r="B13" s="74" t="s">
        <v>12</v>
      </c>
      <c r="C13" s="74"/>
      <c r="D13" s="74"/>
      <c r="E13" s="10" t="s">
        <v>13</v>
      </c>
      <c r="F13" s="11">
        <v>2.35</v>
      </c>
    </row>
    <row r="14" spans="1:8" ht="30.75" thickBot="1" x14ac:dyDescent="0.25">
      <c r="A14" s="73"/>
      <c r="B14" s="10" t="s">
        <v>14</v>
      </c>
      <c r="C14" s="10" t="s">
        <v>15</v>
      </c>
      <c r="D14" s="10" t="s">
        <v>16</v>
      </c>
      <c r="E14" s="10" t="s">
        <v>17</v>
      </c>
      <c r="F14" s="10" t="s">
        <v>18</v>
      </c>
    </row>
    <row r="15" spans="1:8" ht="15" x14ac:dyDescent="0.2">
      <c r="A15" s="12">
        <v>1</v>
      </c>
      <c r="B15" s="13" t="s">
        <v>19</v>
      </c>
      <c r="C15" s="14">
        <f>IFERROR((VLOOKUP(B15,Perfis!$B$2:$C$34,2,FALSE)),"")</f>
        <v>1854.0199999999998</v>
      </c>
      <c r="D15" s="15">
        <v>13</v>
      </c>
      <c r="E15" s="16">
        <f t="shared" ref="E15:E24" si="0">IFERROR((C15*$F$13),"")</f>
        <v>4356.9469999999992</v>
      </c>
      <c r="F15" s="16">
        <f t="shared" ref="F15:F24" si="1">IFERROR((E15*D15),"")</f>
        <v>56640.310999999987</v>
      </c>
    </row>
    <row r="16" spans="1:8" ht="15" x14ac:dyDescent="0.2">
      <c r="A16" s="17">
        <v>2</v>
      </c>
      <c r="B16" s="18"/>
      <c r="C16" s="19" t="str">
        <f>IFERROR((VLOOKUP(B16,Perfis!$B$2:$C$34,2,FALSE)),"")</f>
        <v/>
      </c>
      <c r="D16" s="20"/>
      <c r="E16" s="21" t="str">
        <f t="shared" si="0"/>
        <v/>
      </c>
      <c r="F16" s="21" t="str">
        <f t="shared" si="1"/>
        <v/>
      </c>
    </row>
    <row r="17" spans="1:6" ht="15" x14ac:dyDescent="0.2">
      <c r="A17" s="22">
        <v>3</v>
      </c>
      <c r="B17" s="23"/>
      <c r="C17" s="24" t="str">
        <f>IFERROR((VLOOKUP(B17,Perfis!$B$2:$C$34,2,FALSE)),"")</f>
        <v/>
      </c>
      <c r="D17" s="15"/>
      <c r="E17" s="25" t="str">
        <f t="shared" si="0"/>
        <v/>
      </c>
      <c r="F17" s="25" t="str">
        <f t="shared" si="1"/>
        <v/>
      </c>
    </row>
    <row r="18" spans="1:6" ht="15" x14ac:dyDescent="0.2">
      <c r="A18" s="17">
        <v>4</v>
      </c>
      <c r="B18" s="18"/>
      <c r="C18" s="19" t="str">
        <f>IFERROR((VLOOKUP(B18,Perfis!$B$2:$C$34,2,FALSE)),"")</f>
        <v/>
      </c>
      <c r="D18" s="20"/>
      <c r="E18" s="21" t="str">
        <f t="shared" si="0"/>
        <v/>
      </c>
      <c r="F18" s="21" t="str">
        <f t="shared" si="1"/>
        <v/>
      </c>
    </row>
    <row r="19" spans="1:6" ht="15" x14ac:dyDescent="0.2">
      <c r="A19" s="22">
        <v>5</v>
      </c>
      <c r="B19" s="23"/>
      <c r="C19" s="24" t="str">
        <f>IFERROR((VLOOKUP(B19,Perfis!$B$2:$C$34,2,FALSE)),"")</f>
        <v/>
      </c>
      <c r="D19" s="15"/>
      <c r="E19" s="25" t="str">
        <f t="shared" si="0"/>
        <v/>
      </c>
      <c r="F19" s="25" t="str">
        <f t="shared" si="1"/>
        <v/>
      </c>
    </row>
    <row r="20" spans="1:6" ht="15" x14ac:dyDescent="0.2">
      <c r="A20" s="17">
        <v>6</v>
      </c>
      <c r="B20" s="18"/>
      <c r="C20" s="19" t="str">
        <f>IFERROR((VLOOKUP(B20,Perfis!$B$2:$C$34,2,FALSE)),"")</f>
        <v/>
      </c>
      <c r="D20" s="20"/>
      <c r="E20" s="21" t="str">
        <f t="shared" si="0"/>
        <v/>
      </c>
      <c r="F20" s="21" t="str">
        <f t="shared" si="1"/>
        <v/>
      </c>
    </row>
    <row r="21" spans="1:6" ht="15" x14ac:dyDescent="0.2">
      <c r="A21" s="22">
        <v>7</v>
      </c>
      <c r="B21" s="23"/>
      <c r="C21" s="24" t="str">
        <f>IFERROR((VLOOKUP(B21,Perfis!$B$2:$C$34,2,FALSE)),"")</f>
        <v/>
      </c>
      <c r="D21" s="15"/>
      <c r="E21" s="25" t="str">
        <f t="shared" si="0"/>
        <v/>
      </c>
      <c r="F21" s="25" t="str">
        <f t="shared" si="1"/>
        <v/>
      </c>
    </row>
    <row r="22" spans="1:6" ht="15" x14ac:dyDescent="0.2">
      <c r="A22" s="17">
        <v>8</v>
      </c>
      <c r="B22" s="18"/>
      <c r="C22" s="19" t="str">
        <f>IFERROR((VLOOKUP(B22,Perfis!$B$2:$C$34,2,FALSE)),"")</f>
        <v/>
      </c>
      <c r="D22" s="20"/>
      <c r="E22" s="21" t="str">
        <f t="shared" si="0"/>
        <v/>
      </c>
      <c r="F22" s="21" t="str">
        <f t="shared" si="1"/>
        <v/>
      </c>
    </row>
    <row r="23" spans="1:6" ht="15" x14ac:dyDescent="0.2">
      <c r="A23" s="22">
        <v>9</v>
      </c>
      <c r="B23" s="23"/>
      <c r="C23" s="24" t="str">
        <f>IFERROR((VLOOKUP(B23,Perfis!$B$2:$C$34,2,FALSE)),"")</f>
        <v/>
      </c>
      <c r="D23" s="15"/>
      <c r="E23" s="25" t="str">
        <f t="shared" si="0"/>
        <v/>
      </c>
      <c r="F23" s="25" t="str">
        <f t="shared" si="1"/>
        <v/>
      </c>
    </row>
    <row r="24" spans="1:6" ht="15.75" thickBot="1" x14ac:dyDescent="0.25">
      <c r="A24" s="26">
        <v>10</v>
      </c>
      <c r="B24" s="27"/>
      <c r="C24" s="28" t="str">
        <f>IFERROR((VLOOKUP(B24,Perfis!$B$2:$C$34,2,FALSE)),"")</f>
        <v/>
      </c>
      <c r="D24" s="29"/>
      <c r="E24" s="30" t="str">
        <f t="shared" si="0"/>
        <v/>
      </c>
      <c r="F24" s="30" t="str">
        <f t="shared" si="1"/>
        <v/>
      </c>
    </row>
    <row r="25" spans="1:6" ht="30.75" thickBot="1" x14ac:dyDescent="0.25">
      <c r="A25" s="31"/>
      <c r="B25" s="31"/>
      <c r="C25" s="32" t="s">
        <v>20</v>
      </c>
      <c r="D25" s="7">
        <f>SUM(D15:D24)</f>
        <v>13</v>
      </c>
      <c r="E25" s="33" t="s">
        <v>21</v>
      </c>
      <c r="F25" s="34">
        <f>SUM(F15:F24)</f>
        <v>56640.310999999987</v>
      </c>
    </row>
    <row r="26" spans="1:6" x14ac:dyDescent="0.2">
      <c r="A26" s="31"/>
      <c r="B26" s="31"/>
      <c r="C26" s="31"/>
      <c r="D26" s="31"/>
      <c r="E26" s="31"/>
      <c r="F26" s="31"/>
    </row>
    <row r="27" spans="1:6" ht="15" thickBot="1" x14ac:dyDescent="0.25">
      <c r="A27" s="31"/>
      <c r="B27" s="31"/>
      <c r="C27" s="31"/>
    </row>
    <row r="28" spans="1:6" ht="15" customHeight="1" thickBot="1" x14ac:dyDescent="0.25">
      <c r="A28" s="70" t="s">
        <v>22</v>
      </c>
      <c r="B28" s="70"/>
      <c r="C28" s="70"/>
    </row>
    <row r="29" spans="1:6" ht="15.75" thickBot="1" x14ac:dyDescent="0.25">
      <c r="A29" s="35" t="s">
        <v>23</v>
      </c>
      <c r="B29" s="35" t="s">
        <v>24</v>
      </c>
      <c r="C29" s="36" t="s">
        <v>25</v>
      </c>
      <c r="D29" s="36" t="s">
        <v>89</v>
      </c>
    </row>
    <row r="30" spans="1:6" ht="15" x14ac:dyDescent="0.2">
      <c r="A30" s="37">
        <v>1</v>
      </c>
      <c r="B30" s="13" t="s">
        <v>26</v>
      </c>
      <c r="C30" s="38">
        <v>11700</v>
      </c>
      <c r="D30" s="38">
        <v>260</v>
      </c>
    </row>
    <row r="31" spans="1:6" ht="15" x14ac:dyDescent="0.2">
      <c r="A31" s="37">
        <v>2</v>
      </c>
      <c r="B31" s="23" t="s">
        <v>27</v>
      </c>
      <c r="C31" s="38">
        <v>2250</v>
      </c>
      <c r="D31" s="38">
        <v>50</v>
      </c>
    </row>
    <row r="32" spans="1:6" ht="15.75" thickBot="1" x14ac:dyDescent="0.25">
      <c r="A32" s="39">
        <v>3</v>
      </c>
      <c r="B32" s="40" t="s">
        <v>28</v>
      </c>
      <c r="C32" s="61">
        <v>2205</v>
      </c>
      <c r="D32" s="38">
        <v>245</v>
      </c>
    </row>
    <row r="33" spans="1:3" ht="15.75" thickBot="1" x14ac:dyDescent="0.25">
      <c r="A33" s="31"/>
      <c r="B33" s="32" t="s">
        <v>29</v>
      </c>
      <c r="C33" s="41">
        <f>SUM(C30:C32)</f>
        <v>16155</v>
      </c>
    </row>
    <row r="34" spans="1:3" x14ac:dyDescent="0.2">
      <c r="A34" s="31"/>
      <c r="B34" s="31"/>
      <c r="C34" s="31"/>
    </row>
    <row r="35" spans="1:3" ht="15" x14ac:dyDescent="0.2">
      <c r="A35" s="31"/>
      <c r="B35" s="42" t="str">
        <f>CONCATENATE("Valor Mensal de Referência do ",$A$12)</f>
        <v>Valor Mensal de Referência do ITEM 01</v>
      </c>
      <c r="C35" s="69">
        <f>SUM(F25,C33)</f>
        <v>72795.310999999987</v>
      </c>
    </row>
  </sheetData>
  <mergeCells count="6">
    <mergeCell ref="A28:C28"/>
    <mergeCell ref="B1:F2"/>
    <mergeCell ref="A11:F11"/>
    <mergeCell ref="A12:A14"/>
    <mergeCell ref="B12:D12"/>
    <mergeCell ref="B13:D13"/>
  </mergeCells>
  <dataValidations count="4">
    <dataValidation allowBlank="1" showInputMessage="1" showErrorMessage="1" promptTitle="Quantidade" prompt="Insira o quantitativo_x000a_(OBS: admite-se a inserção de número fracionário. Ex: 0,5)" sqref="D15" xr:uid="{00000000-0002-0000-0000-000000000000}"/>
    <dataValidation type="list" allowBlank="1" showInputMessage="1" showErrorMessage="1" promptTitle="Perfil" prompt="Selecione o perfil desejado" sqref="B15" xr:uid="{00000000-0002-0000-0000-000001000000}">
      <formula1>Perfis</formula1>
    </dataValidation>
    <dataValidation type="list" allowBlank="1" showInputMessage="1" showErrorMessage="1" sqref="B16:B24" xr:uid="{00000000-0002-0000-0000-000002000000}">
      <formula1>Perfis</formula1>
    </dataValidation>
    <dataValidation type="list" allowBlank="1" showInputMessage="1" showErrorMessage="1" promptTitle="Categoria de Serviço" prompt="Selecione a categoria de serviço desejada" sqref="B13" xr:uid="{00000000-0002-0000-0000-000003000000}">
      <formula1>Serviços</formula1>
    </dataValidation>
  </dataValidations>
  <pageMargins left="0.511811024" right="0.511811024" top="0.78740157500000008" bottom="0.78740157500000008" header="0.31496062000000008" footer="0.31496062000000008"/>
  <pageSetup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"/>
  <sheetViews>
    <sheetView topLeftCell="A7" workbookViewId="0">
      <selection activeCell="E29" sqref="E29"/>
    </sheetView>
  </sheetViews>
  <sheetFormatPr defaultRowHeight="14.25" x14ac:dyDescent="0.2"/>
  <cols>
    <col min="1" max="1" width="13.5703125" style="2" customWidth="1"/>
    <col min="2" max="2" width="67.5703125" style="2" customWidth="1"/>
    <col min="3" max="3" width="19.42578125" style="2" customWidth="1"/>
    <col min="4" max="4" width="19.5703125" style="2" customWidth="1"/>
    <col min="5" max="5" width="24.7109375" style="2" customWidth="1"/>
    <col min="6" max="6" width="25.7109375" style="2" customWidth="1"/>
    <col min="7" max="7" width="9.140625" style="2" customWidth="1"/>
    <col min="8" max="16384" width="9.140625" style="2"/>
  </cols>
  <sheetData>
    <row r="1" spans="1:6" ht="15" x14ac:dyDescent="0.25">
      <c r="A1" s="1" t="s">
        <v>0</v>
      </c>
      <c r="B1" s="71" t="s">
        <v>1</v>
      </c>
      <c r="C1" s="71"/>
      <c r="D1" s="71"/>
      <c r="E1" s="71"/>
      <c r="F1" s="71"/>
    </row>
    <row r="2" spans="1:6" ht="15" x14ac:dyDescent="0.25">
      <c r="A2" s="1"/>
      <c r="B2" s="71"/>
      <c r="C2" s="71"/>
      <c r="D2" s="71"/>
      <c r="E2" s="71"/>
      <c r="F2" s="71"/>
    </row>
    <row r="3" spans="1:6" ht="15" x14ac:dyDescent="0.25">
      <c r="A3" s="1"/>
      <c r="B3" s="3"/>
      <c r="C3" s="3"/>
      <c r="D3" s="3"/>
      <c r="E3" s="3"/>
      <c r="F3" s="3"/>
    </row>
    <row r="4" spans="1:6" ht="15" x14ac:dyDescent="0.25">
      <c r="A4" s="1" t="s">
        <v>2</v>
      </c>
      <c r="B4" s="4" t="s">
        <v>3</v>
      </c>
      <c r="C4" s="5"/>
      <c r="D4" s="5"/>
      <c r="E4" s="5"/>
      <c r="F4" s="5"/>
    </row>
    <row r="5" spans="1:6" ht="15" x14ac:dyDescent="0.25">
      <c r="A5" s="5"/>
      <c r="B5" s="6" t="s">
        <v>4</v>
      </c>
      <c r="C5" s="5"/>
      <c r="D5" s="5"/>
      <c r="E5" s="5"/>
      <c r="F5" s="5"/>
    </row>
    <row r="6" spans="1:6" ht="15" x14ac:dyDescent="0.25">
      <c r="A6" s="5"/>
      <c r="B6" s="6" t="s">
        <v>5</v>
      </c>
      <c r="C6" s="5"/>
      <c r="D6" s="5"/>
      <c r="E6" s="5"/>
      <c r="F6" s="5"/>
    </row>
    <row r="7" spans="1:6" ht="15" x14ac:dyDescent="0.25">
      <c r="A7" s="5"/>
      <c r="B7" s="6" t="s">
        <v>6</v>
      </c>
      <c r="C7" s="5"/>
      <c r="D7" s="5"/>
      <c r="E7" s="5"/>
      <c r="F7" s="5"/>
    </row>
    <row r="8" spans="1:6" ht="15" x14ac:dyDescent="0.25">
      <c r="A8" s="5"/>
      <c r="B8" s="6" t="s">
        <v>7</v>
      </c>
      <c r="C8" s="5"/>
      <c r="D8" s="5"/>
      <c r="E8" s="5"/>
      <c r="F8" s="5"/>
    </row>
    <row r="9" spans="1:6" ht="15" x14ac:dyDescent="0.25">
      <c r="A9" s="5"/>
      <c r="B9" s="6" t="s">
        <v>8</v>
      </c>
      <c r="C9" s="5"/>
      <c r="D9" s="5"/>
      <c r="E9" s="5"/>
      <c r="F9" s="5"/>
    </row>
    <row r="10" spans="1:6" ht="15" thickBot="1" x14ac:dyDescent="0.25">
      <c r="A10" s="5"/>
      <c r="B10" s="5"/>
      <c r="C10" s="5"/>
      <c r="D10" s="5"/>
      <c r="E10" s="5"/>
      <c r="F10" s="5"/>
    </row>
    <row r="11" spans="1:6" ht="22.5" customHeight="1" thickBot="1" x14ac:dyDescent="0.25">
      <c r="A11" s="72" t="s">
        <v>9</v>
      </c>
      <c r="B11" s="72"/>
      <c r="C11" s="72"/>
      <c r="D11" s="72"/>
      <c r="E11" s="72"/>
      <c r="F11" s="72"/>
    </row>
    <row r="12" spans="1:6" ht="22.5" customHeight="1" thickBot="1" x14ac:dyDescent="0.25">
      <c r="A12" s="73" t="s">
        <v>30</v>
      </c>
      <c r="B12" s="72" t="s">
        <v>11</v>
      </c>
      <c r="C12" s="72"/>
      <c r="D12" s="72"/>
      <c r="E12" s="8"/>
      <c r="F12" s="9"/>
    </row>
    <row r="13" spans="1:6" ht="15.75" thickBot="1" x14ac:dyDescent="0.3">
      <c r="A13" s="73"/>
      <c r="B13" s="74" t="s">
        <v>31</v>
      </c>
      <c r="C13" s="74"/>
      <c r="D13" s="74"/>
      <c r="E13" s="10" t="s">
        <v>13</v>
      </c>
      <c r="F13" s="11">
        <v>2.35</v>
      </c>
    </row>
    <row r="14" spans="1:6" ht="30.75" thickBot="1" x14ac:dyDescent="0.25">
      <c r="A14" s="73"/>
      <c r="B14" s="10" t="s">
        <v>14</v>
      </c>
      <c r="C14" s="10" t="s">
        <v>15</v>
      </c>
      <c r="D14" s="10" t="s">
        <v>16</v>
      </c>
      <c r="E14" s="10" t="s">
        <v>17</v>
      </c>
      <c r="F14" s="10" t="s">
        <v>18</v>
      </c>
    </row>
    <row r="15" spans="1:6" ht="15" x14ac:dyDescent="0.2">
      <c r="A15" s="12">
        <v>1</v>
      </c>
      <c r="B15" s="13" t="s">
        <v>32</v>
      </c>
      <c r="C15" s="14">
        <f>IFERROR((VLOOKUP(B15,Perfis!$B$2:$C$34,2,FALSE)),"")</f>
        <v>4787.7562500000004</v>
      </c>
      <c r="D15" s="15">
        <v>2</v>
      </c>
      <c r="E15" s="16">
        <f t="shared" ref="E15:E24" si="0">IFERROR((C15*$F$13),"")</f>
        <v>11251.227187500001</v>
      </c>
      <c r="F15" s="16">
        <f t="shared" ref="F15:F24" si="1">IFERROR((E15*D15),"")</f>
        <v>22502.454375000001</v>
      </c>
    </row>
    <row r="16" spans="1:6" ht="15" x14ac:dyDescent="0.2">
      <c r="A16" s="17">
        <v>2</v>
      </c>
      <c r="B16" s="18" t="s">
        <v>33</v>
      </c>
      <c r="C16" s="19">
        <f>IFERROR((VLOOKUP(B16,Perfis!$B$2:$C$34,2,FALSE)),"")</f>
        <v>4897.2884615384619</v>
      </c>
      <c r="D16" s="20">
        <v>2</v>
      </c>
      <c r="E16" s="21">
        <f t="shared" si="0"/>
        <v>11508.627884615385</v>
      </c>
      <c r="F16" s="21">
        <f t="shared" si="1"/>
        <v>23017.255769230771</v>
      </c>
    </row>
    <row r="17" spans="1:6" ht="15" x14ac:dyDescent="0.2">
      <c r="A17" s="22">
        <v>3</v>
      </c>
      <c r="B17" s="23" t="s">
        <v>34</v>
      </c>
      <c r="C17" s="24">
        <f>IFERROR((VLOOKUP(B17,Perfis!$B$2:$C$34,2,FALSE)),"")</f>
        <v>9632.9549999999999</v>
      </c>
      <c r="D17" s="15">
        <v>1</v>
      </c>
      <c r="E17" s="25">
        <f t="shared" si="0"/>
        <v>22637.44425</v>
      </c>
      <c r="F17" s="25">
        <f t="shared" si="1"/>
        <v>22637.44425</v>
      </c>
    </row>
    <row r="18" spans="1:6" ht="15" x14ac:dyDescent="0.2">
      <c r="A18" s="17">
        <v>4</v>
      </c>
      <c r="B18" s="18"/>
      <c r="C18" s="19" t="str">
        <f>IFERROR((VLOOKUP(B18,Perfis!$B$2:$C$34,2,FALSE)),"")</f>
        <v/>
      </c>
      <c r="D18" s="20"/>
      <c r="E18" s="21" t="str">
        <f t="shared" si="0"/>
        <v/>
      </c>
      <c r="F18" s="21" t="str">
        <f t="shared" si="1"/>
        <v/>
      </c>
    </row>
    <row r="19" spans="1:6" ht="15" x14ac:dyDescent="0.2">
      <c r="A19" s="22">
        <v>5</v>
      </c>
      <c r="B19" s="23"/>
      <c r="C19" s="24" t="str">
        <f>IFERROR((VLOOKUP(B19,Perfis!$B$2:$C$34,2,FALSE)),"")</f>
        <v/>
      </c>
      <c r="D19" s="15"/>
      <c r="E19" s="25" t="str">
        <f t="shared" si="0"/>
        <v/>
      </c>
      <c r="F19" s="25" t="str">
        <f t="shared" si="1"/>
        <v/>
      </c>
    </row>
    <row r="20" spans="1:6" ht="15" x14ac:dyDescent="0.2">
      <c r="A20" s="17">
        <v>6</v>
      </c>
      <c r="B20" s="18"/>
      <c r="C20" s="19" t="str">
        <f>IFERROR((VLOOKUP(B20,Perfis!$B$2:$C$34,2,FALSE)),"")</f>
        <v/>
      </c>
      <c r="D20" s="20"/>
      <c r="E20" s="21" t="str">
        <f t="shared" si="0"/>
        <v/>
      </c>
      <c r="F20" s="21" t="str">
        <f t="shared" si="1"/>
        <v/>
      </c>
    </row>
    <row r="21" spans="1:6" ht="15" x14ac:dyDescent="0.2">
      <c r="A21" s="22">
        <v>7</v>
      </c>
      <c r="B21" s="23"/>
      <c r="C21" s="24" t="str">
        <f>IFERROR((VLOOKUP(B21,Perfis!$B$2:$C$34,2,FALSE)),"")</f>
        <v/>
      </c>
      <c r="D21" s="15"/>
      <c r="E21" s="25" t="str">
        <f t="shared" si="0"/>
        <v/>
      </c>
      <c r="F21" s="25" t="str">
        <f t="shared" si="1"/>
        <v/>
      </c>
    </row>
    <row r="22" spans="1:6" ht="15" x14ac:dyDescent="0.2">
      <c r="A22" s="17">
        <v>8</v>
      </c>
      <c r="B22" s="18"/>
      <c r="C22" s="19" t="str">
        <f>IFERROR((VLOOKUP(B22,Perfis!$B$2:$C$34,2,FALSE)),"")</f>
        <v/>
      </c>
      <c r="D22" s="20"/>
      <c r="E22" s="21" t="str">
        <f t="shared" si="0"/>
        <v/>
      </c>
      <c r="F22" s="21" t="str">
        <f t="shared" si="1"/>
        <v/>
      </c>
    </row>
    <row r="23" spans="1:6" ht="15" x14ac:dyDescent="0.2">
      <c r="A23" s="22">
        <v>9</v>
      </c>
      <c r="B23" s="23"/>
      <c r="C23" s="24" t="str">
        <f>IFERROR((VLOOKUP(B23,Perfis!$B$2:$C$34,2,FALSE)),"")</f>
        <v/>
      </c>
      <c r="D23" s="15"/>
      <c r="E23" s="25" t="str">
        <f t="shared" si="0"/>
        <v/>
      </c>
      <c r="F23" s="25" t="str">
        <f t="shared" si="1"/>
        <v/>
      </c>
    </row>
    <row r="24" spans="1:6" ht="15.75" thickBot="1" x14ac:dyDescent="0.25">
      <c r="A24" s="26">
        <v>10</v>
      </c>
      <c r="B24" s="27"/>
      <c r="C24" s="28" t="str">
        <f>IFERROR((VLOOKUP(B24,Perfis!$B$2:$C$34,2,FALSE)),"")</f>
        <v/>
      </c>
      <c r="D24" s="29"/>
      <c r="E24" s="30" t="str">
        <f t="shared" si="0"/>
        <v/>
      </c>
      <c r="F24" s="30" t="str">
        <f t="shared" si="1"/>
        <v/>
      </c>
    </row>
    <row r="25" spans="1:6" ht="30.75" thickBot="1" x14ac:dyDescent="0.25">
      <c r="A25" s="31"/>
      <c r="B25" s="31"/>
      <c r="C25" s="32" t="s">
        <v>20</v>
      </c>
      <c r="D25" s="7">
        <f>SUM(D15:D24)</f>
        <v>5</v>
      </c>
      <c r="E25" s="33" t="s">
        <v>21</v>
      </c>
      <c r="F25" s="34">
        <f>SUM(F15:F24)</f>
        <v>68157.154394230776</v>
      </c>
    </row>
    <row r="26" spans="1:6" x14ac:dyDescent="0.2">
      <c r="A26" s="31"/>
      <c r="B26" s="31"/>
      <c r="C26" s="31"/>
      <c r="D26" s="31"/>
      <c r="E26" s="31"/>
      <c r="F26" s="31"/>
    </row>
    <row r="27" spans="1:6" ht="15" thickBot="1" x14ac:dyDescent="0.25">
      <c r="A27" s="31"/>
      <c r="B27" s="31"/>
      <c r="C27" s="31"/>
    </row>
    <row r="28" spans="1:6" ht="15" customHeight="1" thickBot="1" x14ac:dyDescent="0.25">
      <c r="A28" s="70" t="s">
        <v>22</v>
      </c>
      <c r="B28" s="70"/>
      <c r="C28" s="70"/>
    </row>
    <row r="29" spans="1:6" ht="15.75" thickBot="1" x14ac:dyDescent="0.25">
      <c r="A29" s="35" t="s">
        <v>23</v>
      </c>
      <c r="B29" s="35" t="s">
        <v>24</v>
      </c>
      <c r="C29" s="36" t="s">
        <v>25</v>
      </c>
      <c r="D29" s="36" t="s">
        <v>89</v>
      </c>
    </row>
    <row r="30" spans="1:6" ht="15" x14ac:dyDescent="0.2">
      <c r="A30" s="37">
        <v>1</v>
      </c>
      <c r="B30" s="13" t="s">
        <v>26</v>
      </c>
      <c r="C30" s="38">
        <v>2600</v>
      </c>
      <c r="D30" s="38">
        <v>260</v>
      </c>
    </row>
    <row r="31" spans="1:6" ht="15" x14ac:dyDescent="0.2">
      <c r="A31" s="37">
        <v>2</v>
      </c>
      <c r="B31" s="23" t="s">
        <v>27</v>
      </c>
      <c r="C31" s="38">
        <v>500</v>
      </c>
      <c r="D31" s="38">
        <v>50</v>
      </c>
    </row>
    <row r="32" spans="1:6" ht="15.75" thickBot="1" x14ac:dyDescent="0.25">
      <c r="A32" s="39">
        <v>3</v>
      </c>
      <c r="B32" s="40" t="s">
        <v>28</v>
      </c>
      <c r="C32" s="61">
        <v>490</v>
      </c>
      <c r="D32" s="38">
        <v>245</v>
      </c>
    </row>
    <row r="33" spans="1:3" ht="15.75" thickBot="1" x14ac:dyDescent="0.25">
      <c r="A33" s="31"/>
      <c r="B33" s="32" t="s">
        <v>29</v>
      </c>
      <c r="C33" s="41">
        <f>SUM(C30:C32)</f>
        <v>3590</v>
      </c>
    </row>
    <row r="34" spans="1:3" x14ac:dyDescent="0.2">
      <c r="A34" s="31"/>
      <c r="B34" s="31"/>
      <c r="C34" s="31"/>
    </row>
    <row r="35" spans="1:3" ht="15" x14ac:dyDescent="0.2">
      <c r="A35" s="31"/>
      <c r="B35" s="42" t="str">
        <f>CONCATENATE("Valor Mensal de Referência do ",$A$12)</f>
        <v>Valor Mensal de Referência do ITEM 02</v>
      </c>
      <c r="C35" s="69">
        <f>SUM(F25,C33)</f>
        <v>71747.154394230776</v>
      </c>
    </row>
  </sheetData>
  <mergeCells count="6">
    <mergeCell ref="A28:C28"/>
    <mergeCell ref="B1:F2"/>
    <mergeCell ref="A11:F11"/>
    <mergeCell ref="A12:A14"/>
    <mergeCell ref="B12:D12"/>
    <mergeCell ref="B13:D13"/>
  </mergeCells>
  <dataValidations count="4">
    <dataValidation type="list" allowBlank="1" showInputMessage="1" showErrorMessage="1" promptTitle="Categoria de Serviço" prompt="Selecione a categoria de serviço desejada" sqref="B13" xr:uid="{00000000-0002-0000-0100-000000000000}">
      <formula1>Serviços</formula1>
    </dataValidation>
    <dataValidation type="list" allowBlank="1" showInputMessage="1" showErrorMessage="1" sqref="B16:B24" xr:uid="{00000000-0002-0000-0100-000001000000}">
      <formula1>Perfis</formula1>
    </dataValidation>
    <dataValidation type="list" allowBlank="1" showInputMessage="1" showErrorMessage="1" promptTitle="Perfil" prompt="Selecione o perfil desejado" sqref="B15" xr:uid="{00000000-0002-0000-0100-000002000000}">
      <formula1>Perfis</formula1>
    </dataValidation>
    <dataValidation allowBlank="1" showInputMessage="1" showErrorMessage="1" promptTitle="Quantidade" prompt="Insira o quantitativo_x000a_(OBS: admite-se a inserção de número fracionário. Ex: 0,5)" sqref="D15" xr:uid="{00000000-0002-0000-0100-000003000000}"/>
  </dataValidations>
  <pageMargins left="0.511811024" right="0.511811024" top="0.78740157500000008" bottom="0.78740157500000008" header="0.31496062000000008" footer="0.31496062000000008"/>
  <pageSetup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4"/>
  <sheetViews>
    <sheetView topLeftCell="A4" workbookViewId="0">
      <selection activeCell="B6" sqref="B6"/>
    </sheetView>
  </sheetViews>
  <sheetFormatPr defaultRowHeight="14.25" x14ac:dyDescent="0.2"/>
  <cols>
    <col min="1" max="1" width="19.28515625" style="2" customWidth="1"/>
    <col min="2" max="2" width="70.5703125" style="2" customWidth="1"/>
    <col min="3" max="3" width="20" style="2" customWidth="1"/>
    <col min="4" max="4" width="9.140625" style="2" customWidth="1"/>
    <col min="5" max="16384" width="9.140625" style="2"/>
  </cols>
  <sheetData>
    <row r="1" spans="1:3" ht="15" x14ac:dyDescent="0.2">
      <c r="A1" s="43" t="s">
        <v>35</v>
      </c>
      <c r="B1" s="44" t="s">
        <v>36</v>
      </c>
      <c r="C1" s="43" t="s">
        <v>37</v>
      </c>
    </row>
    <row r="2" spans="1:3" x14ac:dyDescent="0.2">
      <c r="A2" s="45" t="s">
        <v>38</v>
      </c>
      <c r="B2" s="46" t="s">
        <v>39</v>
      </c>
      <c r="C2" s="62">
        <v>1347.1828571428573</v>
      </c>
    </row>
    <row r="3" spans="1:3" x14ac:dyDescent="0.2">
      <c r="A3" s="47" t="s">
        <v>38</v>
      </c>
      <c r="B3" s="48" t="s">
        <v>40</v>
      </c>
      <c r="C3" s="66">
        <v>1798.4779999999998</v>
      </c>
    </row>
    <row r="4" spans="1:3" x14ac:dyDescent="0.2">
      <c r="A4" s="45" t="s">
        <v>38</v>
      </c>
      <c r="B4" s="46" t="s">
        <v>41</v>
      </c>
      <c r="C4" s="65">
        <v>2635.5225</v>
      </c>
    </row>
    <row r="5" spans="1:3" x14ac:dyDescent="0.2">
      <c r="A5" s="47" t="s">
        <v>42</v>
      </c>
      <c r="B5" s="48" t="s">
        <v>43</v>
      </c>
      <c r="C5" s="63">
        <v>1572.22</v>
      </c>
    </row>
    <row r="6" spans="1:3" x14ac:dyDescent="0.2">
      <c r="A6" s="45" t="s">
        <v>42</v>
      </c>
      <c r="B6" s="46" t="s">
        <v>19</v>
      </c>
      <c r="C6" s="62">
        <v>1854.0199999999998</v>
      </c>
    </row>
    <row r="7" spans="1:3" x14ac:dyDescent="0.2">
      <c r="A7" s="47" t="s">
        <v>42</v>
      </c>
      <c r="B7" s="48" t="s">
        <v>44</v>
      </c>
      <c r="C7" s="63">
        <v>2670.7357142857145</v>
      </c>
    </row>
    <row r="8" spans="1:3" x14ac:dyDescent="0.2">
      <c r="A8" s="45" t="s">
        <v>45</v>
      </c>
      <c r="B8" s="46" t="s">
        <v>34</v>
      </c>
      <c r="C8" s="62">
        <v>9632.9549999999999</v>
      </c>
    </row>
    <row r="9" spans="1:3" x14ac:dyDescent="0.2">
      <c r="A9" s="49" t="s">
        <v>46</v>
      </c>
      <c r="B9" s="50" t="s">
        <v>47</v>
      </c>
      <c r="C9" s="63">
        <v>2845.0955555555556</v>
      </c>
    </row>
    <row r="10" spans="1:3" x14ac:dyDescent="0.2">
      <c r="A10" s="45" t="s">
        <v>46</v>
      </c>
      <c r="B10" s="46" t="s">
        <v>48</v>
      </c>
      <c r="C10" s="62">
        <v>4475.4015384615395</v>
      </c>
    </row>
    <row r="11" spans="1:3" x14ac:dyDescent="0.2">
      <c r="A11" s="47" t="s">
        <v>46</v>
      </c>
      <c r="B11" s="48" t="s">
        <v>49</v>
      </c>
      <c r="C11" s="63">
        <v>6590.9003030303029</v>
      </c>
    </row>
    <row r="12" spans="1:3" x14ac:dyDescent="0.2">
      <c r="A12" s="51" t="s">
        <v>50</v>
      </c>
      <c r="B12" s="52" t="s">
        <v>51</v>
      </c>
      <c r="C12" s="62">
        <v>16582.2016666667</v>
      </c>
    </row>
    <row r="13" spans="1:3" x14ac:dyDescent="0.2">
      <c r="A13" s="47" t="s">
        <v>52</v>
      </c>
      <c r="B13" s="50" t="s">
        <v>53</v>
      </c>
      <c r="C13" s="63">
        <v>4430.1133333333337</v>
      </c>
    </row>
    <row r="14" spans="1:3" x14ac:dyDescent="0.2">
      <c r="A14" s="45" t="s">
        <v>52</v>
      </c>
      <c r="B14" s="46" t="s">
        <v>54</v>
      </c>
      <c r="C14" s="62">
        <v>6506.0140000000001</v>
      </c>
    </row>
    <row r="15" spans="1:3" x14ac:dyDescent="0.2">
      <c r="A15" s="47" t="s">
        <v>52</v>
      </c>
      <c r="B15" s="48" t="s">
        <v>55</v>
      </c>
      <c r="C15" s="63">
        <v>9929.0949999999993</v>
      </c>
    </row>
    <row r="16" spans="1:3" x14ac:dyDescent="0.2">
      <c r="A16" s="51" t="s">
        <v>56</v>
      </c>
      <c r="B16" s="52" t="s">
        <v>57</v>
      </c>
      <c r="C16" s="62">
        <v>2417.1025</v>
      </c>
    </row>
    <row r="17" spans="1:3" x14ac:dyDescent="0.2">
      <c r="A17" s="47" t="s">
        <v>56</v>
      </c>
      <c r="B17" s="48" t="s">
        <v>32</v>
      </c>
      <c r="C17" s="63">
        <v>4787.7562500000004</v>
      </c>
    </row>
    <row r="18" spans="1:3" x14ac:dyDescent="0.2">
      <c r="A18" s="45" t="s">
        <v>56</v>
      </c>
      <c r="B18" s="46" t="s">
        <v>58</v>
      </c>
      <c r="C18" s="62">
        <v>8341.0542857142846</v>
      </c>
    </row>
    <row r="19" spans="1:3" x14ac:dyDescent="0.2">
      <c r="A19" s="49" t="s">
        <v>59</v>
      </c>
      <c r="B19" s="50" t="s">
        <v>60</v>
      </c>
      <c r="C19" s="63">
        <v>3400.8811111111113</v>
      </c>
    </row>
    <row r="20" spans="1:3" x14ac:dyDescent="0.2">
      <c r="A20" s="45" t="s">
        <v>59</v>
      </c>
      <c r="B20" s="46" t="s">
        <v>33</v>
      </c>
      <c r="C20" s="62">
        <v>4897.2884615384619</v>
      </c>
    </row>
    <row r="21" spans="1:3" x14ac:dyDescent="0.2">
      <c r="A21" s="47" t="s">
        <v>59</v>
      </c>
      <c r="B21" s="48" t="s">
        <v>61</v>
      </c>
      <c r="C21" s="63">
        <v>7105.8433333333332</v>
      </c>
    </row>
    <row r="22" spans="1:3" x14ac:dyDescent="0.2">
      <c r="A22" s="45" t="s">
        <v>62</v>
      </c>
      <c r="B22" s="46" t="s">
        <v>63</v>
      </c>
      <c r="C22" s="62">
        <v>1620.8400000000001</v>
      </c>
    </row>
    <row r="23" spans="1:3" x14ac:dyDescent="0.2">
      <c r="A23" s="47" t="s">
        <v>62</v>
      </c>
      <c r="B23" s="48" t="s">
        <v>64</v>
      </c>
      <c r="C23" s="63">
        <v>1972.9775</v>
      </c>
    </row>
    <row r="24" spans="1:3" x14ac:dyDescent="0.2">
      <c r="A24" s="45" t="s">
        <v>62</v>
      </c>
      <c r="B24" s="46" t="s">
        <v>65</v>
      </c>
      <c r="C24" s="62">
        <v>2943.7033333333334</v>
      </c>
    </row>
    <row r="25" spans="1:3" x14ac:dyDescent="0.2">
      <c r="A25" s="47" t="s">
        <v>66</v>
      </c>
      <c r="B25" s="50" t="s">
        <v>67</v>
      </c>
      <c r="C25" s="63">
        <v>4313.6324999999997</v>
      </c>
    </row>
    <row r="26" spans="1:3" x14ac:dyDescent="0.2">
      <c r="A26" s="45" t="s">
        <v>66</v>
      </c>
      <c r="B26" s="46" t="s">
        <v>68</v>
      </c>
      <c r="C26" s="62">
        <v>7301.55</v>
      </c>
    </row>
    <row r="27" spans="1:3" x14ac:dyDescent="0.2">
      <c r="A27" s="47" t="s">
        <v>66</v>
      </c>
      <c r="B27" s="48" t="s">
        <v>69</v>
      </c>
      <c r="C27" s="63">
        <v>9545.7546666666658</v>
      </c>
    </row>
    <row r="28" spans="1:3" x14ac:dyDescent="0.2">
      <c r="A28" s="51" t="s">
        <v>70</v>
      </c>
      <c r="B28" s="52" t="s">
        <v>71</v>
      </c>
      <c r="C28" s="62">
        <v>3533.3466666666668</v>
      </c>
    </row>
    <row r="29" spans="1:3" x14ac:dyDescent="0.2">
      <c r="A29" s="49" t="s">
        <v>70</v>
      </c>
      <c r="B29" s="50" t="s">
        <v>72</v>
      </c>
      <c r="C29" s="63">
        <v>5036.8933333333334</v>
      </c>
    </row>
    <row r="30" spans="1:3" x14ac:dyDescent="0.2">
      <c r="A30" s="51" t="s">
        <v>70</v>
      </c>
      <c r="B30" s="52" t="s">
        <v>73</v>
      </c>
      <c r="C30" s="62">
        <v>8141.8099999999995</v>
      </c>
    </row>
    <row r="31" spans="1:3" x14ac:dyDescent="0.2">
      <c r="A31" s="49" t="s">
        <v>74</v>
      </c>
      <c r="B31" s="50" t="s">
        <v>75</v>
      </c>
      <c r="C31" s="63">
        <v>4798.1499999999996</v>
      </c>
    </row>
    <row r="32" spans="1:3" x14ac:dyDescent="0.2">
      <c r="A32" s="51" t="s">
        <v>74</v>
      </c>
      <c r="B32" s="52" t="s">
        <v>76</v>
      </c>
      <c r="C32" s="62">
        <v>7257.3103030303027</v>
      </c>
    </row>
    <row r="33" spans="1:3" x14ac:dyDescent="0.2">
      <c r="A33" s="49" t="s">
        <v>74</v>
      </c>
      <c r="B33" s="50" t="s">
        <v>77</v>
      </c>
      <c r="C33" s="63">
        <v>11581.683333333332</v>
      </c>
    </row>
    <row r="34" spans="1:3" x14ac:dyDescent="0.2">
      <c r="A34" s="53" t="s">
        <v>78</v>
      </c>
      <c r="B34" s="54" t="s">
        <v>79</v>
      </c>
      <c r="C34" s="64">
        <v>18369.878000000001</v>
      </c>
    </row>
  </sheetData>
  <pageMargins left="0.511811024" right="0.511811024" top="0.78740157500000008" bottom="0.78740157500000008" header="0.31496062000000008" footer="0.31496062000000008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B20" sqref="B20"/>
    </sheetView>
  </sheetViews>
  <sheetFormatPr defaultColWidth="42.85546875" defaultRowHeight="15" x14ac:dyDescent="0.25"/>
  <cols>
    <col min="1" max="1" width="42.85546875" customWidth="1"/>
  </cols>
  <sheetData>
    <row r="1" spans="1:1" ht="15.75" thickBot="1" x14ac:dyDescent="0.3">
      <c r="A1" s="55" t="s">
        <v>80</v>
      </c>
    </row>
    <row r="2" spans="1:1" x14ac:dyDescent="0.25">
      <c r="A2" s="56" t="s">
        <v>31</v>
      </c>
    </row>
    <row r="3" spans="1:1" x14ac:dyDescent="0.25">
      <c r="A3" s="57" t="s">
        <v>81</v>
      </c>
    </row>
    <row r="4" spans="1:1" x14ac:dyDescent="0.25">
      <c r="A4" s="58" t="s">
        <v>82</v>
      </c>
    </row>
    <row r="5" spans="1:1" x14ac:dyDescent="0.25">
      <c r="A5" s="57" t="s">
        <v>83</v>
      </c>
    </row>
    <row r="6" spans="1:1" x14ac:dyDescent="0.25">
      <c r="A6" s="58" t="s">
        <v>84</v>
      </c>
    </row>
    <row r="7" spans="1:1" x14ac:dyDescent="0.25">
      <c r="A7" s="57" t="s">
        <v>85</v>
      </c>
    </row>
    <row r="8" spans="1:1" x14ac:dyDescent="0.25">
      <c r="A8" s="58" t="s">
        <v>86</v>
      </c>
    </row>
    <row r="9" spans="1:1" x14ac:dyDescent="0.25">
      <c r="A9" s="59" t="s">
        <v>87</v>
      </c>
    </row>
    <row r="10" spans="1:1" ht="15.75" thickBot="1" x14ac:dyDescent="0.3">
      <c r="A10" s="60" t="s">
        <v>12</v>
      </c>
    </row>
  </sheetData>
  <pageMargins left="0.511811024" right="0.511811024" top="0.78740157500000008" bottom="0.78740157500000008" header="0.31496062000000008" footer="0.3149606200000000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C253AA4687A64AA48CD93AED55344D" ma:contentTypeVersion="2" ma:contentTypeDescription="Crie um novo documento." ma:contentTypeScope="" ma:versionID="64b7e547d16505858f193f73a40c055c">
  <xsd:schema xmlns:xsd="http://www.w3.org/2001/XMLSchema" xmlns:xs="http://www.w3.org/2001/XMLSchema" xmlns:p="http://schemas.microsoft.com/office/2006/metadata/properties" xmlns:ns2="a3ca9e2a-c7af-46d1-9018-3fd7b3c9c1a4" targetNamespace="http://schemas.microsoft.com/office/2006/metadata/properties" ma:root="true" ma:fieldsID="3a9d28409f5f73f0e50ffd9462ab9262" ns2:_="">
    <xsd:import namespace="a3ca9e2a-c7af-46d1-9018-3fd7b3c9c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a9e2a-c7af-46d1-9018-3fd7b3c9c1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D1634A-7C1C-4FD1-A34B-9AB1C04C1701}">
  <ds:schemaRefs>
    <ds:schemaRef ds:uri="http://purl.org/dc/terms/"/>
    <ds:schemaRef ds:uri="a3ca9e2a-c7af-46d1-9018-3fd7b3c9c1a4"/>
    <ds:schemaRef ds:uri="http://purl.org/dc/dcmitype/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C12A4868-837F-4BA5-B1E3-F614C22714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a9e2a-c7af-46d1-9018-3fd7b3c9c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3DB9B6-917B-405C-A765-14DBB3ADD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Estimativa_-_ITEM_01</vt:lpstr>
      <vt:lpstr>Estimativa_-_ITEM_02</vt:lpstr>
      <vt:lpstr>Perfis</vt:lpstr>
      <vt:lpstr>Serviços</vt:lpstr>
      <vt:lpstr>Perfis</vt:lpstr>
      <vt:lpstr>Serviços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Leonardo Pires</dc:creator>
  <cp:keywords/>
  <dc:description/>
  <cp:lastModifiedBy>Vinicius Marcelino Ilha</cp:lastModifiedBy>
  <cp:revision/>
  <dcterms:created xsi:type="dcterms:W3CDTF">2021-04-28T18:20:29Z</dcterms:created>
  <dcterms:modified xsi:type="dcterms:W3CDTF">2022-09-06T12:55:30Z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0x0101009BC253AA4687A64AA48CD93AED55344D</vt:lpwstr>
  </property>
</Properties>
</file>