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225" tabRatio="472" activeTab="2"/>
  </bookViews>
  <sheets>
    <sheet name="Proposta" sheetId="7" r:id="rId1"/>
    <sheet name="Uniformes" sheetId="9" r:id="rId2"/>
    <sheet name="Posto" sheetId="3" r:id="rId3"/>
    <sheet name="Custo por trabalhador" sheetId="2" r:id="rId4"/>
  </sheets>
  <definedNames>
    <definedName name="_xlnm.Print_Area" localSheetId="2">Posto!$A$1:$D$160</definedName>
    <definedName name="_xlnm.Print_Area" localSheetId="0">Proposta!$A$1:$G$80</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9" l="1"/>
  <c r="F9" i="9" s="1"/>
  <c r="C65" i="3" l="1"/>
  <c r="C24" i="3" l="1"/>
  <c r="D64" i="3" s="1"/>
  <c r="A4" i="7"/>
  <c r="A4" i="9" l="1"/>
  <c r="I56" i="3" l="1"/>
  <c r="J56" i="3"/>
  <c r="E31" i="7" l="1"/>
  <c r="F31" i="7"/>
  <c r="C31" i="7"/>
  <c r="C42" i="7" s="1"/>
  <c r="E13" i="9"/>
  <c r="F13" i="9" s="1"/>
  <c r="E12" i="9"/>
  <c r="F12" i="9" s="1"/>
  <c r="C28" i="3" l="1"/>
  <c r="C27" i="3" l="1"/>
  <c r="A3" i="7" l="1"/>
  <c r="A3" i="9"/>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Celio Santana Lisboa</author>
    <author>Anderson</author>
  </authors>
  <commentList>
    <comment ref="F25" authorId="0">
      <text>
        <r>
          <rPr>
            <b/>
            <sz val="9"/>
            <color indexed="81"/>
            <rFont val="Segoe UI"/>
            <family val="2"/>
          </rPr>
          <t>Responder apenas SIM ou NÃO</t>
        </r>
        <r>
          <rPr>
            <sz val="9"/>
            <color indexed="81"/>
            <rFont val="Segoe UI"/>
            <family val="2"/>
          </rPr>
          <t xml:space="preserve">
</t>
        </r>
      </text>
    </comment>
    <comment ref="F27" authorId="0">
      <text>
        <r>
          <rPr>
            <b/>
            <sz val="9"/>
            <color indexed="81"/>
            <rFont val="Segoe UI"/>
            <family val="2"/>
          </rPr>
          <t>Responder apenas SIM ou NÃO</t>
        </r>
        <r>
          <rPr>
            <sz val="9"/>
            <color indexed="81"/>
            <rFont val="Segoe UI"/>
            <family val="2"/>
          </rPr>
          <t xml:space="preserve">
</t>
        </r>
      </text>
    </comment>
    <comment ref="F28" authorId="0">
      <text>
        <r>
          <rPr>
            <b/>
            <sz val="9"/>
            <color indexed="81"/>
            <rFont val="Segoe UI"/>
            <family val="2"/>
          </rPr>
          <t>Responder apenas SIM ou NÃO</t>
        </r>
        <r>
          <rPr>
            <sz val="9"/>
            <color indexed="81"/>
            <rFont val="Segoe UI"/>
            <family val="2"/>
          </rPr>
          <t xml:space="preserve">
</t>
        </r>
      </text>
    </comment>
    <comment ref="C64" authorId="0">
      <text>
        <r>
          <rPr>
            <b/>
            <sz val="9"/>
            <color indexed="81"/>
            <rFont val="Segoe UI"/>
            <family val="2"/>
          </rPr>
          <t>Inserir o valor unitário da passagem de transporte coleitvo urbano</t>
        </r>
      </text>
    </comment>
    <comment ref="C65" authorId="0">
      <text>
        <r>
          <rPr>
            <b/>
            <sz val="9"/>
            <color indexed="81"/>
            <rFont val="Segoe UI"/>
            <family val="2"/>
          </rPr>
          <t>Inserir o valor unitário do vale alimentação</t>
        </r>
      </text>
    </comment>
    <comment ref="B90" authorId="1">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text>
        <r>
          <rPr>
            <b/>
            <sz val="9"/>
            <color indexed="81"/>
            <rFont val="Tahoma"/>
            <family val="2"/>
          </rPr>
          <t>Texto anterior:</t>
        </r>
        <r>
          <rPr>
            <sz val="9"/>
            <color indexed="81"/>
            <rFont val="Tahoma"/>
            <family val="2"/>
          </rPr>
          <t xml:space="preserve">
Férias</t>
        </r>
      </text>
    </comment>
    <comment ref="B102" authorId="1">
      <text>
        <r>
          <rPr>
            <b/>
            <sz val="9"/>
            <color indexed="81"/>
            <rFont val="Tahoma"/>
            <family val="2"/>
          </rPr>
          <t>Texto anterior:</t>
        </r>
        <r>
          <rPr>
            <sz val="9"/>
            <color indexed="81"/>
            <rFont val="Tahoma"/>
            <family val="2"/>
          </rPr>
          <t xml:space="preserve">
Ausências Legais</t>
        </r>
      </text>
    </comment>
    <comment ref="B103" authorId="1">
      <text>
        <r>
          <rPr>
            <b/>
            <sz val="9"/>
            <color indexed="81"/>
            <rFont val="Tahoma"/>
            <family val="2"/>
          </rPr>
          <t>Texto anterior:</t>
        </r>
        <r>
          <rPr>
            <sz val="9"/>
            <color indexed="81"/>
            <rFont val="Tahoma"/>
            <family val="2"/>
          </rPr>
          <t xml:space="preserve">
Licença-Paternidade</t>
        </r>
      </text>
    </comment>
    <comment ref="B104" authorId="1">
      <text>
        <r>
          <rPr>
            <b/>
            <sz val="9"/>
            <color indexed="81"/>
            <rFont val="Tahoma"/>
            <family val="2"/>
          </rPr>
          <t>Texto anterior:</t>
        </r>
        <r>
          <rPr>
            <sz val="9"/>
            <color indexed="81"/>
            <rFont val="Tahoma"/>
            <family val="2"/>
          </rPr>
          <t xml:space="preserve">
Ausência por acidente de trabalho</t>
        </r>
      </text>
    </comment>
    <comment ref="B105" authorId="1">
      <text>
        <r>
          <rPr>
            <b/>
            <sz val="9"/>
            <color indexed="81"/>
            <rFont val="Tahoma"/>
            <family val="2"/>
          </rPr>
          <t>Texto anterior:</t>
        </r>
        <r>
          <rPr>
            <sz val="9"/>
            <color indexed="81"/>
            <rFont val="Tahoma"/>
            <family val="2"/>
          </rPr>
          <t xml:space="preserve">
Afastamento Maternidade</t>
        </r>
      </text>
    </comment>
    <comment ref="B106" authorId="1">
      <text>
        <r>
          <rPr>
            <b/>
            <sz val="9"/>
            <color indexed="81"/>
            <rFont val="Tahoma"/>
            <family val="2"/>
          </rPr>
          <t>Texto anterior:</t>
        </r>
        <r>
          <rPr>
            <sz val="9"/>
            <color indexed="81"/>
            <rFont val="Tahoma"/>
            <family val="2"/>
          </rPr>
          <t xml:space="preserve">
Outros (especificar)</t>
        </r>
      </text>
    </comment>
    <comment ref="B112" authorId="1">
      <text>
        <r>
          <rPr>
            <b/>
            <sz val="9"/>
            <color indexed="81"/>
            <rFont val="Tahoma"/>
            <family val="2"/>
          </rPr>
          <t>Texto anterior:</t>
        </r>
        <r>
          <rPr>
            <sz val="9"/>
            <color indexed="81"/>
            <rFont val="Tahoma"/>
            <family val="2"/>
          </rPr>
          <t xml:space="preserve">
Intervalo para repouso e alimentação</t>
        </r>
      </text>
    </comment>
    <comment ref="F112" authorId="0">
      <text>
        <r>
          <rPr>
            <b/>
            <sz val="9"/>
            <color indexed="81"/>
            <rFont val="Segoe UI"/>
            <family val="2"/>
          </rPr>
          <t>Responder apenas SIM ou NÃO</t>
        </r>
        <r>
          <rPr>
            <sz val="9"/>
            <color indexed="81"/>
            <rFont val="Segoe UI"/>
            <family val="2"/>
          </rPr>
          <t xml:space="preserve">
</t>
        </r>
      </text>
    </comment>
    <comment ref="B119" authorId="1">
      <text>
        <r>
          <rPr>
            <b/>
            <sz val="9"/>
            <color indexed="81"/>
            <rFont val="Tahoma"/>
            <family val="2"/>
          </rPr>
          <t>Texto anterior:</t>
        </r>
        <r>
          <rPr>
            <sz val="9"/>
            <color indexed="81"/>
            <rFont val="Tahoma"/>
            <family val="2"/>
          </rPr>
          <t xml:space="preserve">
Ausências Legais</t>
        </r>
      </text>
    </comment>
    <comment ref="B120" authorId="1">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text>
        <r>
          <rPr>
            <b/>
            <sz val="9"/>
            <color indexed="81"/>
            <rFont val="Segoe UI"/>
            <family val="2"/>
          </rPr>
          <t xml:space="preserve">Seges: </t>
        </r>
        <r>
          <rPr>
            <sz val="9"/>
            <color indexed="81"/>
            <rFont val="Segoe UI"/>
            <family val="2"/>
          </rPr>
          <t>Por tratar-se de planilha mensal será contabilizado 1/12 avos do custo.</t>
        </r>
      </text>
    </comment>
    <comment ref="A90"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<sst xmlns="http://schemas.openxmlformats.org/spreadsheetml/2006/main" count="907" uniqueCount="427">
  <si>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</si>
  <si>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</si>
  <si>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</si>
  <si>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</si>
  <si>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</si>
  <si>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</si>
  <si>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</si>
  <si>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</si>
  <si>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</si>
  <si>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</si>
  <si>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</si>
  <si>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</si>
  <si>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</si>
  <si>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</si>
  <si>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</si>
  <si>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</si>
  <si>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</si>
  <si>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</si>
  <si>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</si>
  <si>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</si>
  <si>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</si>
  <si>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</si>
  <si>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</si>
  <si>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</si>
  <si>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</si>
  <si>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</si>
  <si>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</si>
  <si>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</si>
  <si>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</si>
  <si>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</si>
  <si>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</si>
  <si>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</si>
  <si>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</si>
  <si>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</si>
  <si>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</si>
  <si>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</si>
  <si>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</si>
  <si>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</si>
  <si>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</si>
  <si>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</si>
  <si>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</si>
  <si>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</si>
  <si>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</si>
  <si>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</si>
  <si>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</si>
  <si>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</si>
  <si>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</si>
  <si>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</si>
  <si>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</si>
  <si>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</si>
  <si>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</si>
  <si>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</si>
  <si>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</si>
  <si>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</si>
  <si>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</si>
  <si>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</si>
  <si>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</si>
  <si>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</si>
  <si>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</si>
  <si>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</si>
  <si>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</si>
  <si>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</si>
  <si>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</si>
  <si>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</si>
  <si>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</si>
  <si>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</si>
  <si>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</si>
  <si>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</si>
  <si>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</si>
  <si>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</si>
  <si>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</si>
  <si>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</si>
  <si>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</si>
  <si>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</si>
  <si>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</si>
  <si>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</si>
  <si>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</si>
  <si>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</si>
  <si>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</si>
  <si>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</si>
  <si>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</si>
  <si>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</si>
  <si>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</si>
  <si>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</si>
  <si>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</si>
  <si>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</si>
  <si>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</si>
  <si>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</si>
  <si>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</si>
  <si>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</si>
  <si>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</si>
  <si>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</si>
  <si>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</si>
  <si>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</si>
  <si>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</si>
  <si>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</si>
  <si>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</si>
  <si>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</si>
  <si>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</si>
  <si>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</si>
  <si>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</si>
  <si>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</si>
  <si>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</si>
  <si>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</si>
  <si>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</si>
  <si>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</si>
  <si>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</si>
  <si>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</si>
  <si>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</si>
  <si>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</si>
  <si>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</si>
  <si>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</si>
  <si>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</si>
  <si>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</si>
  <si>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</si>
  <si>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</si>
  <si>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</si>
  <si>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</si>
  <si>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</si>
  <si>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</si>
  <si>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</si>
  <si>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</si>
  <si>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</si>
  <si>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</si>
  <si>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</si>
  <si>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</si>
  <si>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</si>
  <si>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</si>
  <si>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</si>
  <si>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</si>
  <si>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</si>
  <si>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</si>
  <si>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</si>
  <si>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</si>
  <si>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</si>
  <si>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</si>
  <si>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</si>
  <si>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</si>
  <si>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</si>
  <si>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</si>
  <si>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</si>
  <si>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</si>
  <si>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</si>
  <si>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</si>
  <si>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</si>
  <si>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</si>
  <si>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</si>
  <si>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</si>
  <si>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</si>
  <si>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</si>
  <si>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</si>
  <si>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</si>
  <si>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</si>
  <si>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</si>
  <si>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</si>
  <si>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</si>
  <si>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</si>
  <si>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</si>
  <si>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</si>
  <si>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</si>
  <si>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</si>
  <si>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</si>
  <si>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</si>
  <si>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</si>
  <si>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</si>
  <si>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</si>
  <si>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</si>
  <si>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</si>
  <si>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</si>
  <si>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</si>
  <si>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</si>
  <si>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</si>
  <si>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</si>
  <si>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</si>
  <si>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</si>
  <si>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</si>
  <si>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</si>
  <si>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</si>
  <si>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</si>
  <si>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</si>
  <si>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</si>
  <si>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</si>
  <si>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</si>
  <si>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</si>
  <si>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</si>
  <si>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</si>
  <si>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</si>
  <si>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</si>
  <si>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</si>
  <si>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</si>
  <si>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</si>
  <si>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</si>
  <si>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</si>
  <si>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</si>
  <si>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</si>
  <si>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</si>
  <si>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</si>
  <si>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</si>
  <si>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</si>
  <si>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</si>
  <si>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</si>
  <si>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</si>
  <si>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</si>
  <si>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</si>
  <si>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</si>
  <si>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</si>
  <si>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</si>
  <si>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</si>
  <si>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</si>
  <si>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</si>
  <si>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</si>
  <si>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</si>
  <si>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</si>
  <si>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</si>
  <si>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</si>
  <si>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</si>
  <si>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</si>
  <si>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</si>
  <si>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</si>
  <si>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</si>
  <si>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</si>
  <si>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</si>
  <si>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</si>
  <si>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</si>
  <si>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</si>
  <si>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</si>
  <si>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</si>
  <si>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</si>
  <si>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</si>
  <si>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</si>
  <si>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</si>
  <si>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</si>
  <si>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</si>
  <si>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</si>
  <si>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</si>
  <si>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</si>
  <si>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</si>
  <si>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</si>
  <si>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</si>
  <si>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</si>
  <si>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</si>
  <si>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</si>
  <si>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</si>
  <si>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</si>
  <si>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</si>
  <si>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</si>
  <si>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</si>
  <si>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</si>
  <si>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</si>
  <si>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</si>
  <si>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</si>
  <si>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</si>
  <si>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</si>
  <si>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</si>
  <si>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</si>
  <si>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</si>
  <si>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</si>
  <si>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</si>
  <si>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</si>
  <si>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</si>
  <si>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</si>
  <si>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</si>
  <si>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</si>
  <si>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</si>
  <si>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</si>
  <si>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</si>
  <si>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</si>
  <si>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</si>
  <si>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</si>
  <si>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</si>
  <si>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</si>
  <si>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</si>
  <si>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</si>
  <si>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</si>
  <si>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</si>
  <si>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</si>
  <si>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</si>
  <si>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</si>
  <si>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</si>
  <si>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</si>
  <si>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</si>
  <si>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</si>
  <si>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</si>
  <si>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</si>
  <si>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</si>
  <si>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</si>
  <si>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</si>
  <si>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</si>
  <si>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</si>
  <si>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</si>
  <si>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</si>
  <si>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</si>
  <si>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</si>
  <si>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</si>
  <si>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</si>
  <si>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</si>
  <si>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</si>
  <si>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</si>
  <si>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</si>
  <si>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</si>
  <si>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</si>
  <si>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</si>
  <si>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</si>
  <si>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</si>
  <si>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</si>
  <si>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</si>
  <si>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</si>
  <si>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</si>
  <si>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</si>
  <si>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</si>
  <si>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</si>
  <si>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</si>
  <si>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</si>
  <si>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</si>
  <si>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</si>
  <si>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</si>
  <si>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</si>
  <si>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</si>
  <si>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</si>
  <si>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</si>
  <si>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</si>
  <si>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</si>
  <si>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</si>
  <si>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</si>
  <si>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</si>
  <si>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</si>
  <si>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</si>
  <si>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</si>
  <si>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</si>
  <si>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</si>
  <si>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</si>
  <si>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</si>
  <si>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</si>
  <si>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</si>
  <si>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</si>
  <si>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</si>
  <si>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</si>
  <si>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</si>
  <si>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</si>
  <si>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</si>
  <si>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</si>
  <si>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</si>
  <si>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</si>
  <si>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</si>
  <si>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</si>
  <si>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</si>
  <si>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</si>
  <si>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</si>
  <si>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</si>
  <si>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</si>
  <si>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</si>
  <si>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</si>
  <si>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</si>
  <si>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</si>
  <si>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</si>
  <si>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</si>
  <si>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</si>
  <si>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</si>
  <si>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</si>
  <si>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</si>
  <si>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</si>
  <si>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</si>
  <si>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</si>
  <si>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</si>
  <si>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</si>
  <si>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</si>
  <si>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</si>
  <si>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</si>
  <si>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</si>
  <si>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</si>
  <si>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</si>
  <si>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</si>
  <si>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</si>
  <si>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</si>
  <si>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</si>
  <si>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</si>
  <si>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</si>
  <si>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</si>
  <si>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</si>
  <si>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</si>
  <si>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</si>
  <si>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</si>
  <si>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</si>
  <si>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</si>
  <si>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</si>
  <si>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</si>
  <si>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</si>
  <si>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</si>
  <si>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</si>
  <si>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</si>
  <si>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</si>
  <si>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</si>
  <si>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</si>
  <si>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</si>
  <si>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</si>
  <si>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</si>
  <si>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</si>
  <si>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</si>
  <si>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</si>
  <si>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</si>
  <si>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</si>
  <si>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</si>
  <si>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</si>
  <si>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</si>
  <si>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</si>
  <si>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</si>
  <si>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</si>
  <si>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</si>
  <si>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Teresina (PI), xx de xx de 2022</t>
  </si>
  <si>
    <t>xxxx</t>
  </si>
  <si>
    <t>SIM</t>
  </si>
  <si>
    <t>Para cálculo deste item, preencher planilha denominada "Equipamentos" e transpor manualmente</t>
  </si>
  <si>
    <t>Outros (Seguro de Vida)</t>
  </si>
  <si>
    <t>Outros (Plano de Saúde)</t>
  </si>
  <si>
    <t>Substituto na cobertura de Outras ausências (Ausências por Doença)</t>
  </si>
  <si>
    <t>Recepção</t>
  </si>
  <si>
    <t>4221-05</t>
  </si>
  <si>
    <t>Teresina</t>
  </si>
  <si>
    <t>Camisa Social</t>
  </si>
  <si>
    <t>Sapato Social</t>
  </si>
  <si>
    <t>Meia Social</t>
  </si>
  <si>
    <t>PREGÃO ELETRÔNICO nº xx/2023-SR/PF/PI</t>
  </si>
  <si>
    <t>Cinto</t>
  </si>
  <si>
    <t>Calça Social ou Saia</t>
  </si>
  <si>
    <t>Seeacep</t>
  </si>
  <si>
    <t>Processo nº 08410.003208/2023-65</t>
  </si>
  <si>
    <t>O  somatório dos percentuais das letras A e F não pode ultrapassar 4%, conforme Orientação 26 da da Secr. De Gestão/MP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</si>
</sst>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s>
  <fonts count="6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b/>
      <sz val="11"/>
      <color theme="1" tint="4.9989318521683403E-2"/>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8">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30"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50"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4"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5"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9" fillId="0" borderId="52" xfId="0" applyFont="1" applyBorder="1" applyAlignment="1">
      <alignment vertical="center" wrapText="1"/>
    </xf>
    <xf numFmtId="0" fontId="2" fillId="0" borderId="24" xfId="0" applyFont="1" applyBorder="1" applyAlignment="1">
      <alignment horizontal="center" vertical="center" wrapText="1"/>
    </xf>
    <xf numFmtId="7" fontId="30"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51" fillId="39" borderId="35" xfId="0" applyFont="1" applyFill="1" applyBorder="1" applyAlignment="1">
      <alignment horizontal="center" vertical="center" wrapText="1"/>
    </xf>
    <xf numFmtId="0" fontId="51" fillId="39" borderId="1" xfId="0" applyFont="1" applyFill="1" applyBorder="1" applyAlignment="1">
      <alignment horizontal="center" vertical="center" wrapText="1"/>
    </xf>
    <xf numFmtId="0" fontId="52" fillId="39" borderId="1" xfId="0" applyFont="1" applyFill="1" applyBorder="1" applyAlignment="1" applyProtection="1">
      <alignment horizontal="center" vertical="center" wrapText="1"/>
      <protection locked="0"/>
    </xf>
    <xf numFmtId="170" fontId="53" fillId="39" borderId="1" xfId="53" applyNumberFormat="1" applyFont="1" applyFill="1" applyBorder="1" applyAlignment="1">
      <alignment horizontal="center" vertical="center" wrapText="1"/>
    </xf>
    <xf numFmtId="0" fontId="52" fillId="39" borderId="1" xfId="0" applyFont="1" applyFill="1" applyBorder="1" applyAlignment="1">
      <alignment horizontal="center" vertical="center" wrapText="1"/>
    </xf>
    <xf numFmtId="0" fontId="52" fillId="39" borderId="1" xfId="0" applyFont="1" applyFill="1" applyBorder="1" applyAlignment="1">
      <alignment horizontal="center" vertical="center"/>
    </xf>
    <xf numFmtId="44" fontId="21" fillId="39" borderId="1" xfId="53" applyFont="1" applyFill="1" applyBorder="1" applyAlignment="1">
      <alignment vertical="center"/>
    </xf>
    <xf numFmtId="44" fontId="52" fillId="39" borderId="0" xfId="53" applyFont="1" applyFill="1" applyAlignment="1">
      <alignment vertical="center"/>
    </xf>
    <xf numFmtId="0" fontId="2" fillId="2" borderId="0" xfId="0" applyFont="1" applyFill="1" applyBorder="1" applyAlignment="1">
      <alignment horizontal="center" vertical="center"/>
    </xf>
    <xf numFmtId="44" fontId="52" fillId="39" borderId="67" xfId="53" applyFont="1" applyFill="1" applyBorder="1" applyAlignment="1">
      <alignment vertical="center"/>
    </xf>
    <xf numFmtId="44" fontId="52" fillId="39" borderId="0" xfId="53" applyFont="1" applyFill="1" applyBorder="1" applyAlignment="1">
      <alignment vertical="center"/>
    </xf>
    <xf numFmtId="44" fontId="21" fillId="39" borderId="0" xfId="53" applyFont="1" applyFill="1" applyBorder="1" applyAlignment="1">
      <alignment vertical="center"/>
    </xf>
    <xf numFmtId="0" fontId="54"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2"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6" fillId="39" borderId="0" xfId="0" applyFont="1" applyFill="1" applyAlignment="1">
      <alignment horizontal="left" vertical="center"/>
    </xf>
    <xf numFmtId="43" fontId="58" fillId="39" borderId="1" xfId="2" applyFont="1" applyFill="1" applyBorder="1" applyAlignment="1">
      <alignment horizontal="center" vertical="center" wrapText="1"/>
    </xf>
    <xf numFmtId="0" fontId="2" fillId="2" borderId="0" xfId="0" applyFont="1" applyFill="1" applyBorder="1" applyAlignment="1">
      <alignment vertical="center"/>
    </xf>
    <xf numFmtId="0" fontId="57" fillId="39" borderId="0" xfId="0" applyFont="1" applyFill="1" applyAlignment="1">
      <alignment horizontal="center" vertical="center"/>
    </xf>
    <xf numFmtId="0" fontId="57" fillId="39" borderId="0" xfId="0" applyFont="1" applyFill="1" applyAlignment="1">
      <alignment horizontal="center" vertical="center" wrapText="1"/>
    </xf>
    <xf numFmtId="44" fontId="57"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9"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5" fillId="42" borderId="0" xfId="0" applyFont="1" applyFill="1" applyAlignment="1">
      <alignment vertical="center"/>
    </xf>
    <xf numFmtId="0" fontId="3" fillId="0" borderId="0" xfId="0" applyFont="1" applyFill="1" applyAlignment="1">
      <alignment vertical="center"/>
    </xf>
    <xf numFmtId="0" fontId="40" fillId="0" borderId="0" xfId="0" applyFont="1" applyAlignment="1">
      <alignment horizontal="center" vertical="center"/>
    </xf>
    <xf numFmtId="0" fontId="24" fillId="0" borderId="3" xfId="0" applyFont="1" applyBorder="1" applyAlignment="1">
      <alignment horizontal="center" vertical="center"/>
    </xf>
    <xf numFmtId="0" fontId="30" fillId="0" borderId="5" xfId="0" applyFont="1" applyBorder="1" applyAlignment="1">
      <alignment horizontal="center" vertical="center"/>
    </xf>
    <xf numFmtId="44" fontId="29" fillId="0" borderId="5" xfId="53"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6" fillId="0" borderId="0" xfId="0" applyFont="1" applyAlignment="1">
      <alignment vertical="center"/>
    </xf>
    <xf numFmtId="0" fontId="3" fillId="39" borderId="0" xfId="0" applyFont="1" applyFill="1" applyAlignment="1">
      <alignment vertical="center"/>
    </xf>
    <xf numFmtId="0" fontId="40"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40"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7" fillId="0" borderId="0" xfId="0" applyFont="1" applyFill="1" applyAlignment="1">
      <alignment vertical="center"/>
    </xf>
    <xf numFmtId="0" fontId="57"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51" fillId="39" borderId="1" xfId="0" applyFont="1" applyFill="1" applyBorder="1" applyAlignment="1">
      <alignment vertical="center" wrapText="1"/>
    </xf>
    <xf numFmtId="44" fontId="52" fillId="39" borderId="1" xfId="53" applyFont="1" applyFill="1" applyBorder="1" applyAlignment="1">
      <alignment vertical="center"/>
    </xf>
    <xf numFmtId="3" fontId="53"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60"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14" fontId="55" fillId="0" borderId="7" xfId="0" applyNumberFormat="1" applyFont="1" applyBorder="1" applyAlignment="1">
      <alignment horizontal="center" vertical="center" wrapText="1"/>
    </xf>
    <xf numFmtId="0" fontId="61" fillId="0" borderId="0" xfId="0" applyFont="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4"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5"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1" fillId="0" borderId="0" xfId="0" applyFont="1" applyFill="1" applyAlignment="1">
      <alignment horizontal="center" vertical="center"/>
    </xf>
    <xf numFmtId="0" fontId="44" fillId="4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Border="1" applyAlignment="1">
      <alignment horizontal="center" vertical="center"/>
    </xf>
    <xf numFmtId="0" fontId="36" fillId="0" borderId="0" xfId="0" applyFont="1" applyAlignment="1">
      <alignment horizontal="justify"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0" xfId="0" applyFont="1" applyFill="1" applyAlignment="1">
      <alignment horizontal="right" vertical="center"/>
    </xf>
    <xf numFmtId="0" fontId="43" fillId="0" borderId="0" xfId="0" applyFont="1" applyAlignment="1">
      <alignment horizontal="justify" vertical="center" wrapText="1"/>
    </xf>
    <xf numFmtId="0" fontId="50" fillId="0" borderId="27" xfId="0" applyFont="1" applyBorder="1" applyAlignment="1">
      <alignment horizontal="center" vertical="center" wrapText="1"/>
    </xf>
    <xf numFmtId="0" fontId="50"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40" fillId="0" borderId="0" xfId="0" applyFont="1" applyAlignment="1">
      <alignment horizontal="center" vertical="center"/>
    </xf>
    <xf numFmtId="0" fontId="2" fillId="40" borderId="0" xfId="0" applyFont="1" applyFill="1" applyBorder="1" applyAlignment="1">
      <alignment horizontal="center" vertical="center" wrapText="1"/>
    </xf>
    <xf numFmtId="0" fontId="47" fillId="0" borderId="0" xfId="0" applyFont="1" applyAlignment="1">
      <alignment horizontal="left"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3" fillId="0" borderId="0" xfId="0" applyFont="1" applyAlignment="1">
      <alignment horizontal="center" vertical="center" wrapText="1"/>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Moeda" xfId="53" builtinId="4"/>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3 2 2" xfId="60"/>
    <cellStyle name="Vírgula 3 3" xfId="56"/>
    <cellStyle name="Vírgula 4" xfId="4"/>
    <cellStyle name="Vírgula 4 2" xfId="50"/>
    <cellStyle name="Vírgula 4 2 2" xfId="59"/>
    <cellStyle name="Vírgula 4 3" xfId="55"/>
    <cellStyle name="Vírgula 5" xfId="47"/>
    <cellStyle name="Vírgula 5 2" xfId="52"/>
    <cellStyle name="Vírgula 5 2 2" xfId="61"/>
    <cellStyle name="Vírgula 5 3" xfId="57"/>
    <cellStyle name="Vírgula 6" xfId="49"/>
    <cellStyle name="Vírgula 6 2" xfId="58"/>
    <cellStyle name="Vírgula 7"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35" t="s">
        <v>348</v>
      </c>
      <c r="B1" s="435"/>
      <c r="C1" s="435"/>
      <c r="D1" s="435"/>
      <c r="E1" s="435"/>
      <c r="F1" s="435"/>
      <c r="G1" s="435"/>
    </row>
    <row r="2" spans="1:7" ht="18.75" x14ac:dyDescent="0.25">
      <c r="A2" s="331"/>
      <c r="B2" s="331"/>
      <c r="C2" s="331"/>
      <c r="D2" s="331"/>
      <c r="E2" s="331"/>
      <c r="F2" s="331"/>
      <c r="G2" s="331"/>
    </row>
    <row r="3" spans="1:7" ht="18.75" x14ac:dyDescent="0.25">
      <c r="A3" s="350" t="str">
        <f>Posto!A1</f>
        <v>PREGÃO ELETRÔNICO nº xx/2023-SR/PF/PI</v>
      </c>
      <c r="B3" s="331"/>
      <c r="C3" s="331"/>
      <c r="D3" s="331"/>
      <c r="E3" s="331"/>
      <c r="F3" s="331"/>
      <c r="G3" s="331"/>
    </row>
    <row r="4" spans="1:7" ht="18.75" x14ac:dyDescent="0.25">
      <c r="A4" s="350" t="str">
        <f>Posto!A2</f>
        <v>Processo nº 08410.003208/2023-65</v>
      </c>
      <c r="B4" s="331"/>
      <c r="C4" s="331"/>
      <c r="D4" s="331"/>
      <c r="E4" s="331"/>
      <c r="F4" s="331"/>
      <c r="G4" s="331"/>
    </row>
    <row r="6" spans="1:7" x14ac:dyDescent="0.25">
      <c r="A6" s="436" t="s">
        <v>349</v>
      </c>
      <c r="B6" s="437"/>
      <c r="C6" s="437"/>
      <c r="D6" s="437"/>
      <c r="E6" s="437"/>
      <c r="F6" s="437"/>
      <c r="G6" s="438"/>
    </row>
    <row r="7" spans="1:7" x14ac:dyDescent="0.25">
      <c r="A7" s="423" t="s">
        <v>350</v>
      </c>
      <c r="B7" s="424"/>
      <c r="C7" s="424"/>
      <c r="D7" s="424"/>
      <c r="E7" s="424"/>
      <c r="F7" s="424"/>
      <c r="G7" s="425"/>
    </row>
    <row r="8" spans="1:7" x14ac:dyDescent="0.25">
      <c r="A8" s="423" t="s">
        <v>360</v>
      </c>
      <c r="B8" s="424"/>
      <c r="C8" s="424"/>
      <c r="D8" s="424"/>
      <c r="E8" s="424"/>
      <c r="F8" s="424"/>
      <c r="G8" s="425"/>
    </row>
    <row r="9" spans="1:7" x14ac:dyDescent="0.25">
      <c r="A9" s="423" t="s">
        <v>361</v>
      </c>
      <c r="B9" s="424"/>
      <c r="C9" s="424"/>
      <c r="D9" s="424"/>
      <c r="E9" s="424"/>
      <c r="F9" s="424"/>
      <c r="G9" s="425"/>
    </row>
    <row r="10" spans="1:7" x14ac:dyDescent="0.25">
      <c r="A10" s="423" t="s">
        <v>351</v>
      </c>
      <c r="B10" s="424"/>
      <c r="C10" s="424"/>
      <c r="D10" s="424"/>
      <c r="E10" s="424"/>
      <c r="F10" s="424"/>
      <c r="G10" s="425"/>
    </row>
    <row r="11" spans="1:7" x14ac:dyDescent="0.25">
      <c r="A11" s="423" t="s">
        <v>352</v>
      </c>
      <c r="B11" s="424"/>
      <c r="C11" s="424"/>
      <c r="D11" s="424"/>
      <c r="E11" s="424"/>
      <c r="F11" s="424"/>
      <c r="G11" s="425"/>
    </row>
    <row r="12" spans="1:7" x14ac:dyDescent="0.25">
      <c r="A12" s="423" t="s">
        <v>353</v>
      </c>
      <c r="B12" s="424"/>
      <c r="C12" s="424"/>
      <c r="D12" s="424"/>
      <c r="E12" s="424"/>
      <c r="F12" s="424"/>
      <c r="G12" s="425"/>
    </row>
    <row r="13" spans="1:7" x14ac:dyDescent="0.25">
      <c r="A13" s="423" t="s">
        <v>354</v>
      </c>
      <c r="B13" s="424"/>
      <c r="C13" s="424"/>
      <c r="D13" s="424"/>
      <c r="E13" s="424"/>
      <c r="F13" s="424"/>
      <c r="G13" s="425"/>
    </row>
    <row r="14" spans="1:7" x14ac:dyDescent="0.25">
      <c r="A14" s="423" t="s">
        <v>362</v>
      </c>
      <c r="B14" s="424"/>
      <c r="C14" s="424"/>
      <c r="D14" s="424"/>
      <c r="E14" s="424"/>
      <c r="F14" s="424"/>
      <c r="G14" s="425"/>
    </row>
    <row r="15" spans="1:7" x14ac:dyDescent="0.25">
      <c r="A15" s="423"/>
      <c r="B15" s="424"/>
      <c r="C15" s="424"/>
      <c r="D15" s="424"/>
      <c r="E15" s="424"/>
      <c r="F15" s="424"/>
      <c r="G15" s="425"/>
    </row>
    <row r="16" spans="1:7" x14ac:dyDescent="0.25">
      <c r="A16" s="423"/>
      <c r="B16" s="424"/>
      <c r="C16" s="424"/>
      <c r="D16" s="424"/>
      <c r="E16" s="424"/>
      <c r="F16" s="424"/>
      <c r="G16" s="425"/>
    </row>
    <row r="17" spans="1:7" x14ac:dyDescent="0.25">
      <c r="A17" s="423" t="s">
        <v>355</v>
      </c>
      <c r="B17" s="424"/>
      <c r="C17" s="424"/>
      <c r="D17" s="424"/>
      <c r="E17" s="424"/>
      <c r="F17" s="424"/>
      <c r="G17" s="425"/>
    </row>
    <row r="18" spans="1:7" x14ac:dyDescent="0.25">
      <c r="A18" s="439"/>
      <c r="B18" s="440"/>
      <c r="C18" s="440"/>
      <c r="D18" s="440"/>
      <c r="E18" s="440"/>
      <c r="F18" s="440"/>
      <c r="G18" s="441"/>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400</v>
      </c>
      <c r="B22" s="319" t="s">
        <v>396</v>
      </c>
      <c r="C22" s="320" t="s">
        <v>401</v>
      </c>
      <c r="D22" s="320" t="s">
        <v>399</v>
      </c>
      <c r="E22" s="320" t="s">
        <v>398</v>
      </c>
      <c r="F22" s="320" t="s">
        <v>397</v>
      </c>
    </row>
    <row r="23" spans="1:7" x14ac:dyDescent="0.25">
      <c r="A23" s="400"/>
      <c r="B23" s="321"/>
      <c r="C23" s="402"/>
      <c r="D23" s="323"/>
      <c r="E23" s="322"/>
      <c r="F23" s="401"/>
    </row>
    <row r="24" spans="1:7" x14ac:dyDescent="0.25">
      <c r="A24" s="400"/>
      <c r="B24" s="321"/>
      <c r="C24" s="402"/>
      <c r="D24" s="323"/>
      <c r="E24" s="322">
        <v>1</v>
      </c>
      <c r="F24" s="401">
        <v>1</v>
      </c>
    </row>
    <row r="25" spans="1:7" ht="15" customHeight="1" x14ac:dyDescent="0.25">
      <c r="A25" s="400"/>
      <c r="B25" s="321"/>
      <c r="C25" s="402"/>
      <c r="D25" s="324"/>
      <c r="E25" s="322"/>
      <c r="F25" s="401"/>
    </row>
    <row r="26" spans="1:7" x14ac:dyDescent="0.25">
      <c r="A26" s="400"/>
      <c r="B26" s="321"/>
      <c r="C26" s="402"/>
      <c r="D26" s="324"/>
      <c r="E26" s="322"/>
      <c r="F26" s="401"/>
    </row>
    <row r="27" spans="1:7" ht="15" customHeight="1" x14ac:dyDescent="0.25">
      <c r="A27" s="400"/>
      <c r="B27" s="321"/>
      <c r="C27" s="402"/>
      <c r="D27" s="323"/>
      <c r="E27" s="322"/>
      <c r="F27" s="401"/>
    </row>
    <row r="28" spans="1:7" x14ac:dyDescent="0.25">
      <c r="A28" s="400"/>
      <c r="B28" s="321"/>
      <c r="C28" s="402"/>
      <c r="D28" s="323"/>
      <c r="E28" s="322"/>
      <c r="F28" s="401"/>
    </row>
    <row r="29" spans="1:7" ht="15" customHeight="1" x14ac:dyDescent="0.25">
      <c r="A29" s="400"/>
      <c r="B29" s="321"/>
      <c r="C29" s="402"/>
      <c r="D29" s="323"/>
      <c r="E29" s="322"/>
      <c r="F29" s="401"/>
    </row>
    <row r="30" spans="1:7" x14ac:dyDescent="0.25">
      <c r="A30" s="400"/>
      <c r="B30" s="321"/>
      <c r="C30" s="402"/>
      <c r="D30" s="323"/>
      <c r="E30" s="322"/>
      <c r="F30" s="401"/>
    </row>
    <row r="31" spans="1:7" x14ac:dyDescent="0.25">
      <c r="A31" s="433" t="s">
        <v>402</v>
      </c>
      <c r="B31" s="434"/>
      <c r="C31" s="403">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20" t="s">
        <v>363</v>
      </c>
      <c r="B34" s="421"/>
      <c r="C34" s="421"/>
      <c r="D34" s="421"/>
      <c r="E34" s="421"/>
      <c r="F34" s="421"/>
      <c r="G34" s="422"/>
    </row>
    <row r="35" spans="1:7" x14ac:dyDescent="0.25">
      <c r="A35" s="338"/>
      <c r="B35" s="335"/>
      <c r="C35" s="335"/>
      <c r="D35" s="335"/>
      <c r="E35" s="335"/>
      <c r="F35" s="329"/>
      <c r="G35" s="339"/>
    </row>
    <row r="36" spans="1:7" x14ac:dyDescent="0.25">
      <c r="A36" s="423" t="s">
        <v>356</v>
      </c>
      <c r="B36" s="424"/>
      <c r="C36" s="424"/>
      <c r="D36" s="424"/>
      <c r="E36" s="424"/>
      <c r="F36" s="424"/>
      <c r="G36" s="425"/>
    </row>
    <row r="37" spans="1:7" x14ac:dyDescent="0.25">
      <c r="A37" s="426" t="s">
        <v>357</v>
      </c>
      <c r="B37" s="427"/>
      <c r="C37" s="427"/>
      <c r="D37" s="427"/>
      <c r="E37" s="427"/>
      <c r="F37" s="427"/>
      <c r="G37" s="428"/>
    </row>
    <row r="38" spans="1:7" x14ac:dyDescent="0.25">
      <c r="A38" s="340"/>
      <c r="B38" s="340"/>
      <c r="C38" s="340"/>
      <c r="D38" s="340"/>
      <c r="E38" s="340"/>
      <c r="F38" s="340"/>
      <c r="G38" s="340"/>
    </row>
    <row r="40" spans="1:7" x14ac:dyDescent="0.25">
      <c r="A40" s="432" t="s">
        <v>364</v>
      </c>
      <c r="B40" s="432"/>
      <c r="C40" s="432"/>
    </row>
    <row r="41" spans="1:7" x14ac:dyDescent="0.25">
      <c r="A41" s="432" t="s">
        <v>358</v>
      </c>
      <c r="B41" s="432"/>
      <c r="C41" s="365" t="s">
        <v>365</v>
      </c>
    </row>
    <row r="42" spans="1:7" x14ac:dyDescent="0.25">
      <c r="A42" s="432" t="s">
        <v>409</v>
      </c>
      <c r="B42" s="432"/>
      <c r="C42" s="404">
        <f>C31</f>
        <v>0</v>
      </c>
    </row>
    <row r="43" spans="1:7" x14ac:dyDescent="0.25">
      <c r="A43" s="341"/>
      <c r="B43" s="341"/>
    </row>
    <row r="44" spans="1:7" x14ac:dyDescent="0.25">
      <c r="B44" s="431"/>
      <c r="C44" s="431"/>
      <c r="D44" s="431"/>
      <c r="E44" s="431"/>
    </row>
    <row r="45" spans="1:7" x14ac:dyDescent="0.25">
      <c r="A45" s="343" t="s">
        <v>359</v>
      </c>
      <c r="B45" s="344"/>
      <c r="C45" s="344"/>
      <c r="D45" s="344"/>
      <c r="E45" s="344"/>
      <c r="F45" s="345"/>
      <c r="G45" s="346"/>
    </row>
    <row r="46" spans="1:7" x14ac:dyDescent="0.25">
      <c r="A46" s="338" t="s">
        <v>367</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30" t="s">
        <v>366</v>
      </c>
      <c r="B50" s="430"/>
      <c r="C50" s="430"/>
      <c r="D50" s="430"/>
      <c r="E50" s="430"/>
      <c r="F50" s="430"/>
      <c r="G50" s="430"/>
    </row>
    <row r="53" spans="1:7" x14ac:dyDescent="0.25">
      <c r="A53" s="429" t="s">
        <v>408</v>
      </c>
      <c r="B53" s="429"/>
      <c r="C53" s="429"/>
      <c r="D53" s="429"/>
      <c r="E53" s="429"/>
      <c r="F53" s="429"/>
      <c r="G53" s="429"/>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C10" sqref="C10"/>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42" t="s">
        <v>180</v>
      </c>
      <c r="B1" s="442"/>
      <c r="C1" s="442"/>
      <c r="D1" s="442"/>
      <c r="E1" s="442"/>
      <c r="F1" s="442"/>
    </row>
    <row r="3" spans="1:7" ht="15.75" x14ac:dyDescent="0.25">
      <c r="A3" s="362" t="str">
        <f>Posto!A1</f>
        <v>PREGÃO ELETRÔNICO nº xx/2023-SR/PF/PI</v>
      </c>
      <c r="B3" s="352"/>
      <c r="C3" s="352"/>
      <c r="D3" s="352"/>
      <c r="E3" s="352"/>
      <c r="F3" s="352"/>
    </row>
    <row r="4" spans="1:7" ht="15.75" x14ac:dyDescent="0.25">
      <c r="A4" s="362" t="str">
        <f>Posto!A2</f>
        <v>Processo nº 08410.003208/2023-65</v>
      </c>
      <c r="B4" s="327"/>
      <c r="C4" s="327"/>
      <c r="D4" s="327"/>
      <c r="E4" s="327"/>
      <c r="F4" s="327"/>
    </row>
    <row r="5" spans="1:7" ht="47.25" x14ac:dyDescent="0.25">
      <c r="A5" s="356" t="s">
        <v>386</v>
      </c>
      <c r="B5" s="356" t="s">
        <v>182</v>
      </c>
      <c r="C5" s="357" t="s">
        <v>388</v>
      </c>
      <c r="D5" s="357" t="s">
        <v>387</v>
      </c>
      <c r="E5" s="357" t="s">
        <v>389</v>
      </c>
      <c r="F5" s="357" t="s">
        <v>390</v>
      </c>
      <c r="G5" s="354"/>
    </row>
    <row r="6" spans="1:7" ht="15.75" x14ac:dyDescent="0.25">
      <c r="A6" s="358">
        <v>1</v>
      </c>
      <c r="B6" s="359" t="s">
        <v>423</v>
      </c>
      <c r="C6" s="360">
        <v>92.47</v>
      </c>
      <c r="D6" s="358">
        <v>4</v>
      </c>
      <c r="E6" s="360">
        <f>C6*D6</f>
        <v>369.88</v>
      </c>
      <c r="F6" s="360">
        <f>E6/12</f>
        <v>30.823333333333334</v>
      </c>
    </row>
    <row r="7" spans="1:7" ht="15.75" x14ac:dyDescent="0.25">
      <c r="A7" s="358">
        <v>2</v>
      </c>
      <c r="B7" s="359" t="s">
        <v>418</v>
      </c>
      <c r="C7" s="360">
        <v>60.37</v>
      </c>
      <c r="D7" s="358">
        <v>5</v>
      </c>
      <c r="E7" s="360">
        <f t="shared" ref="E7:E13" si="0">C7*D7</f>
        <v>301.84999999999997</v>
      </c>
      <c r="F7" s="360">
        <f t="shared" ref="F7:F13" si="1">E7/12</f>
        <v>25.154166666666665</v>
      </c>
    </row>
    <row r="8" spans="1:7" ht="15.75" x14ac:dyDescent="0.25">
      <c r="A8" s="358">
        <v>3</v>
      </c>
      <c r="B8" s="359" t="s">
        <v>419</v>
      </c>
      <c r="C8" s="360">
        <v>86.35</v>
      </c>
      <c r="D8" s="358">
        <v>3</v>
      </c>
      <c r="E8" s="360">
        <f t="shared" si="0"/>
        <v>259.04999999999995</v>
      </c>
      <c r="F8" s="360">
        <f t="shared" si="1"/>
        <v>21.587499999999995</v>
      </c>
    </row>
    <row r="9" spans="1:7" ht="15.75" x14ac:dyDescent="0.25">
      <c r="A9" s="358">
        <v>4</v>
      </c>
      <c r="B9" s="359" t="s">
        <v>422</v>
      </c>
      <c r="C9" s="360">
        <v>49.65</v>
      </c>
      <c r="D9" s="358">
        <v>1</v>
      </c>
      <c r="E9" s="360">
        <f t="shared" si="0"/>
        <v>49.65</v>
      </c>
      <c r="F9" s="360">
        <f t="shared" si="1"/>
        <v>4.1375000000000002</v>
      </c>
    </row>
    <row r="10" spans="1:7" ht="15.75" x14ac:dyDescent="0.25">
      <c r="A10" s="358">
        <v>5</v>
      </c>
      <c r="B10" s="359" t="s">
        <v>420</v>
      </c>
      <c r="C10" s="360">
        <v>19.489999999999998</v>
      </c>
      <c r="D10" s="358">
        <v>5</v>
      </c>
      <c r="E10" s="360">
        <f>C10*D10</f>
        <v>97.449999999999989</v>
      </c>
      <c r="F10" s="360">
        <f>E10/12</f>
        <v>8.1208333333333318</v>
      </c>
    </row>
    <row r="11" spans="1:7" ht="15.75" x14ac:dyDescent="0.25">
      <c r="A11" s="358">
        <v>6</v>
      </c>
      <c r="B11" s="359"/>
      <c r="C11" s="360"/>
      <c r="D11" s="358">
        <v>2</v>
      </c>
      <c r="E11" s="360">
        <f t="shared" si="0"/>
        <v>0</v>
      </c>
      <c r="F11" s="360">
        <f t="shared" si="1"/>
        <v>0</v>
      </c>
    </row>
    <row r="12" spans="1:7" ht="15.75" x14ac:dyDescent="0.25">
      <c r="A12" s="358"/>
      <c r="B12" s="359"/>
      <c r="C12" s="360"/>
      <c r="D12" s="358"/>
      <c r="E12" s="360">
        <f t="shared" si="0"/>
        <v>0</v>
      </c>
      <c r="F12" s="360">
        <f t="shared" si="1"/>
        <v>0</v>
      </c>
    </row>
    <row r="13" spans="1:7" ht="15.75" x14ac:dyDescent="0.25">
      <c r="A13" s="358"/>
      <c r="B13" s="359"/>
      <c r="C13" s="360"/>
      <c r="D13" s="358"/>
      <c r="E13" s="360">
        <f t="shared" si="0"/>
        <v>0</v>
      </c>
      <c r="F13" s="360">
        <f t="shared" si="1"/>
        <v>0</v>
      </c>
    </row>
    <row r="14" spans="1:7" ht="15.75" x14ac:dyDescent="0.25">
      <c r="A14" s="443" t="s">
        <v>391</v>
      </c>
      <c r="B14" s="444"/>
      <c r="C14" s="444"/>
      <c r="D14" s="444"/>
      <c r="E14" s="445"/>
      <c r="F14" s="361">
        <f>SUM(F6:F13)</f>
        <v>89.823333333333338</v>
      </c>
    </row>
    <row r="15" spans="1:7" x14ac:dyDescent="0.25">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8"/>
  <sheetViews>
    <sheetView tabSelected="1" topLeftCell="A145" zoomScaleNormal="100" workbookViewId="0">
      <selection activeCell="C160" sqref="C160"/>
    </sheetView>
  </sheetViews>
  <sheetFormatPr defaultRowHeight="15.75" x14ac:dyDescent="0.25"/>
  <cols>
    <col min="1" max="1" width="13.140625" style="33" customWidth="1"/>
    <col min="2" max="2" width="72.140625" style="33" customWidth="1"/>
    <col min="3" max="3" width="15.5703125" style="33" bestFit="1"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4" customWidth="1"/>
    <col min="10" max="10" width="11.7109375" style="33" customWidth="1"/>
    <col min="11" max="16384" width="9.140625" style="33"/>
  </cols>
  <sheetData>
    <row r="1" spans="1:10" ht="19.5" x14ac:dyDescent="0.25">
      <c r="A1" s="373" t="s">
        <v>421</v>
      </c>
      <c r="B1" s="373"/>
      <c r="C1" s="373"/>
      <c r="D1" s="373"/>
    </row>
    <row r="2" spans="1:10" ht="19.5" x14ac:dyDescent="0.25">
      <c r="A2" s="373" t="s">
        <v>425</v>
      </c>
      <c r="B2" s="373"/>
      <c r="C2" s="373"/>
      <c r="D2" s="373"/>
    </row>
    <row r="4" spans="1:10" ht="16.5" x14ac:dyDescent="0.25">
      <c r="A4" s="450" t="s">
        <v>253</v>
      </c>
      <c r="B4" s="450"/>
      <c r="C4" s="450"/>
      <c r="D4" s="450"/>
    </row>
    <row r="5" spans="1:10" ht="16.5" x14ac:dyDescent="0.25">
      <c r="A5" s="450" t="s">
        <v>255</v>
      </c>
      <c r="B5" s="450"/>
      <c r="C5" s="450"/>
      <c r="D5" s="450"/>
    </row>
    <row r="6" spans="1:10" x14ac:dyDescent="0.25">
      <c r="A6" s="467" t="s">
        <v>296</v>
      </c>
      <c r="B6" s="467"/>
      <c r="C6" s="467"/>
      <c r="D6" s="467"/>
    </row>
    <row r="7" spans="1:10" ht="37.5" customHeight="1" x14ac:dyDescent="0.25">
      <c r="A7" s="469" t="s">
        <v>346</v>
      </c>
      <c r="B7" s="469"/>
      <c r="C7" s="469"/>
      <c r="D7" s="469"/>
    </row>
    <row r="8" spans="1:10" x14ac:dyDescent="0.25">
      <c r="A8" s="375"/>
      <c r="B8" s="375"/>
      <c r="C8" s="375"/>
      <c r="D8" s="375"/>
    </row>
    <row r="9" spans="1:10" ht="16.5" thickBot="1" x14ac:dyDescent="0.3">
      <c r="A9" s="453" t="s">
        <v>297</v>
      </c>
      <c r="B9" s="453"/>
      <c r="C9" s="453"/>
      <c r="D9" s="367"/>
    </row>
    <row r="10" spans="1:10" x14ac:dyDescent="0.25">
      <c r="A10" s="306">
        <v>1</v>
      </c>
      <c r="B10" s="307" t="s">
        <v>298</v>
      </c>
      <c r="C10" s="376" t="s">
        <v>415</v>
      </c>
      <c r="D10" s="367"/>
    </row>
    <row r="11" spans="1:10" x14ac:dyDescent="0.25">
      <c r="A11" s="308">
        <v>2</v>
      </c>
      <c r="B11" s="305" t="s">
        <v>299</v>
      </c>
      <c r="C11" s="377" t="s">
        <v>416</v>
      </c>
      <c r="D11" s="367"/>
    </row>
    <row r="12" spans="1:10" x14ac:dyDescent="0.25">
      <c r="A12" s="308">
        <v>3</v>
      </c>
      <c r="B12" s="289" t="s">
        <v>300</v>
      </c>
      <c r="C12" s="378">
        <v>1544.4</v>
      </c>
      <c r="D12" s="367"/>
      <c r="E12" s="398" t="s">
        <v>403</v>
      </c>
    </row>
    <row r="13" spans="1:10" ht="15.75" customHeight="1" x14ac:dyDescent="0.25">
      <c r="A13" s="308">
        <v>4</v>
      </c>
      <c r="B13" s="305" t="s">
        <v>301</v>
      </c>
      <c r="C13" s="419" t="s">
        <v>424</v>
      </c>
      <c r="D13" s="379"/>
    </row>
    <row r="14" spans="1:10" ht="15.75" customHeight="1" x14ac:dyDescent="0.25">
      <c r="A14" s="301">
        <v>5</v>
      </c>
      <c r="B14" s="311" t="s">
        <v>302</v>
      </c>
      <c r="C14" s="380">
        <v>44927</v>
      </c>
      <c r="D14" s="379"/>
      <c r="J14" s="374"/>
    </row>
    <row r="15" spans="1:10" ht="15.75" customHeight="1" x14ac:dyDescent="0.25">
      <c r="A15" s="301">
        <v>6</v>
      </c>
      <c r="B15" s="311" t="s">
        <v>347</v>
      </c>
      <c r="C15" s="380"/>
      <c r="D15" s="379"/>
      <c r="J15" s="374"/>
    </row>
    <row r="16" spans="1:10" ht="16.5" thickBot="1" x14ac:dyDescent="0.3">
      <c r="A16" s="309">
        <v>7</v>
      </c>
      <c r="B16" s="310" t="s">
        <v>325</v>
      </c>
      <c r="C16" s="418" t="s">
        <v>417</v>
      </c>
      <c r="D16" s="379"/>
      <c r="I16" s="449" t="s">
        <v>368</v>
      </c>
      <c r="J16" s="449"/>
    </row>
    <row r="17" spans="1:10" x14ac:dyDescent="0.25">
      <c r="A17" s="381" t="s">
        <v>303</v>
      </c>
      <c r="B17" s="379"/>
      <c r="C17" s="379"/>
      <c r="D17" s="379"/>
      <c r="I17" s="368"/>
      <c r="J17" s="368"/>
    </row>
    <row r="18" spans="1:10" x14ac:dyDescent="0.25">
      <c r="A18" s="381" t="s">
        <v>304</v>
      </c>
      <c r="B18" s="379"/>
      <c r="C18" s="379"/>
      <c r="D18" s="379"/>
      <c r="I18" s="446" t="s">
        <v>339</v>
      </c>
      <c r="J18" s="446"/>
    </row>
    <row r="19" spans="1:10" x14ac:dyDescent="0.25">
      <c r="A19" s="375"/>
      <c r="B19" s="375"/>
      <c r="C19" s="375"/>
      <c r="D19" s="375"/>
      <c r="I19" s="446" t="s">
        <v>340</v>
      </c>
      <c r="J19" s="446"/>
    </row>
    <row r="20" spans="1:10" x14ac:dyDescent="0.25">
      <c r="I20" s="446" t="s">
        <v>341</v>
      </c>
      <c r="J20" s="446"/>
    </row>
    <row r="21" spans="1:10" ht="15.75" customHeight="1" x14ac:dyDescent="0.25">
      <c r="A21" s="453" t="s">
        <v>191</v>
      </c>
      <c r="B21" s="453"/>
      <c r="C21" s="453"/>
      <c r="I21" s="446" t="s">
        <v>342</v>
      </c>
      <c r="J21" s="446"/>
    </row>
    <row r="22" spans="1:10" ht="16.5" thickBot="1" x14ac:dyDescent="0.3">
      <c r="I22" s="446"/>
      <c r="J22" s="446"/>
    </row>
    <row r="23" spans="1:10" ht="16.5" thickBot="1" x14ac:dyDescent="0.3">
      <c r="A23" s="250">
        <v>1</v>
      </c>
      <c r="B23" s="366" t="s">
        <v>192</v>
      </c>
      <c r="C23" s="366" t="s">
        <v>193</v>
      </c>
      <c r="I23" s="446" t="s">
        <v>343</v>
      </c>
      <c r="J23" s="446"/>
    </row>
    <row r="24" spans="1:10" ht="16.5" thickBot="1" x14ac:dyDescent="0.3">
      <c r="A24" s="251" t="s">
        <v>194</v>
      </c>
      <c r="B24" s="312" t="s">
        <v>195</v>
      </c>
      <c r="C24" s="413">
        <f>C12</f>
        <v>1544.4</v>
      </c>
      <c r="I24" s="446" t="s">
        <v>344</v>
      </c>
      <c r="J24" s="446"/>
    </row>
    <row r="25" spans="1:10" ht="16.5" thickBot="1" x14ac:dyDescent="0.3">
      <c r="A25" s="251" t="s">
        <v>196</v>
      </c>
      <c r="B25" s="312" t="s">
        <v>197</v>
      </c>
      <c r="C25" s="291">
        <f>IF(F25="NÃO",0,C24*30/100)</f>
        <v>463.32</v>
      </c>
      <c r="E25" s="294" t="s">
        <v>282</v>
      </c>
      <c r="F25" s="298" t="s">
        <v>410</v>
      </c>
      <c r="I25" s="446" t="s">
        <v>338</v>
      </c>
      <c r="J25" s="446"/>
    </row>
    <row r="26" spans="1:10" ht="16.5" thickBot="1" x14ac:dyDescent="0.3">
      <c r="A26" s="251" t="s">
        <v>198</v>
      </c>
      <c r="B26" s="312" t="s">
        <v>199</v>
      </c>
      <c r="C26" s="291"/>
      <c r="I26" s="448" t="s">
        <v>331</v>
      </c>
      <c r="J26" s="448"/>
    </row>
    <row r="27" spans="1:10" ht="16.5" customHeight="1" thickBot="1" x14ac:dyDescent="0.3">
      <c r="A27" s="251" t="s">
        <v>200</v>
      </c>
      <c r="B27" s="347" t="s">
        <v>11</v>
      </c>
      <c r="C27" s="291">
        <f>IF(F27="NÃO",0,J35)</f>
        <v>0</v>
      </c>
      <c r="E27" s="294" t="s">
        <v>283</v>
      </c>
      <c r="F27" s="298" t="s">
        <v>375</v>
      </c>
      <c r="I27" s="446" t="s">
        <v>345</v>
      </c>
      <c r="J27" s="446"/>
    </row>
    <row r="28" spans="1:10" ht="16.5" thickBot="1" x14ac:dyDescent="0.3">
      <c r="A28" s="251" t="s">
        <v>201</v>
      </c>
      <c r="B28" s="347" t="s">
        <v>202</v>
      </c>
      <c r="C28" s="291">
        <f>IF(F28="NÃO",0,J40)</f>
        <v>0</v>
      </c>
      <c r="E28" s="351" t="s">
        <v>284</v>
      </c>
      <c r="F28" s="298" t="s">
        <v>375</v>
      </c>
      <c r="I28" s="447"/>
      <c r="J28" s="447"/>
    </row>
    <row r="29" spans="1:10" ht="16.5" thickBot="1" x14ac:dyDescent="0.3">
      <c r="A29" s="251" t="s">
        <v>203</v>
      </c>
      <c r="B29" s="312" t="s">
        <v>205</v>
      </c>
      <c r="C29" s="291"/>
      <c r="I29" s="369" t="s">
        <v>336</v>
      </c>
      <c r="J29" s="317">
        <f>C24</f>
        <v>1544.4</v>
      </c>
    </row>
    <row r="30" spans="1:10" ht="16.5" thickBot="1" x14ac:dyDescent="0.3">
      <c r="A30" s="451" t="s">
        <v>16</v>
      </c>
      <c r="B30" s="452"/>
      <c r="C30" s="290">
        <f>SUM(C24:C29)</f>
        <v>2007.72</v>
      </c>
      <c r="I30" s="369" t="s">
        <v>337</v>
      </c>
      <c r="J30" s="317">
        <f>C25</f>
        <v>463.32</v>
      </c>
    </row>
    <row r="31" spans="1:10" x14ac:dyDescent="0.25">
      <c r="A31" s="381" t="s">
        <v>292</v>
      </c>
      <c r="I31" s="369" t="s">
        <v>332</v>
      </c>
      <c r="J31" s="317">
        <f>J29+J30</f>
        <v>2007.72</v>
      </c>
    </row>
    <row r="32" spans="1:10" x14ac:dyDescent="0.25">
      <c r="I32" s="369" t="s">
        <v>333</v>
      </c>
      <c r="J32" s="317">
        <f>J31/220</f>
        <v>9.1259999999999994</v>
      </c>
    </row>
    <row r="33" spans="1:11" x14ac:dyDescent="0.25">
      <c r="A33" s="455" t="s">
        <v>206</v>
      </c>
      <c r="B33" s="455"/>
      <c r="C33" s="455"/>
      <c r="D33" s="455"/>
      <c r="I33" s="369" t="s">
        <v>334</v>
      </c>
      <c r="J33" s="317">
        <f>J32*20%</f>
        <v>1.8251999999999999</v>
      </c>
    </row>
    <row r="34" spans="1:11" ht="24" customHeight="1" x14ac:dyDescent="0.25">
      <c r="A34" s="454" t="s">
        <v>293</v>
      </c>
      <c r="B34" s="454"/>
      <c r="C34" s="454"/>
      <c r="D34" s="454"/>
      <c r="I34" s="369" t="s">
        <v>370</v>
      </c>
      <c r="J34" s="278">
        <f>8*15</f>
        <v>120</v>
      </c>
    </row>
    <row r="35" spans="1:11" ht="24" customHeight="1" x14ac:dyDescent="0.25">
      <c r="A35" s="454" t="s">
        <v>294</v>
      </c>
      <c r="B35" s="454"/>
      <c r="C35" s="454"/>
      <c r="D35" s="454"/>
      <c r="I35" s="370" t="s">
        <v>335</v>
      </c>
      <c r="J35" s="318">
        <f>J33*J34</f>
        <v>219.024</v>
      </c>
    </row>
    <row r="36" spans="1:11" ht="35.25" customHeight="1" x14ac:dyDescent="0.25">
      <c r="A36" s="458" t="s">
        <v>295</v>
      </c>
      <c r="B36" s="458"/>
      <c r="C36" s="458"/>
      <c r="D36" s="458"/>
      <c r="I36" s="368"/>
      <c r="J36" s="279"/>
    </row>
    <row r="37" spans="1:11" x14ac:dyDescent="0.25">
      <c r="A37" s="303"/>
      <c r="I37" s="371" t="s">
        <v>373</v>
      </c>
      <c r="J37" s="278">
        <f>8-7</f>
        <v>1</v>
      </c>
    </row>
    <row r="38" spans="1:11" x14ac:dyDescent="0.25">
      <c r="A38" s="456" t="s">
        <v>207</v>
      </c>
      <c r="B38" s="456"/>
      <c r="C38" s="456"/>
      <c r="D38" s="456"/>
      <c r="I38" s="371" t="s">
        <v>372</v>
      </c>
      <c r="J38" s="278">
        <v>15</v>
      </c>
    </row>
    <row r="39" spans="1:11" ht="16.5" thickBot="1" x14ac:dyDescent="0.3">
      <c r="I39" s="371" t="s">
        <v>371</v>
      </c>
      <c r="J39" s="278">
        <f>J37*J38</f>
        <v>15</v>
      </c>
    </row>
    <row r="40" spans="1:11" ht="16.5" thickBot="1" x14ac:dyDescent="0.3">
      <c r="A40" s="250" t="s">
        <v>208</v>
      </c>
      <c r="B40" s="366" t="s">
        <v>209</v>
      </c>
      <c r="C40" s="366" t="s">
        <v>215</v>
      </c>
      <c r="D40" s="366" t="s">
        <v>193</v>
      </c>
      <c r="I40" s="372" t="s">
        <v>374</v>
      </c>
      <c r="J40" s="409">
        <f>J39*J32</f>
        <v>136.88999999999999</v>
      </c>
      <c r="K40" s="374"/>
    </row>
    <row r="41" spans="1:11" ht="16.5" thickBot="1" x14ac:dyDescent="0.3">
      <c r="A41" s="251" t="s">
        <v>194</v>
      </c>
      <c r="B41" s="312" t="s">
        <v>210</v>
      </c>
      <c r="C41" s="281">
        <v>8.3299999999999999E-2</v>
      </c>
      <c r="D41" s="291">
        <f>C30*C41</f>
        <v>167.243076</v>
      </c>
      <c r="J41" s="374"/>
      <c r="K41" s="374"/>
    </row>
    <row r="42" spans="1:11" ht="16.5" thickBot="1" x14ac:dyDescent="0.3">
      <c r="A42" s="251" t="s">
        <v>196</v>
      </c>
      <c r="B42" s="312" t="s">
        <v>211</v>
      </c>
      <c r="C42" s="304">
        <v>0.121</v>
      </c>
      <c r="D42" s="291">
        <f>C30*C42</f>
        <v>242.93412000000001</v>
      </c>
      <c r="E42" s="383" t="s">
        <v>326</v>
      </c>
      <c r="I42" s="368" t="s">
        <v>369</v>
      </c>
      <c r="J42" s="374"/>
      <c r="K42" s="374"/>
    </row>
    <row r="43" spans="1:11" ht="16.5" thickBot="1" x14ac:dyDescent="0.3">
      <c r="A43" s="451" t="s">
        <v>32</v>
      </c>
      <c r="B43" s="452"/>
      <c r="C43" s="252"/>
      <c r="D43" s="292">
        <f>SUM(D41:D42)</f>
        <v>410.17719599999998</v>
      </c>
      <c r="J43" s="374"/>
      <c r="K43" s="374"/>
    </row>
    <row r="44" spans="1:11" x14ac:dyDescent="0.25">
      <c r="J44" s="374"/>
      <c r="K44" s="374"/>
    </row>
    <row r="45" spans="1:11" ht="32.25" customHeight="1" x14ac:dyDescent="0.25">
      <c r="A45" s="468" t="s">
        <v>212</v>
      </c>
      <c r="B45" s="468"/>
      <c r="C45" s="468"/>
      <c r="D45" s="468"/>
      <c r="E45" s="384"/>
      <c r="J45" s="374"/>
      <c r="K45" s="374"/>
    </row>
    <row r="46" spans="1:11" ht="16.5" thickBot="1" x14ac:dyDescent="0.3">
      <c r="A46" s="461" t="s">
        <v>377</v>
      </c>
      <c r="B46" s="461"/>
      <c r="C46" s="348">
        <f>C30+D43</f>
        <v>2417.8971959999999</v>
      </c>
      <c r="I46" s="405"/>
      <c r="J46" s="405"/>
      <c r="K46" s="374"/>
    </row>
    <row r="47" spans="1:11" ht="16.5" thickBot="1" x14ac:dyDescent="0.3">
      <c r="A47" s="250" t="s">
        <v>213</v>
      </c>
      <c r="B47" s="366" t="s">
        <v>214</v>
      </c>
      <c r="C47" s="366" t="s">
        <v>215</v>
      </c>
      <c r="D47" s="366" t="s">
        <v>193</v>
      </c>
      <c r="I47" s="410" t="s">
        <v>404</v>
      </c>
      <c r="J47" s="411" t="s">
        <v>405</v>
      </c>
      <c r="K47" s="374"/>
    </row>
    <row r="48" spans="1:11" ht="16.5" customHeight="1" thickBot="1" x14ac:dyDescent="0.3">
      <c r="A48" s="251" t="s">
        <v>194</v>
      </c>
      <c r="B48" s="312" t="s">
        <v>216</v>
      </c>
      <c r="C48" s="253">
        <v>0.2</v>
      </c>
      <c r="D48" s="296">
        <f>$C$46*C48</f>
        <v>483.57943920000002</v>
      </c>
      <c r="E48" s="463" t="s">
        <v>394</v>
      </c>
      <c r="F48" s="464"/>
      <c r="G48" s="464"/>
      <c r="H48" s="464"/>
      <c r="I48" s="407">
        <v>0.2</v>
      </c>
      <c r="J48" s="407">
        <v>0.2</v>
      </c>
    </row>
    <row r="49" spans="1:10" ht="16.5" thickBot="1" x14ac:dyDescent="0.3">
      <c r="A49" s="251" t="s">
        <v>196</v>
      </c>
      <c r="B49" s="312" t="s">
        <v>217</v>
      </c>
      <c r="C49" s="253">
        <v>2.5000000000000001E-2</v>
      </c>
      <c r="D49" s="296">
        <f t="shared" ref="D49:D55" si="0">$C$46*C49</f>
        <v>60.447429900000003</v>
      </c>
      <c r="E49" s="463"/>
      <c r="F49" s="464"/>
      <c r="G49" s="464"/>
      <c r="H49" s="464"/>
      <c r="I49" s="407">
        <v>0</v>
      </c>
      <c r="J49" s="407">
        <v>2.5000000000000001E-2</v>
      </c>
    </row>
    <row r="50" spans="1:10" ht="16.5" thickBot="1" x14ac:dyDescent="0.3">
      <c r="A50" s="251" t="s">
        <v>198</v>
      </c>
      <c r="B50" s="300" t="s">
        <v>305</v>
      </c>
      <c r="C50" s="284">
        <v>0.03</v>
      </c>
      <c r="D50" s="296">
        <f t="shared" si="0"/>
        <v>72.536915879999995</v>
      </c>
      <c r="E50" s="463"/>
      <c r="F50" s="464"/>
      <c r="G50" s="464"/>
      <c r="H50" s="464"/>
      <c r="I50" s="407">
        <v>0</v>
      </c>
      <c r="J50" s="406">
        <v>0.03</v>
      </c>
    </row>
    <row r="51" spans="1:10" ht="16.5" thickBot="1" x14ac:dyDescent="0.3">
      <c r="A51" s="251" t="s">
        <v>200</v>
      </c>
      <c r="B51" s="312" t="s">
        <v>218</v>
      </c>
      <c r="C51" s="253">
        <v>1.4999999999999999E-2</v>
      </c>
      <c r="D51" s="296">
        <f t="shared" si="0"/>
        <v>36.268457939999998</v>
      </c>
      <c r="E51" s="463"/>
      <c r="F51" s="464"/>
      <c r="G51" s="464"/>
      <c r="H51" s="464"/>
      <c r="I51" s="407">
        <v>0</v>
      </c>
      <c r="J51" s="407">
        <v>1.4999999999999999E-2</v>
      </c>
    </row>
    <row r="52" spans="1:10" ht="16.5" thickBot="1" x14ac:dyDescent="0.3">
      <c r="A52" s="251" t="s">
        <v>201</v>
      </c>
      <c r="B52" s="312" t="s">
        <v>219</v>
      </c>
      <c r="C52" s="253">
        <v>0.01</v>
      </c>
      <c r="D52" s="296">
        <f>$C$46*C52</f>
        <v>24.178971959999998</v>
      </c>
      <c r="E52" s="463"/>
      <c r="F52" s="464"/>
      <c r="G52" s="464"/>
      <c r="H52" s="464"/>
      <c r="I52" s="407">
        <v>0</v>
      </c>
      <c r="J52" s="407">
        <v>0.01</v>
      </c>
    </row>
    <row r="53" spans="1:10" ht="16.5" thickBot="1" x14ac:dyDescent="0.3">
      <c r="A53" s="251" t="s">
        <v>203</v>
      </c>
      <c r="B53" s="312" t="s">
        <v>29</v>
      </c>
      <c r="C53" s="253">
        <v>6.0000000000000001E-3</v>
      </c>
      <c r="D53" s="296">
        <f t="shared" si="0"/>
        <v>14.507383175999999</v>
      </c>
      <c r="E53" s="463"/>
      <c r="F53" s="464"/>
      <c r="G53" s="464"/>
      <c r="H53" s="464"/>
      <c r="I53" s="407">
        <v>0</v>
      </c>
      <c r="J53" s="407">
        <v>6.0000000000000001E-3</v>
      </c>
    </row>
    <row r="54" spans="1:10" ht="16.5" thickBot="1" x14ac:dyDescent="0.3">
      <c r="A54" s="251" t="s">
        <v>204</v>
      </c>
      <c r="B54" s="312" t="s">
        <v>30</v>
      </c>
      <c r="C54" s="253">
        <v>2E-3</v>
      </c>
      <c r="D54" s="296">
        <f t="shared" si="0"/>
        <v>4.8357943919999995</v>
      </c>
      <c r="I54" s="407">
        <v>0.08</v>
      </c>
      <c r="J54" s="407">
        <v>2E-3</v>
      </c>
    </row>
    <row r="55" spans="1:10" ht="16.5" thickBot="1" x14ac:dyDescent="0.3">
      <c r="A55" s="251" t="s">
        <v>220</v>
      </c>
      <c r="B55" s="312" t="s">
        <v>31</v>
      </c>
      <c r="C55" s="253">
        <v>0.08</v>
      </c>
      <c r="D55" s="296">
        <f t="shared" si="0"/>
        <v>193.43177567999999</v>
      </c>
      <c r="I55" s="407">
        <v>0.03</v>
      </c>
      <c r="J55" s="407">
        <v>0.08</v>
      </c>
    </row>
    <row r="56" spans="1:10" ht="16.5" thickBot="1" x14ac:dyDescent="0.3">
      <c r="A56" s="451" t="s">
        <v>221</v>
      </c>
      <c r="B56" s="452"/>
      <c r="C56" s="282">
        <f>SUM(C48:C55)</f>
        <v>0.36800000000000005</v>
      </c>
      <c r="D56" s="292">
        <f>SUM(D48:D55)</f>
        <v>889.78616812799999</v>
      </c>
      <c r="I56" s="408">
        <f>SUM(I48:I55)</f>
        <v>0.31000000000000005</v>
      </c>
      <c r="J56" s="408">
        <f>SUM(J48:J55)</f>
        <v>0.36800000000000005</v>
      </c>
    </row>
    <row r="57" spans="1:10" x14ac:dyDescent="0.25">
      <c r="A57" s="381" t="s">
        <v>306</v>
      </c>
      <c r="B57" s="314"/>
      <c r="C57" s="315"/>
      <c r="D57" s="315"/>
      <c r="I57" s="407"/>
      <c r="J57" s="407"/>
    </row>
    <row r="58" spans="1:10" x14ac:dyDescent="0.25">
      <c r="A58" s="381" t="s">
        <v>307</v>
      </c>
      <c r="B58" s="314"/>
      <c r="C58" s="315"/>
      <c r="D58" s="315"/>
      <c r="I58" s="405"/>
      <c r="J58" s="405"/>
    </row>
    <row r="59" spans="1:10" x14ac:dyDescent="0.25">
      <c r="A59" s="381" t="s">
        <v>308</v>
      </c>
      <c r="B59" s="379"/>
      <c r="C59" s="379"/>
      <c r="D59" s="379"/>
      <c r="I59" s="407"/>
      <c r="J59" s="407"/>
    </row>
    <row r="60" spans="1:10" x14ac:dyDescent="0.25">
      <c r="I60" s="405"/>
      <c r="J60" s="405"/>
    </row>
    <row r="61" spans="1:10" x14ac:dyDescent="0.25">
      <c r="A61" s="456" t="s">
        <v>222</v>
      </c>
      <c r="B61" s="456"/>
      <c r="C61" s="456"/>
      <c r="D61" s="456"/>
      <c r="I61" s="407"/>
      <c r="J61" s="407"/>
    </row>
    <row r="62" spans="1:10" ht="16.5" thickBot="1" x14ac:dyDescent="0.3">
      <c r="I62" s="405"/>
      <c r="J62" s="405"/>
    </row>
    <row r="63" spans="1:10" ht="16.5" thickBot="1" x14ac:dyDescent="0.3">
      <c r="A63" s="250" t="s">
        <v>223</v>
      </c>
      <c r="B63" s="366" t="s">
        <v>224</v>
      </c>
      <c r="C63" s="366" t="s">
        <v>193</v>
      </c>
      <c r="D63" s="366" t="s">
        <v>193</v>
      </c>
    </row>
    <row r="64" spans="1:10" ht="16.5" thickBot="1" x14ac:dyDescent="0.3">
      <c r="A64" s="251" t="s">
        <v>194</v>
      </c>
      <c r="B64" s="312" t="s">
        <v>376</v>
      </c>
      <c r="C64" s="297">
        <v>4</v>
      </c>
      <c r="D64" s="291">
        <f>((C64*2)*22)-(C24*6%)</f>
        <v>83.335999999999999</v>
      </c>
      <c r="E64" s="385"/>
    </row>
    <row r="65" spans="1:5" ht="16.5" thickBot="1" x14ac:dyDescent="0.3">
      <c r="A65" s="251" t="s">
        <v>196</v>
      </c>
      <c r="B65" s="312" t="s">
        <v>285</v>
      </c>
      <c r="C65" s="297">
        <f>D65/22</f>
        <v>18.729545454545455</v>
      </c>
      <c r="D65" s="291">
        <v>412.05</v>
      </c>
    </row>
    <row r="66" spans="1:5" ht="16.5" thickBot="1" x14ac:dyDescent="0.3">
      <c r="A66" s="251" t="s">
        <v>198</v>
      </c>
      <c r="B66" s="312" t="s">
        <v>413</v>
      </c>
      <c r="C66" s="252"/>
      <c r="D66" s="291">
        <v>98.29</v>
      </c>
    </row>
    <row r="67" spans="1:5" ht="16.5" thickBot="1" x14ac:dyDescent="0.3">
      <c r="A67" s="251" t="s">
        <v>200</v>
      </c>
      <c r="B67" s="312" t="s">
        <v>412</v>
      </c>
      <c r="C67" s="252"/>
      <c r="D67" s="291">
        <v>6.76</v>
      </c>
    </row>
    <row r="68" spans="1:5" ht="16.5" thickBot="1" x14ac:dyDescent="0.3">
      <c r="A68" s="251" t="s">
        <v>201</v>
      </c>
      <c r="B68" s="312" t="s">
        <v>309</v>
      </c>
      <c r="C68" s="252"/>
      <c r="D68" s="291">
        <v>0</v>
      </c>
    </row>
    <row r="69" spans="1:5" ht="16.5" thickBot="1" x14ac:dyDescent="0.3">
      <c r="A69" s="451" t="s">
        <v>16</v>
      </c>
      <c r="B69" s="452"/>
      <c r="C69" s="252"/>
      <c r="D69" s="292">
        <f>SUM(D64:D68)</f>
        <v>600.43600000000004</v>
      </c>
      <c r="E69" s="384"/>
    </row>
    <row r="70" spans="1:5" x14ac:dyDescent="0.25">
      <c r="A70" s="381" t="s">
        <v>310</v>
      </c>
      <c r="E70" s="384"/>
    </row>
    <row r="71" spans="1:5" ht="24" customHeight="1" x14ac:dyDescent="0.25">
      <c r="A71" s="454" t="s">
        <v>311</v>
      </c>
      <c r="B71" s="454"/>
      <c r="C71" s="454"/>
      <c r="D71" s="454"/>
    </row>
    <row r="73" spans="1:5" x14ac:dyDescent="0.25">
      <c r="A73" s="456" t="s">
        <v>225</v>
      </c>
      <c r="B73" s="456"/>
      <c r="C73" s="456"/>
    </row>
    <row r="74" spans="1:5" ht="16.5" thickBot="1" x14ac:dyDescent="0.3"/>
    <row r="75" spans="1:5" ht="16.5" thickBot="1" x14ac:dyDescent="0.3">
      <c r="A75" s="250">
        <v>2</v>
      </c>
      <c r="B75" s="366" t="s">
        <v>226</v>
      </c>
      <c r="C75" s="366" t="s">
        <v>193</v>
      </c>
    </row>
    <row r="76" spans="1:5" ht="16.5" thickBot="1" x14ac:dyDescent="0.3">
      <c r="A76" s="251" t="s">
        <v>208</v>
      </c>
      <c r="B76" s="312" t="s">
        <v>209</v>
      </c>
      <c r="C76" s="285">
        <f>D43</f>
        <v>410.17719599999998</v>
      </c>
      <c r="D76" s="385"/>
    </row>
    <row r="77" spans="1:5" ht="16.5" thickBot="1" x14ac:dyDescent="0.3">
      <c r="A77" s="251" t="s">
        <v>213</v>
      </c>
      <c r="B77" s="312" t="s">
        <v>214</v>
      </c>
      <c r="C77" s="296">
        <f>D56</f>
        <v>889.78616812799999</v>
      </c>
    </row>
    <row r="78" spans="1:5" ht="16.5" thickBot="1" x14ac:dyDescent="0.3">
      <c r="A78" s="251" t="s">
        <v>223</v>
      </c>
      <c r="B78" s="312" t="s">
        <v>224</v>
      </c>
      <c r="C78" s="296">
        <f>D69</f>
        <v>600.43600000000004</v>
      </c>
    </row>
    <row r="79" spans="1:5" ht="16.5" thickBot="1" x14ac:dyDescent="0.3">
      <c r="A79" s="451" t="s">
        <v>16</v>
      </c>
      <c r="B79" s="452"/>
      <c r="C79" s="292">
        <f>SUM(C76:C78)</f>
        <v>1900.3993641279999</v>
      </c>
    </row>
    <row r="81" spans="1:8" x14ac:dyDescent="0.25">
      <c r="F81" s="384"/>
    </row>
    <row r="82" spans="1:8" x14ac:dyDescent="0.25">
      <c r="A82" s="455" t="s">
        <v>227</v>
      </c>
      <c r="B82" s="455"/>
      <c r="C82" s="455"/>
      <c r="D82" s="455"/>
    </row>
    <row r="83" spans="1:8" x14ac:dyDescent="0.25">
      <c r="A83" s="457" t="s">
        <v>406</v>
      </c>
      <c r="B83" s="457"/>
      <c r="C83" s="412">
        <f>(C30+C79)-(D48+D49+D50+D51+D52+D53+D54)</f>
        <v>3211.7649716799997</v>
      </c>
      <c r="D83" s="374"/>
      <c r="F83" s="384"/>
    </row>
    <row r="84" spans="1:8" ht="16.5" thickBot="1" x14ac:dyDescent="0.3">
      <c r="A84" s="457" t="s">
        <v>407</v>
      </c>
      <c r="B84" s="457"/>
      <c r="C84" s="412">
        <f>C30+C79</f>
        <v>3908.1193641279997</v>
      </c>
      <c r="D84" s="374"/>
      <c r="F84" s="384"/>
    </row>
    <row r="85" spans="1:8" ht="16.5" thickBot="1" x14ac:dyDescent="0.3">
      <c r="A85" s="250">
        <v>3</v>
      </c>
      <c r="B85" s="366" t="s">
        <v>228</v>
      </c>
      <c r="C85" s="366" t="s">
        <v>286</v>
      </c>
      <c r="D85" s="366" t="s">
        <v>193</v>
      </c>
      <c r="E85" s="386"/>
      <c r="F85" s="387"/>
    </row>
    <row r="86" spans="1:8" ht="16.5" thickBot="1" x14ac:dyDescent="0.3">
      <c r="A86" s="251" t="s">
        <v>194</v>
      </c>
      <c r="B86" s="313" t="s">
        <v>229</v>
      </c>
      <c r="C86" s="304">
        <v>0.02</v>
      </c>
      <c r="D86" s="291">
        <f>$C$83*C86</f>
        <v>64.235299433599991</v>
      </c>
      <c r="E86" s="388" t="s">
        <v>378</v>
      </c>
      <c r="F86" s="382"/>
      <c r="G86" s="382"/>
      <c r="H86" s="382"/>
    </row>
    <row r="87" spans="1:8" ht="16.5" thickBot="1" x14ac:dyDescent="0.3">
      <c r="A87" s="251" t="s">
        <v>196</v>
      </c>
      <c r="B87" s="313" t="s">
        <v>230</v>
      </c>
      <c r="C87" s="304">
        <v>0.08</v>
      </c>
      <c r="D87" s="364">
        <f>C87*D86</f>
        <v>5.1388239546879992</v>
      </c>
      <c r="E87" s="382"/>
    </row>
    <row r="88" spans="1:8" ht="16.5" thickBot="1" x14ac:dyDescent="0.3">
      <c r="A88" s="251" t="s">
        <v>198</v>
      </c>
      <c r="B88" s="313" t="s">
        <v>231</v>
      </c>
      <c r="C88" s="304">
        <v>2.7E-2</v>
      </c>
      <c r="D88" s="364">
        <f>C88*D86</f>
        <v>1.7343530847071997</v>
      </c>
      <c r="E88" s="388" t="s">
        <v>327</v>
      </c>
    </row>
    <row r="89" spans="1:8" ht="16.5" thickBot="1" x14ac:dyDescent="0.3">
      <c r="A89" s="251" t="s">
        <v>200</v>
      </c>
      <c r="B89" s="313" t="s">
        <v>232</v>
      </c>
      <c r="C89" s="304">
        <v>1.9400000000000001E-2</v>
      </c>
      <c r="D89" s="364">
        <f>$C$84*C89</f>
        <v>75.817515664083203</v>
      </c>
      <c r="E89" s="388" t="s">
        <v>393</v>
      </c>
    </row>
    <row r="90" spans="1:8" ht="32.25" thickBot="1" x14ac:dyDescent="0.3">
      <c r="A90" s="251" t="s">
        <v>201</v>
      </c>
      <c r="B90" s="313" t="s">
        <v>312</v>
      </c>
      <c r="C90" s="304">
        <f>C56</f>
        <v>0.36800000000000005</v>
      </c>
      <c r="D90" s="364">
        <f>D89*C90</f>
        <v>27.900845764382623</v>
      </c>
      <c r="E90" s="382"/>
      <c r="F90" s="384"/>
    </row>
    <row r="91" spans="1:8" ht="16.5" thickBot="1" x14ac:dyDescent="0.3">
      <c r="A91" s="251" t="s">
        <v>203</v>
      </c>
      <c r="B91" s="313" t="s">
        <v>233</v>
      </c>
      <c r="C91" s="304">
        <v>0.02</v>
      </c>
      <c r="D91" s="364">
        <f>C91*D89</f>
        <v>1.516350313281664</v>
      </c>
      <c r="E91" s="388" t="s">
        <v>426</v>
      </c>
    </row>
    <row r="92" spans="1:8" ht="16.5" thickBot="1" x14ac:dyDescent="0.3">
      <c r="A92" s="451" t="s">
        <v>16</v>
      </c>
      <c r="B92" s="452"/>
      <c r="C92" s="280"/>
      <c r="D92" s="292">
        <f>SUM(D86:D91)</f>
        <v>176.34318821474264</v>
      </c>
    </row>
    <row r="95" spans="1:8" x14ac:dyDescent="0.25">
      <c r="A95" s="455" t="s">
        <v>234</v>
      </c>
      <c r="B95" s="455"/>
      <c r="C95" s="455"/>
      <c r="D95" s="455"/>
    </row>
    <row r="96" spans="1:8" ht="24" customHeight="1" x14ac:dyDescent="0.25">
      <c r="A96" s="454" t="s">
        <v>313</v>
      </c>
      <c r="B96" s="454"/>
      <c r="C96" s="454"/>
      <c r="D96" s="454"/>
    </row>
    <row r="98" spans="1:10" x14ac:dyDescent="0.25">
      <c r="A98" s="456" t="s">
        <v>235</v>
      </c>
      <c r="B98" s="456"/>
      <c r="C98" s="456"/>
      <c r="D98" s="456"/>
    </row>
    <row r="99" spans="1:10" ht="16.5" thickBot="1" x14ac:dyDescent="0.3">
      <c r="A99" s="303"/>
    </row>
    <row r="100" spans="1:10" ht="16.5" thickBot="1" x14ac:dyDescent="0.3">
      <c r="A100" s="250" t="s">
        <v>236</v>
      </c>
      <c r="B100" s="366" t="s">
        <v>237</v>
      </c>
      <c r="C100" s="366" t="s">
        <v>286</v>
      </c>
      <c r="D100" s="366" t="s">
        <v>193</v>
      </c>
    </row>
    <row r="101" spans="1:10" ht="16.5" thickBot="1" x14ac:dyDescent="0.3">
      <c r="A101" s="251" t="s">
        <v>194</v>
      </c>
      <c r="B101" s="312" t="s">
        <v>314</v>
      </c>
      <c r="C101" s="304">
        <v>3.8832999999999999E-2</v>
      </c>
      <c r="D101" s="291">
        <f>C101*$C$30</f>
        <v>77.965790760000004</v>
      </c>
      <c r="E101" s="389"/>
    </row>
    <row r="102" spans="1:10" ht="16.5" thickBot="1" x14ac:dyDescent="0.3">
      <c r="A102" s="251" t="s">
        <v>196</v>
      </c>
      <c r="B102" s="312" t="s">
        <v>315</v>
      </c>
      <c r="C102" s="304">
        <v>6.3330000000000001E-3</v>
      </c>
      <c r="D102" s="291">
        <f t="shared" ref="D102:D106" si="1">C102*$C$30</f>
        <v>12.714890760000001</v>
      </c>
      <c r="E102" s="390"/>
    </row>
    <row r="103" spans="1:10" ht="16.5" thickBot="1" x14ac:dyDescent="0.3">
      <c r="A103" s="251" t="s">
        <v>198</v>
      </c>
      <c r="B103" s="312" t="s">
        <v>316</v>
      </c>
      <c r="C103" s="304">
        <v>5.6599999999999999E-4</v>
      </c>
      <c r="D103" s="291">
        <f t="shared" si="1"/>
        <v>1.1363695199999999</v>
      </c>
    </row>
    <row r="104" spans="1:10" ht="16.5" thickBot="1" x14ac:dyDescent="0.3">
      <c r="A104" s="251" t="s">
        <v>200</v>
      </c>
      <c r="B104" s="312" t="s">
        <v>317</v>
      </c>
      <c r="C104" s="304">
        <v>4.4999999999999997E-3</v>
      </c>
      <c r="D104" s="291">
        <f t="shared" si="1"/>
        <v>9.0347399999999993</v>
      </c>
    </row>
    <row r="105" spans="1:10" ht="16.5" thickBot="1" x14ac:dyDescent="0.3">
      <c r="A105" s="251" t="s">
        <v>201</v>
      </c>
      <c r="B105" s="312" t="s">
        <v>318</v>
      </c>
      <c r="C105" s="304">
        <v>5.6599999999999999E-4</v>
      </c>
      <c r="D105" s="291">
        <f t="shared" si="1"/>
        <v>1.1363695199999999</v>
      </c>
    </row>
    <row r="106" spans="1:10" ht="16.5" thickBot="1" x14ac:dyDescent="0.3">
      <c r="A106" s="251" t="s">
        <v>203</v>
      </c>
      <c r="B106" s="312" t="s">
        <v>414</v>
      </c>
      <c r="C106" s="304">
        <v>1.1050000000000001E-2</v>
      </c>
      <c r="D106" s="291">
        <f t="shared" si="1"/>
        <v>22.185306000000001</v>
      </c>
    </row>
    <row r="107" spans="1:10" ht="16.5" thickBot="1" x14ac:dyDescent="0.3">
      <c r="A107" s="451" t="s">
        <v>221</v>
      </c>
      <c r="B107" s="452"/>
      <c r="C107" s="281"/>
      <c r="D107" s="292">
        <f>SUM(D101:D106)</f>
        <v>124.17346656000001</v>
      </c>
    </row>
    <row r="109" spans="1:10" x14ac:dyDescent="0.25">
      <c r="A109" s="456" t="s">
        <v>238</v>
      </c>
      <c r="B109" s="456"/>
      <c r="C109" s="456"/>
    </row>
    <row r="110" spans="1:10" ht="16.5" thickBot="1" x14ac:dyDescent="0.3">
      <c r="A110" s="461" t="s">
        <v>395</v>
      </c>
      <c r="B110" s="461"/>
      <c r="C110" s="348">
        <f>C30+C79+D92</f>
        <v>4084.4625523427421</v>
      </c>
      <c r="I110" s="465" t="s">
        <v>381</v>
      </c>
      <c r="J110" s="465"/>
    </row>
    <row r="111" spans="1:10" ht="16.5" thickBot="1" x14ac:dyDescent="0.3">
      <c r="A111" s="250" t="s">
        <v>239</v>
      </c>
      <c r="B111" s="366" t="s">
        <v>240</v>
      </c>
      <c r="C111" s="366" t="s">
        <v>193</v>
      </c>
      <c r="I111" s="465"/>
      <c r="J111" s="465"/>
    </row>
    <row r="112" spans="1:10" ht="16.5" customHeight="1" thickBot="1" x14ac:dyDescent="0.3">
      <c r="A112" s="251" t="s">
        <v>194</v>
      </c>
      <c r="B112" s="312" t="s">
        <v>319</v>
      </c>
      <c r="C112" s="291">
        <f>IF(F112="NÃO",0,J118)</f>
        <v>0</v>
      </c>
      <c r="E112" s="294" t="s">
        <v>380</v>
      </c>
      <c r="F112" s="298" t="s">
        <v>375</v>
      </c>
      <c r="I112" s="466" t="s">
        <v>382</v>
      </c>
      <c r="J112" s="391"/>
    </row>
    <row r="113" spans="1:10" ht="16.5" thickBot="1" x14ac:dyDescent="0.3">
      <c r="A113" s="451" t="s">
        <v>16</v>
      </c>
      <c r="B113" s="452"/>
      <c r="C113" s="290">
        <f>C112</f>
        <v>0</v>
      </c>
      <c r="I113" s="466"/>
      <c r="J113" s="391"/>
    </row>
    <row r="114" spans="1:10" x14ac:dyDescent="0.25">
      <c r="I114" s="466"/>
      <c r="J114" s="391"/>
    </row>
    <row r="115" spans="1:10" x14ac:dyDescent="0.25">
      <c r="I115" s="392" t="s">
        <v>383</v>
      </c>
      <c r="J115" s="391"/>
    </row>
    <row r="116" spans="1:10" x14ac:dyDescent="0.25">
      <c r="A116" s="456" t="s">
        <v>241</v>
      </c>
      <c r="B116" s="456"/>
      <c r="C116" s="456"/>
      <c r="I116" s="393" t="s">
        <v>8</v>
      </c>
      <c r="J116" s="394">
        <f>C110</f>
        <v>4084.4625523427421</v>
      </c>
    </row>
    <row r="117" spans="1:10" ht="16.5" thickBot="1" x14ac:dyDescent="0.3">
      <c r="A117" s="303"/>
      <c r="I117" s="393" t="s">
        <v>384</v>
      </c>
      <c r="J117" s="394">
        <f>J116/220</f>
        <v>18.565738874285191</v>
      </c>
    </row>
    <row r="118" spans="1:10" ht="16.5" thickBot="1" x14ac:dyDescent="0.3">
      <c r="A118" s="250">
        <v>4</v>
      </c>
      <c r="B118" s="366" t="s">
        <v>242</v>
      </c>
      <c r="C118" s="366" t="s">
        <v>193</v>
      </c>
      <c r="I118" s="370" t="s">
        <v>385</v>
      </c>
      <c r="J118" s="395">
        <f>J117*15</f>
        <v>278.48608311427785</v>
      </c>
    </row>
    <row r="119" spans="1:10" ht="16.5" thickBot="1" x14ac:dyDescent="0.3">
      <c r="A119" s="251" t="s">
        <v>236</v>
      </c>
      <c r="B119" s="312" t="s">
        <v>320</v>
      </c>
      <c r="C119" s="296">
        <f>D107</f>
        <v>124.17346656000001</v>
      </c>
      <c r="I119" s="392"/>
      <c r="J119" s="391"/>
    </row>
    <row r="120" spans="1:10" ht="16.5" thickBot="1" x14ac:dyDescent="0.3">
      <c r="A120" s="251" t="s">
        <v>239</v>
      </c>
      <c r="B120" s="347" t="s">
        <v>321</v>
      </c>
      <c r="C120" s="296">
        <f>C113</f>
        <v>0</v>
      </c>
      <c r="I120" s="392"/>
      <c r="J120" s="391"/>
    </row>
    <row r="121" spans="1:10" ht="16.5" thickBot="1" x14ac:dyDescent="0.3">
      <c r="A121" s="451" t="s">
        <v>16</v>
      </c>
      <c r="B121" s="452"/>
      <c r="C121" s="292">
        <f>SUM(C119:C120)</f>
        <v>124.17346656000001</v>
      </c>
      <c r="I121" s="392"/>
      <c r="J121" s="391"/>
    </row>
    <row r="122" spans="1:10" x14ac:dyDescent="0.25">
      <c r="I122" s="392"/>
      <c r="J122" s="391"/>
    </row>
    <row r="123" spans="1:10" x14ac:dyDescent="0.25">
      <c r="I123" s="392"/>
      <c r="J123" s="391"/>
    </row>
    <row r="124" spans="1:10" x14ac:dyDescent="0.25">
      <c r="A124" s="455" t="s">
        <v>243</v>
      </c>
      <c r="B124" s="455"/>
      <c r="C124" s="455"/>
      <c r="I124" s="396"/>
      <c r="J124" s="397"/>
    </row>
    <row r="125" spans="1:10" ht="16.5" thickBot="1" x14ac:dyDescent="0.3"/>
    <row r="126" spans="1:10" ht="16.5" thickBot="1" x14ac:dyDescent="0.3">
      <c r="A126" s="250">
        <v>5</v>
      </c>
      <c r="B126" s="255" t="s">
        <v>134</v>
      </c>
      <c r="C126" s="366" t="s">
        <v>193</v>
      </c>
    </row>
    <row r="127" spans="1:10" ht="16.5" thickBot="1" x14ac:dyDescent="0.3">
      <c r="A127" s="251" t="s">
        <v>194</v>
      </c>
      <c r="B127" s="312" t="s">
        <v>244</v>
      </c>
      <c r="C127" s="363">
        <f>Uniformes!F14</f>
        <v>89.823333333333338</v>
      </c>
      <c r="E127" s="398" t="s">
        <v>392</v>
      </c>
    </row>
    <row r="128" spans="1:10" ht="16.5" thickBot="1" x14ac:dyDescent="0.3">
      <c r="A128" s="251" t="s">
        <v>196</v>
      </c>
      <c r="B128" s="312" t="s">
        <v>245</v>
      </c>
      <c r="C128" s="296"/>
      <c r="E128" s="398"/>
    </row>
    <row r="129" spans="1:8" ht="16.5" thickBot="1" x14ac:dyDescent="0.3">
      <c r="A129" s="251" t="s">
        <v>198</v>
      </c>
      <c r="B129" s="312" t="s">
        <v>246</v>
      </c>
      <c r="C129" s="363"/>
      <c r="E129" s="398" t="s">
        <v>411</v>
      </c>
    </row>
    <row r="130" spans="1:8" ht="16.5" thickBot="1" x14ac:dyDescent="0.3">
      <c r="A130" s="251" t="s">
        <v>200</v>
      </c>
      <c r="B130" s="312" t="s">
        <v>287</v>
      </c>
      <c r="C130" s="296"/>
    </row>
    <row r="131" spans="1:8" ht="16.5" thickBot="1" x14ac:dyDescent="0.3">
      <c r="A131" s="451" t="s">
        <v>221</v>
      </c>
      <c r="B131" s="452"/>
      <c r="C131" s="292">
        <f>SUM(C127:C130)</f>
        <v>89.823333333333338</v>
      </c>
    </row>
    <row r="132" spans="1:8" x14ac:dyDescent="0.25">
      <c r="A132" s="381" t="s">
        <v>322</v>
      </c>
    </row>
    <row r="134" spans="1:8" x14ac:dyDescent="0.25">
      <c r="A134" s="455" t="s">
        <v>247</v>
      </c>
      <c r="B134" s="455"/>
      <c r="C134" s="455"/>
    </row>
    <row r="135" spans="1:8" x14ac:dyDescent="0.25">
      <c r="A135" s="461" t="s">
        <v>328</v>
      </c>
      <c r="B135" s="461"/>
      <c r="C135" s="283">
        <f>C30+C79+D92+C121+C131</f>
        <v>4298.4593522360756</v>
      </c>
    </row>
    <row r="136" spans="1:8" x14ac:dyDescent="0.25">
      <c r="A136" s="461" t="s">
        <v>329</v>
      </c>
      <c r="B136" s="461"/>
      <c r="C136" s="283">
        <f>C135+D139</f>
        <v>4458.7489014809589</v>
      </c>
    </row>
    <row r="137" spans="1:8" ht="16.5" thickBot="1" x14ac:dyDescent="0.3">
      <c r="A137" s="462" t="s">
        <v>379</v>
      </c>
      <c r="B137" s="462"/>
      <c r="C137" s="399">
        <f>(C136+D140)/((1-(C142+C143+C145)))</f>
        <v>5066.4273231934712</v>
      </c>
    </row>
    <row r="138" spans="1:8" ht="31.5" customHeight="1" thickBot="1" x14ac:dyDescent="0.3">
      <c r="A138" s="250">
        <v>6</v>
      </c>
      <c r="B138" s="255" t="s">
        <v>135</v>
      </c>
      <c r="C138" s="366" t="s">
        <v>215</v>
      </c>
      <c r="D138" s="366" t="s">
        <v>193</v>
      </c>
      <c r="E138" s="463" t="s">
        <v>394</v>
      </c>
      <c r="F138" s="464"/>
      <c r="G138" s="464"/>
      <c r="H138" s="464"/>
    </row>
    <row r="139" spans="1:8" ht="16.5" thickBot="1" x14ac:dyDescent="0.3">
      <c r="A139" s="251" t="s">
        <v>194</v>
      </c>
      <c r="B139" s="312" t="s">
        <v>167</v>
      </c>
      <c r="C139" s="281">
        <v>3.7289999999999997E-2</v>
      </c>
      <c r="D139" s="291">
        <f>C135*C139</f>
        <v>160.28954924488323</v>
      </c>
      <c r="E139" s="463"/>
      <c r="F139" s="464"/>
      <c r="G139" s="464"/>
      <c r="H139" s="464"/>
    </row>
    <row r="140" spans="1:8" ht="16.5" thickBot="1" x14ac:dyDescent="0.3">
      <c r="A140" s="251" t="s">
        <v>196</v>
      </c>
      <c r="B140" s="312" t="s">
        <v>169</v>
      </c>
      <c r="C140" s="281">
        <v>3.7999999999999999E-2</v>
      </c>
      <c r="D140" s="291">
        <f>C136*C140</f>
        <v>169.43245825627645</v>
      </c>
      <c r="E140" s="463"/>
      <c r="F140" s="464"/>
      <c r="G140" s="464"/>
      <c r="H140" s="464"/>
    </row>
    <row r="141" spans="1:8" ht="16.5" thickBot="1" x14ac:dyDescent="0.3">
      <c r="A141" s="251" t="s">
        <v>198</v>
      </c>
      <c r="B141" s="312" t="s">
        <v>168</v>
      </c>
      <c r="C141" s="281"/>
      <c r="D141" s="291"/>
      <c r="E141" s="463"/>
      <c r="F141" s="464"/>
      <c r="G141" s="464"/>
      <c r="H141" s="464"/>
    </row>
    <row r="142" spans="1:8" ht="16.5" thickBot="1" x14ac:dyDescent="0.3">
      <c r="A142" s="251"/>
      <c r="B142" s="312" t="s">
        <v>290</v>
      </c>
      <c r="C142" s="281">
        <v>0.03</v>
      </c>
      <c r="D142" s="302">
        <f>$C$137*C142</f>
        <v>151.99281969580414</v>
      </c>
      <c r="E142" s="463"/>
      <c r="F142" s="464"/>
      <c r="G142" s="464"/>
      <c r="H142" s="464"/>
    </row>
    <row r="143" spans="1:8" ht="16.5" thickBot="1" x14ac:dyDescent="0.3">
      <c r="A143" s="251"/>
      <c r="B143" s="312" t="s">
        <v>291</v>
      </c>
      <c r="C143" s="281">
        <v>6.4999999999999997E-3</v>
      </c>
      <c r="D143" s="302">
        <f t="shared" ref="D143:D145" si="2">$C$137*C143</f>
        <v>32.931777600757563</v>
      </c>
      <c r="E143" s="463"/>
      <c r="F143" s="464"/>
      <c r="G143" s="464"/>
      <c r="H143" s="464"/>
    </row>
    <row r="144" spans="1:8" ht="16.5" customHeight="1" thickBot="1" x14ac:dyDescent="0.3">
      <c r="A144" s="251"/>
      <c r="B144" s="312" t="s">
        <v>288</v>
      </c>
      <c r="C144" s="281"/>
      <c r="D144" s="302">
        <f t="shared" si="2"/>
        <v>0</v>
      </c>
    </row>
    <row r="145" spans="1:4" ht="16.5" thickBot="1" x14ac:dyDescent="0.3">
      <c r="A145" s="251"/>
      <c r="B145" s="312" t="s">
        <v>289</v>
      </c>
      <c r="C145" s="281">
        <v>0.05</v>
      </c>
      <c r="D145" s="302">
        <f t="shared" si="2"/>
        <v>253.32136615967357</v>
      </c>
    </row>
    <row r="146" spans="1:4" ht="16.5" thickBot="1" x14ac:dyDescent="0.3">
      <c r="A146" s="451" t="s">
        <v>221</v>
      </c>
      <c r="B146" s="452"/>
      <c r="C146" s="281"/>
      <c r="D146" s="299">
        <f>SUM(D139:D145)</f>
        <v>767.96797095739498</v>
      </c>
    </row>
    <row r="147" spans="1:4" x14ac:dyDescent="0.25">
      <c r="A147" s="381" t="s">
        <v>323</v>
      </c>
      <c r="B147" s="314"/>
      <c r="C147" s="295"/>
      <c r="D147" s="286"/>
    </row>
    <row r="148" spans="1:4" x14ac:dyDescent="0.25">
      <c r="A148" s="381" t="s">
        <v>324</v>
      </c>
    </row>
    <row r="150" spans="1:4" x14ac:dyDescent="0.25">
      <c r="A150" s="455" t="s">
        <v>248</v>
      </c>
      <c r="B150" s="455"/>
      <c r="C150" s="455"/>
    </row>
    <row r="151" spans="1:4" ht="16.5" thickBot="1" x14ac:dyDescent="0.3"/>
    <row r="152" spans="1:4" ht="16.5" thickBot="1" x14ac:dyDescent="0.3">
      <c r="A152" s="250"/>
      <c r="B152" s="366" t="s">
        <v>249</v>
      </c>
      <c r="C152" s="366" t="s">
        <v>193</v>
      </c>
    </row>
    <row r="153" spans="1:4" ht="16.5" thickBot="1" x14ac:dyDescent="0.3">
      <c r="A153" s="256" t="s">
        <v>194</v>
      </c>
      <c r="B153" s="312" t="s">
        <v>191</v>
      </c>
      <c r="C153" s="287">
        <f>C30</f>
        <v>2007.72</v>
      </c>
    </row>
    <row r="154" spans="1:4" ht="16.5" thickBot="1" x14ac:dyDescent="0.3">
      <c r="A154" s="256" t="s">
        <v>196</v>
      </c>
      <c r="B154" s="312" t="s">
        <v>206</v>
      </c>
      <c r="C154" s="287">
        <f>C79</f>
        <v>1900.3993641279999</v>
      </c>
    </row>
    <row r="155" spans="1:4" ht="16.5" thickBot="1" x14ac:dyDescent="0.3">
      <c r="A155" s="256" t="s">
        <v>198</v>
      </c>
      <c r="B155" s="312" t="s">
        <v>227</v>
      </c>
      <c r="C155" s="287">
        <f>D92</f>
        <v>176.34318821474264</v>
      </c>
    </row>
    <row r="156" spans="1:4" ht="16.5" thickBot="1" x14ac:dyDescent="0.3">
      <c r="A156" s="256" t="s">
        <v>200</v>
      </c>
      <c r="B156" s="312" t="s">
        <v>234</v>
      </c>
      <c r="C156" s="287">
        <f>C121</f>
        <v>124.17346656000001</v>
      </c>
    </row>
    <row r="157" spans="1:4" ht="16.5" thickBot="1" x14ac:dyDescent="0.3">
      <c r="A157" s="256" t="s">
        <v>201</v>
      </c>
      <c r="B157" s="312" t="s">
        <v>243</v>
      </c>
      <c r="C157" s="287">
        <f>C131</f>
        <v>89.823333333333338</v>
      </c>
    </row>
    <row r="158" spans="1:4" ht="16.5" thickBot="1" x14ac:dyDescent="0.3">
      <c r="A158" s="451" t="s">
        <v>250</v>
      </c>
      <c r="B158" s="452"/>
      <c r="C158" s="293">
        <f>SUM(C153:C157)</f>
        <v>4298.4593522360756</v>
      </c>
    </row>
    <row r="159" spans="1:4" ht="16.5" thickBot="1" x14ac:dyDescent="0.3">
      <c r="A159" s="256" t="s">
        <v>203</v>
      </c>
      <c r="B159" s="312" t="s">
        <v>251</v>
      </c>
      <c r="C159" s="287">
        <f>D146</f>
        <v>767.96797095739498</v>
      </c>
    </row>
    <row r="160" spans="1:4" ht="19.5" thickBot="1" x14ac:dyDescent="0.3">
      <c r="A160" s="459" t="s">
        <v>252</v>
      </c>
      <c r="B160" s="460"/>
      <c r="C160" s="288">
        <f>C158+C159</f>
        <v>5066.4273231934703</v>
      </c>
    </row>
    <row r="170" spans="1:9" ht="18.75" x14ac:dyDescent="0.3">
      <c r="B170" s="414"/>
    </row>
    <row r="171" spans="1:9" ht="18.75" x14ac:dyDescent="0.3">
      <c r="B171" s="414"/>
    </row>
    <row r="172" spans="1:9" ht="18.75" x14ac:dyDescent="0.3">
      <c r="B172" s="414"/>
    </row>
    <row r="174" spans="1:9" x14ac:dyDescent="0.25">
      <c r="A174" s="315"/>
      <c r="B174" s="415"/>
      <c r="C174" s="315"/>
      <c r="D174" s="315"/>
      <c r="E174" s="416"/>
      <c r="F174" s="416"/>
      <c r="G174" s="416"/>
      <c r="H174" s="416"/>
      <c r="I174" s="405"/>
    </row>
    <row r="175" spans="1:9" x14ac:dyDescent="0.25">
      <c r="A175" s="416"/>
      <c r="B175" s="315"/>
      <c r="C175" s="417"/>
      <c r="D175" s="315"/>
      <c r="E175" s="315"/>
      <c r="F175" s="315"/>
      <c r="G175" s="416"/>
      <c r="H175" s="416"/>
      <c r="I175" s="405"/>
    </row>
    <row r="176" spans="1:9" x14ac:dyDescent="0.25">
      <c r="A176" s="315"/>
      <c r="B176" s="315"/>
      <c r="C176" s="416"/>
      <c r="D176" s="315"/>
      <c r="E176" s="315"/>
      <c r="F176" s="416"/>
      <c r="G176" s="416"/>
      <c r="H176" s="416"/>
      <c r="I176" s="405"/>
    </row>
    <row r="177" spans="1:9" x14ac:dyDescent="0.25">
      <c r="A177" s="315"/>
      <c r="B177" s="315"/>
      <c r="C177" s="416"/>
      <c r="D177" s="315"/>
      <c r="E177" s="315"/>
      <c r="F177" s="416"/>
      <c r="G177" s="416"/>
      <c r="H177" s="416"/>
      <c r="I177" s="405"/>
    </row>
    <row r="178" spans="1:9" x14ac:dyDescent="0.25">
      <c r="A178" s="315"/>
      <c r="B178" s="315"/>
      <c r="C178" s="416"/>
      <c r="D178" s="315"/>
      <c r="E178" s="315"/>
      <c r="F178" s="416"/>
      <c r="G178" s="416"/>
      <c r="H178" s="416"/>
      <c r="I178" s="405"/>
    </row>
    <row r="179" spans="1:9" x14ac:dyDescent="0.25">
      <c r="A179" s="315"/>
      <c r="B179" s="315"/>
      <c r="C179" s="416"/>
      <c r="D179" s="315"/>
      <c r="E179" s="315"/>
      <c r="F179" s="416"/>
      <c r="G179" s="416"/>
      <c r="H179" s="416"/>
      <c r="I179" s="405"/>
    </row>
    <row r="180" spans="1:9" x14ac:dyDescent="0.25">
      <c r="A180" s="315"/>
      <c r="B180" s="315"/>
      <c r="C180" s="416"/>
      <c r="D180" s="315"/>
      <c r="E180" s="315"/>
      <c r="F180" s="416"/>
      <c r="G180" s="416"/>
      <c r="H180" s="416"/>
      <c r="I180" s="405"/>
    </row>
    <row r="181" spans="1:9" x14ac:dyDescent="0.25">
      <c r="A181" s="315"/>
      <c r="B181" s="315"/>
      <c r="C181" s="416"/>
      <c r="D181" s="315"/>
      <c r="E181" s="315"/>
      <c r="F181" s="416"/>
      <c r="G181" s="416"/>
      <c r="H181" s="416"/>
      <c r="I181" s="405"/>
    </row>
    <row r="182" spans="1:9" x14ac:dyDescent="0.25">
      <c r="A182" s="416"/>
      <c r="B182" s="416"/>
      <c r="C182" s="416"/>
      <c r="D182" s="416"/>
      <c r="E182" s="416"/>
      <c r="F182" s="416"/>
      <c r="G182" s="416"/>
      <c r="H182" s="416"/>
      <c r="I182" s="405"/>
    </row>
    <row r="183" spans="1:9" x14ac:dyDescent="0.25">
      <c r="A183" s="416"/>
      <c r="B183" s="416"/>
      <c r="C183" s="416"/>
      <c r="D183" s="416"/>
      <c r="E183" s="416"/>
      <c r="F183" s="416"/>
      <c r="G183" s="416"/>
      <c r="H183" s="416"/>
      <c r="I183" s="405"/>
    </row>
    <row r="184" spans="1:9" x14ac:dyDescent="0.25">
      <c r="A184" s="315"/>
      <c r="B184" s="415"/>
      <c r="C184" s="315"/>
      <c r="D184" s="315"/>
      <c r="E184" s="416"/>
      <c r="F184" s="416"/>
      <c r="G184" s="416"/>
      <c r="H184" s="416"/>
      <c r="I184" s="405"/>
    </row>
    <row r="185" spans="1:9" x14ac:dyDescent="0.25">
      <c r="A185" s="416"/>
      <c r="B185" s="315"/>
      <c r="C185" s="417"/>
      <c r="D185" s="315"/>
      <c r="E185" s="315"/>
      <c r="F185" s="315"/>
      <c r="G185" s="416"/>
      <c r="H185" s="416"/>
      <c r="I185" s="405"/>
    </row>
    <row r="186" spans="1:9" x14ac:dyDescent="0.25">
      <c r="A186" s="315"/>
      <c r="B186" s="315"/>
      <c r="C186" s="416"/>
      <c r="D186" s="315"/>
      <c r="E186" s="315"/>
      <c r="F186" s="416"/>
      <c r="G186" s="416"/>
      <c r="H186" s="416"/>
      <c r="I186" s="405"/>
    </row>
    <row r="187" spans="1:9" x14ac:dyDescent="0.25">
      <c r="A187" s="315"/>
      <c r="B187" s="315"/>
      <c r="C187" s="416"/>
      <c r="D187" s="315"/>
      <c r="E187" s="315"/>
      <c r="F187" s="416"/>
      <c r="G187" s="416"/>
      <c r="H187" s="416"/>
      <c r="I187" s="405"/>
    </row>
    <row r="188" spans="1:9" x14ac:dyDescent="0.25">
      <c r="A188" s="315"/>
      <c r="B188" s="315"/>
      <c r="C188" s="416"/>
      <c r="D188" s="315"/>
      <c r="E188" s="315"/>
      <c r="F188" s="416"/>
      <c r="G188" s="416"/>
      <c r="H188" s="416"/>
      <c r="I188" s="405"/>
    </row>
    <row r="189" spans="1:9" x14ac:dyDescent="0.25">
      <c r="A189" s="315"/>
      <c r="B189" s="315"/>
      <c r="C189" s="416"/>
      <c r="D189" s="315"/>
      <c r="E189" s="315"/>
      <c r="F189" s="416"/>
      <c r="G189" s="416"/>
      <c r="H189" s="416"/>
      <c r="I189" s="405"/>
    </row>
    <row r="190" spans="1:9" x14ac:dyDescent="0.25">
      <c r="A190" s="315"/>
      <c r="B190" s="315"/>
      <c r="C190" s="416"/>
      <c r="D190" s="315"/>
      <c r="E190" s="315"/>
      <c r="F190" s="416"/>
      <c r="G190" s="416"/>
      <c r="H190" s="416"/>
      <c r="I190" s="405"/>
    </row>
    <row r="191" spans="1:9" x14ac:dyDescent="0.25">
      <c r="A191" s="416"/>
      <c r="B191" s="416"/>
      <c r="C191" s="416"/>
      <c r="D191" s="416"/>
      <c r="E191" s="416"/>
      <c r="F191" s="416"/>
      <c r="G191" s="416"/>
      <c r="H191" s="416"/>
      <c r="I191" s="405"/>
    </row>
    <row r="192" spans="1:9" x14ac:dyDescent="0.25">
      <c r="A192" s="416"/>
      <c r="B192" s="416"/>
      <c r="C192" s="416"/>
      <c r="D192" s="416"/>
      <c r="E192" s="416"/>
      <c r="F192" s="416"/>
      <c r="G192" s="416"/>
      <c r="H192" s="416"/>
      <c r="I192" s="405"/>
    </row>
    <row r="193" spans="1:9" x14ac:dyDescent="0.25">
      <c r="A193" s="315"/>
      <c r="B193" s="415"/>
      <c r="C193" s="315"/>
      <c r="D193" s="315"/>
      <c r="E193" s="416"/>
      <c r="F193" s="416"/>
      <c r="G193" s="416"/>
      <c r="H193" s="416"/>
      <c r="I193" s="405"/>
    </row>
    <row r="194" spans="1:9" x14ac:dyDescent="0.25">
      <c r="A194" s="416"/>
      <c r="B194" s="315"/>
      <c r="C194" s="416"/>
      <c r="D194" s="315"/>
      <c r="E194" s="315"/>
      <c r="F194" s="315"/>
      <c r="G194" s="315"/>
      <c r="H194" s="315"/>
      <c r="I194" s="315"/>
    </row>
    <row r="195" spans="1:9" x14ac:dyDescent="0.25">
      <c r="A195" s="315"/>
      <c r="B195" s="315"/>
      <c r="C195" s="416"/>
      <c r="D195" s="315"/>
      <c r="E195" s="315"/>
      <c r="F195" s="416"/>
      <c r="G195" s="416"/>
      <c r="H195" s="416"/>
      <c r="I195" s="416"/>
    </row>
    <row r="196" spans="1:9" x14ac:dyDescent="0.25">
      <c r="A196" s="315"/>
      <c r="B196" s="315"/>
      <c r="C196" s="416"/>
      <c r="D196" s="315"/>
      <c r="E196" s="315"/>
      <c r="F196" s="416"/>
      <c r="G196" s="416"/>
      <c r="H196" s="416"/>
      <c r="I196" s="416"/>
    </row>
    <row r="197" spans="1:9" x14ac:dyDescent="0.25">
      <c r="A197" s="315"/>
      <c r="B197" s="315"/>
      <c r="C197" s="416"/>
      <c r="D197" s="315"/>
      <c r="E197" s="315"/>
      <c r="F197" s="416"/>
      <c r="G197" s="416"/>
      <c r="H197" s="416"/>
      <c r="I197" s="416"/>
    </row>
    <row r="198" spans="1:9" x14ac:dyDescent="0.25">
      <c r="A198" s="315"/>
      <c r="B198" s="315"/>
      <c r="C198" s="416"/>
      <c r="D198" s="315"/>
      <c r="E198" s="315"/>
      <c r="F198" s="416"/>
      <c r="G198" s="416"/>
      <c r="H198" s="416"/>
      <c r="I198" s="416"/>
    </row>
    <row r="199" spans="1:9" x14ac:dyDescent="0.25">
      <c r="A199" s="315"/>
      <c r="B199" s="315"/>
      <c r="C199" s="416"/>
      <c r="D199" s="315"/>
      <c r="E199" s="315"/>
      <c r="F199" s="416"/>
      <c r="G199" s="416"/>
      <c r="H199" s="416"/>
      <c r="I199" s="416"/>
    </row>
    <row r="200" spans="1:9" x14ac:dyDescent="0.25">
      <c r="A200" s="416"/>
      <c r="B200" s="416"/>
      <c r="C200" s="416"/>
      <c r="D200" s="416"/>
      <c r="E200" s="416"/>
      <c r="F200" s="416"/>
      <c r="G200" s="416"/>
      <c r="H200" s="416"/>
      <c r="I200" s="405"/>
    </row>
    <row r="201" spans="1:9" x14ac:dyDescent="0.25">
      <c r="A201" s="416"/>
      <c r="B201" s="416"/>
      <c r="C201" s="416"/>
      <c r="D201" s="416"/>
      <c r="E201" s="416"/>
      <c r="F201" s="416"/>
      <c r="G201" s="416"/>
      <c r="H201" s="416"/>
      <c r="I201" s="405"/>
    </row>
    <row r="202" spans="1:9" x14ac:dyDescent="0.25">
      <c r="A202" s="315"/>
      <c r="B202" s="415"/>
      <c r="C202" s="315"/>
      <c r="D202" s="315"/>
      <c r="E202" s="416"/>
      <c r="F202" s="416"/>
      <c r="G202" s="416"/>
      <c r="H202" s="416"/>
      <c r="I202" s="405"/>
    </row>
    <row r="203" spans="1:9" x14ac:dyDescent="0.25">
      <c r="A203" s="416"/>
      <c r="B203" s="315"/>
      <c r="C203" s="315"/>
      <c r="D203" s="315"/>
      <c r="E203" s="315"/>
      <c r="F203" s="315"/>
      <c r="G203" s="315"/>
      <c r="H203" s="315"/>
      <c r="I203" s="405"/>
    </row>
    <row r="204" spans="1:9" x14ac:dyDescent="0.25">
      <c r="A204" s="315"/>
      <c r="B204" s="315"/>
      <c r="C204" s="315"/>
      <c r="D204" s="315"/>
      <c r="E204" s="416"/>
      <c r="F204" s="416"/>
      <c r="G204" s="416"/>
      <c r="H204" s="416"/>
      <c r="I204" s="405"/>
    </row>
    <row r="205" spans="1:9" x14ac:dyDescent="0.25">
      <c r="A205" s="315"/>
      <c r="B205" s="315"/>
      <c r="C205" s="315"/>
      <c r="D205" s="315"/>
      <c r="E205" s="416"/>
      <c r="F205" s="416"/>
      <c r="G205" s="416"/>
      <c r="H205" s="416"/>
      <c r="I205" s="405"/>
    </row>
    <row r="206" spans="1:9" x14ac:dyDescent="0.25">
      <c r="A206" s="315"/>
      <c r="B206" s="315"/>
      <c r="C206" s="315"/>
      <c r="D206" s="315"/>
      <c r="E206" s="416"/>
      <c r="F206" s="416"/>
      <c r="G206" s="416"/>
      <c r="H206" s="416"/>
      <c r="I206" s="405"/>
    </row>
    <row r="207" spans="1:9" x14ac:dyDescent="0.25">
      <c r="A207" s="315"/>
      <c r="B207" s="315"/>
      <c r="C207" s="315"/>
      <c r="D207" s="315"/>
      <c r="E207" s="416"/>
      <c r="F207" s="416"/>
      <c r="G207" s="416"/>
      <c r="H207" s="416"/>
      <c r="I207" s="405"/>
    </row>
    <row r="208" spans="1:9" x14ac:dyDescent="0.25">
      <c r="A208" s="315"/>
      <c r="B208" s="315"/>
      <c r="C208" s="315"/>
      <c r="D208" s="315"/>
      <c r="E208" s="416"/>
      <c r="F208" s="416"/>
      <c r="G208" s="416"/>
      <c r="H208" s="416"/>
      <c r="I208" s="405"/>
    </row>
  </sheetData>
  <mergeCells count="58">
    <mergeCell ref="E48:H53"/>
    <mergeCell ref="E138:H14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60:B160"/>
    <mergeCell ref="A150:C150"/>
    <mergeCell ref="A107:B107"/>
    <mergeCell ref="A113:B113"/>
    <mergeCell ref="A109:C109"/>
    <mergeCell ref="A121:B121"/>
    <mergeCell ref="A116:C116"/>
    <mergeCell ref="A135:B135"/>
    <mergeCell ref="A136:B136"/>
    <mergeCell ref="A137:B137"/>
    <mergeCell ref="A158:B158"/>
    <mergeCell ref="A131:B131"/>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topLeftCell="A169" workbookViewId="0">
      <selection activeCell="B281" sqref="B281"/>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92" t="s">
        <v>253</v>
      </c>
      <c r="B1" s="492"/>
      <c r="C1" s="492"/>
      <c r="D1" s="492"/>
      <c r="E1" s="492"/>
      <c r="F1" s="492"/>
      <c r="G1" s="492"/>
      <c r="H1" s="492"/>
    </row>
    <row r="2" spans="1:8" ht="24" customHeight="1" x14ac:dyDescent="0.35">
      <c r="A2" s="492" t="s">
        <v>254</v>
      </c>
      <c r="B2" s="492"/>
      <c r="C2" s="492"/>
      <c r="D2" s="492"/>
      <c r="E2" s="492"/>
      <c r="F2" s="492"/>
      <c r="G2" s="492"/>
      <c r="H2" s="492"/>
    </row>
    <row r="3" spans="1:8" ht="177" customHeight="1" x14ac:dyDescent="0.25">
      <c r="A3" s="496" t="s">
        <v>272</v>
      </c>
      <c r="B3" s="496"/>
      <c r="C3" s="496"/>
      <c r="D3" s="496"/>
      <c r="E3" s="496"/>
      <c r="F3" s="496"/>
      <c r="G3" s="496"/>
      <c r="H3" s="496"/>
    </row>
    <row r="4" spans="1:8" ht="24" customHeight="1" x14ac:dyDescent="0.25">
      <c r="A4" s="267"/>
      <c r="B4" s="267"/>
      <c r="C4" s="267"/>
      <c r="D4" s="267"/>
      <c r="E4" s="267"/>
      <c r="F4" s="267"/>
      <c r="G4" s="266"/>
      <c r="H4" s="266"/>
    </row>
    <row r="5" spans="1:8" ht="24" customHeight="1" x14ac:dyDescent="0.25">
      <c r="A5" s="485" t="s">
        <v>5</v>
      </c>
      <c r="B5" s="485"/>
      <c r="C5" s="485"/>
      <c r="D5" s="485"/>
      <c r="E5" s="485"/>
      <c r="F5" s="485"/>
      <c r="G5" s="485"/>
      <c r="H5" s="485"/>
    </row>
    <row r="6" spans="1:8" ht="40.5" customHeight="1" x14ac:dyDescent="0.25">
      <c r="A6" s="496" t="s">
        <v>260</v>
      </c>
      <c r="B6" s="496"/>
      <c r="C6" s="496"/>
      <c r="D6" s="496"/>
      <c r="E6" s="496"/>
      <c r="F6" s="496"/>
      <c r="G6" s="496"/>
      <c r="H6" s="496"/>
    </row>
    <row r="7" spans="1:8" ht="24" customHeight="1" x14ac:dyDescent="0.25">
      <c r="A7" s="167"/>
      <c r="B7" s="167"/>
      <c r="C7" s="167"/>
      <c r="D7" s="167"/>
      <c r="E7" s="167"/>
      <c r="F7" s="167"/>
      <c r="G7" s="162"/>
      <c r="H7" s="162"/>
    </row>
    <row r="8" spans="1:8" ht="24" customHeight="1" x14ac:dyDescent="0.25">
      <c r="A8" s="490" t="s">
        <v>0</v>
      </c>
      <c r="B8" s="491"/>
      <c r="C8" s="491"/>
      <c r="D8" s="491"/>
      <c r="E8" s="491"/>
      <c r="F8" s="491"/>
      <c r="G8" s="491"/>
      <c r="H8" s="491"/>
    </row>
    <row r="9" spans="1:8" ht="33.75" customHeight="1" x14ac:dyDescent="0.25">
      <c r="A9" s="496" t="s">
        <v>273</v>
      </c>
      <c r="B9" s="496"/>
      <c r="C9" s="496"/>
      <c r="D9" s="496"/>
      <c r="E9" s="496"/>
      <c r="F9" s="496"/>
      <c r="G9" s="496"/>
      <c r="H9" s="496"/>
    </row>
    <row r="10" spans="1:8" ht="24" customHeight="1" thickBot="1" x14ac:dyDescent="0.3"/>
    <row r="11" spans="1:8" ht="24" customHeight="1" thickBot="1" x14ac:dyDescent="0.3">
      <c r="A11" s="486" t="s">
        <v>0</v>
      </c>
      <c r="B11" s="488"/>
    </row>
    <row r="12" spans="1:8" ht="24" customHeight="1" x14ac:dyDescent="0.25">
      <c r="A12" s="1" t="s">
        <v>330</v>
      </c>
      <c r="B12" s="20">
        <f>Posto!C24</f>
        <v>1544.4</v>
      </c>
    </row>
    <row r="13" spans="1:8" ht="24" customHeight="1" thickBot="1" x14ac:dyDescent="0.3">
      <c r="A13" s="2" t="s">
        <v>149</v>
      </c>
      <c r="B13" s="19"/>
    </row>
    <row r="15" spans="1:8" ht="24" customHeight="1" x14ac:dyDescent="0.25">
      <c r="A15" s="490" t="s">
        <v>146</v>
      </c>
      <c r="B15" s="491"/>
      <c r="C15" s="491"/>
      <c r="D15" s="491"/>
      <c r="E15" s="491"/>
      <c r="F15" s="491"/>
      <c r="G15" s="491"/>
      <c r="H15" s="491"/>
    </row>
    <row r="16" spans="1:8" ht="85.5" customHeight="1" x14ac:dyDescent="0.25">
      <c r="A16" s="496" t="s">
        <v>274</v>
      </c>
      <c r="B16" s="496"/>
      <c r="C16" s="496"/>
      <c r="D16" s="496"/>
      <c r="E16" s="496"/>
      <c r="F16" s="496"/>
      <c r="G16" s="496"/>
      <c r="H16" s="496"/>
    </row>
    <row r="17" spans="1:8" ht="24" customHeight="1" thickBot="1" x14ac:dyDescent="0.3">
      <c r="A17" s="167"/>
      <c r="B17" s="167"/>
      <c r="C17" s="167"/>
      <c r="D17" s="167"/>
      <c r="E17" s="167"/>
      <c r="F17" s="167"/>
    </row>
    <row r="18" spans="1:8" ht="24" customHeight="1" thickBot="1" x14ac:dyDescent="0.3">
      <c r="A18" s="493" t="s">
        <v>146</v>
      </c>
      <c r="B18" s="494"/>
      <c r="C18" s="494"/>
      <c r="D18" s="495"/>
    </row>
    <row r="19" spans="1:8" ht="24" customHeight="1" thickBot="1" x14ac:dyDescent="0.3">
      <c r="A19" s="159" t="s">
        <v>3</v>
      </c>
      <c r="B19" s="160" t="s">
        <v>1</v>
      </c>
      <c r="C19" s="160" t="s">
        <v>2</v>
      </c>
      <c r="D19" s="161" t="s">
        <v>147</v>
      </c>
    </row>
    <row r="20" spans="1:8" ht="24" customHeight="1" x14ac:dyDescent="0.25">
      <c r="A20" s="112" t="s">
        <v>145</v>
      </c>
      <c r="B20" s="120">
        <f>B12</f>
        <v>1544.4</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90" t="s">
        <v>148</v>
      </c>
      <c r="B23" s="491"/>
      <c r="C23" s="491"/>
      <c r="D23" s="491"/>
      <c r="E23" s="491"/>
      <c r="F23" s="491"/>
      <c r="G23" s="491"/>
      <c r="H23" s="491"/>
    </row>
    <row r="24" spans="1:8" ht="72" customHeight="1" x14ac:dyDescent="0.25">
      <c r="A24" s="496" t="s">
        <v>261</v>
      </c>
      <c r="B24" s="496"/>
      <c r="C24" s="496"/>
      <c r="D24" s="496"/>
      <c r="E24" s="496"/>
      <c r="F24" s="496"/>
      <c r="G24" s="496"/>
      <c r="H24" s="496"/>
    </row>
    <row r="25" spans="1:8" ht="24" customHeight="1" thickBot="1" x14ac:dyDescent="0.3">
      <c r="A25" s="162"/>
      <c r="B25" s="162"/>
      <c r="C25" s="162"/>
      <c r="D25" s="162"/>
      <c r="F25" s="162"/>
    </row>
    <row r="26" spans="1:8" ht="24" customHeight="1" thickBot="1" x14ac:dyDescent="0.3">
      <c r="A26" s="486" t="s">
        <v>150</v>
      </c>
      <c r="B26" s="487"/>
      <c r="C26" s="487"/>
      <c r="D26" s="488"/>
    </row>
    <row r="27" spans="1:8" ht="24" customHeight="1" thickBot="1" x14ac:dyDescent="0.3">
      <c r="A27" s="50" t="s">
        <v>3</v>
      </c>
      <c r="B27" s="51" t="s">
        <v>1</v>
      </c>
      <c r="C27" s="51" t="s">
        <v>2</v>
      </c>
      <c r="D27" s="52" t="s">
        <v>4</v>
      </c>
    </row>
    <row r="28" spans="1:8" ht="24" customHeight="1" x14ac:dyDescent="0.25">
      <c r="A28" s="112" t="s">
        <v>155</v>
      </c>
      <c r="B28" s="120">
        <f>B12</f>
        <v>1544.4</v>
      </c>
      <c r="C28" s="117">
        <v>0.3</v>
      </c>
      <c r="D28" s="128">
        <f t="shared" ref="D28:D33" si="0">B28*C28</f>
        <v>463.32</v>
      </c>
    </row>
    <row r="29" spans="1:8" ht="24" customHeight="1" x14ac:dyDescent="0.25">
      <c r="A29" s="114" t="s">
        <v>158</v>
      </c>
      <c r="B29" s="121">
        <f>B12</f>
        <v>1544.4</v>
      </c>
      <c r="C29" s="118">
        <f>C28</f>
        <v>0.3</v>
      </c>
      <c r="D29" s="129">
        <f t="shared" si="0"/>
        <v>463.32</v>
      </c>
    </row>
    <row r="30" spans="1:8" ht="24" customHeight="1" thickBot="1" x14ac:dyDescent="0.3">
      <c r="A30" s="123" t="s">
        <v>159</v>
      </c>
      <c r="B30" s="124">
        <f>B12</f>
        <v>1544.4</v>
      </c>
      <c r="C30" s="125">
        <f>C29</f>
        <v>0.3</v>
      </c>
      <c r="D30" s="130">
        <f t="shared" si="0"/>
        <v>463.32</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490" t="s">
        <v>6</v>
      </c>
      <c r="B36" s="491"/>
      <c r="C36" s="491"/>
      <c r="D36" s="491"/>
      <c r="E36" s="491"/>
      <c r="F36" s="491"/>
      <c r="G36" s="491"/>
      <c r="H36" s="491"/>
    </row>
    <row r="37" spans="1:8" ht="69.75" customHeight="1" x14ac:dyDescent="0.25">
      <c r="A37" s="496" t="s">
        <v>275</v>
      </c>
      <c r="B37" s="496"/>
      <c r="C37" s="496"/>
      <c r="D37" s="496"/>
      <c r="E37" s="496"/>
      <c r="F37" s="496"/>
      <c r="G37" s="496"/>
      <c r="H37" s="496"/>
    </row>
    <row r="38" spans="1:8" ht="24" customHeight="1" thickBot="1" x14ac:dyDescent="0.3"/>
    <row r="39" spans="1:8" ht="24" customHeight="1" thickBot="1" x14ac:dyDescent="0.3">
      <c r="A39" s="493" t="s">
        <v>6</v>
      </c>
      <c r="B39" s="494"/>
      <c r="C39" s="494"/>
      <c r="D39" s="494"/>
      <c r="E39" s="495"/>
    </row>
    <row r="40" spans="1:8" ht="24" customHeight="1" thickBot="1" x14ac:dyDescent="0.3">
      <c r="A40" s="50" t="s">
        <v>3</v>
      </c>
      <c r="B40" s="51" t="s">
        <v>8</v>
      </c>
      <c r="C40" s="51" t="s">
        <v>9</v>
      </c>
      <c r="D40" s="51" t="s">
        <v>2</v>
      </c>
      <c r="E40" s="52" t="s">
        <v>4</v>
      </c>
    </row>
    <row r="41" spans="1:8" ht="24" customHeight="1" x14ac:dyDescent="0.25">
      <c r="A41" s="112" t="s">
        <v>158</v>
      </c>
      <c r="B41" s="120">
        <f>B12+D29</f>
        <v>2007.72</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493" t="s">
        <v>10</v>
      </c>
      <c r="B43" s="494"/>
      <c r="C43" s="494"/>
      <c r="D43" s="494"/>
      <c r="E43" s="495"/>
    </row>
    <row r="44" spans="1:8" ht="24" customHeight="1" thickBot="1" x14ac:dyDescent="0.3">
      <c r="A44" s="50" t="s">
        <v>3</v>
      </c>
      <c r="B44" s="51" t="s">
        <v>8</v>
      </c>
      <c r="C44" s="51" t="s">
        <v>9</v>
      </c>
      <c r="D44" s="51" t="s">
        <v>2</v>
      </c>
      <c r="E44" s="52" t="s">
        <v>4</v>
      </c>
    </row>
    <row r="45" spans="1:8" ht="24" customHeight="1" x14ac:dyDescent="0.25">
      <c r="A45" s="112" t="s">
        <v>158</v>
      </c>
      <c r="B45" s="120">
        <f>B12+D29</f>
        <v>2007.72</v>
      </c>
      <c r="C45" s="126">
        <f>1/12</f>
        <v>8.3333333333333329E-2</v>
      </c>
      <c r="D45" s="117">
        <f>1+D41</f>
        <v>1</v>
      </c>
      <c r="E45" s="128">
        <f>B45*C45*D45</f>
        <v>167.31</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86" t="s">
        <v>7</v>
      </c>
      <c r="B48" s="487"/>
      <c r="C48" s="487"/>
      <c r="D48" s="488"/>
    </row>
    <row r="49" spans="1:8" ht="30.75" customHeight="1" thickBot="1" x14ac:dyDescent="0.3">
      <c r="A49" s="50" t="s">
        <v>3</v>
      </c>
      <c r="B49" s="51" t="s">
        <v>11</v>
      </c>
      <c r="C49" s="22" t="s">
        <v>12</v>
      </c>
      <c r="D49" s="52" t="s">
        <v>4</v>
      </c>
    </row>
    <row r="50" spans="1:8" ht="24" customHeight="1" x14ac:dyDescent="0.25">
      <c r="A50" s="112" t="s">
        <v>158</v>
      </c>
      <c r="B50" s="120">
        <f>E41</f>
        <v>0</v>
      </c>
      <c r="C50" s="120">
        <f>E45</f>
        <v>167.31</v>
      </c>
      <c r="D50" s="128">
        <f>SUM(B50:C50)</f>
        <v>167.31</v>
      </c>
    </row>
    <row r="51" spans="1:8" ht="24" customHeight="1" thickBot="1" x14ac:dyDescent="0.3">
      <c r="A51" s="111" t="s">
        <v>157</v>
      </c>
      <c r="B51" s="122">
        <f>E42</f>
        <v>0</v>
      </c>
      <c r="C51" s="122">
        <f>E46</f>
        <v>0</v>
      </c>
      <c r="D51" s="131">
        <f>SUM(B51:C51)</f>
        <v>0</v>
      </c>
      <c r="G51" s="162"/>
      <c r="H51" s="162"/>
    </row>
    <row r="53" spans="1:8" ht="24" customHeight="1" x14ac:dyDescent="0.25">
      <c r="A53" s="511" t="s">
        <v>13</v>
      </c>
      <c r="B53" s="511"/>
      <c r="C53" s="511"/>
      <c r="D53" s="511"/>
      <c r="E53" s="162"/>
      <c r="F53" s="162"/>
    </row>
    <row r="54" spans="1:8" ht="48" customHeight="1" x14ac:dyDescent="0.25">
      <c r="A54" s="496" t="s">
        <v>262</v>
      </c>
      <c r="B54" s="496"/>
      <c r="C54" s="496"/>
      <c r="D54" s="496"/>
      <c r="E54" s="496"/>
      <c r="F54" s="496"/>
    </row>
    <row r="55" spans="1:8" ht="24" customHeight="1" thickBot="1" x14ac:dyDescent="0.3"/>
    <row r="56" spans="1:8" ht="24" customHeight="1" thickBot="1" x14ac:dyDescent="0.3">
      <c r="A56" s="486" t="s">
        <v>13</v>
      </c>
      <c r="B56" s="487"/>
      <c r="C56" s="487"/>
      <c r="D56" s="488"/>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85" t="s">
        <v>5</v>
      </c>
      <c r="B65" s="485"/>
      <c r="C65" s="485"/>
      <c r="D65" s="485"/>
      <c r="E65" s="485"/>
      <c r="F65" s="485"/>
      <c r="G65" s="485"/>
      <c r="H65" s="485"/>
    </row>
    <row r="66" spans="1:8" ht="42" customHeight="1" x14ac:dyDescent="0.25">
      <c r="A66" s="516" t="s">
        <v>153</v>
      </c>
      <c r="B66" s="516"/>
      <c r="C66" s="516"/>
      <c r="D66" s="516"/>
      <c r="E66" s="516"/>
      <c r="F66" s="516"/>
      <c r="G66" s="516"/>
      <c r="H66" s="516"/>
    </row>
    <row r="67" spans="1:8" ht="30.75" customHeight="1" thickBot="1" x14ac:dyDescent="0.3"/>
    <row r="68" spans="1:8" ht="24" customHeight="1" thickBot="1" x14ac:dyDescent="0.3">
      <c r="A68" s="493" t="s">
        <v>5</v>
      </c>
      <c r="B68" s="494"/>
      <c r="C68" s="494"/>
      <c r="D68" s="494"/>
      <c r="E68" s="494"/>
      <c r="F68" s="494"/>
      <c r="G68" s="495"/>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1544.4</v>
      </c>
      <c r="C70" s="120">
        <f>D20</f>
        <v>0</v>
      </c>
      <c r="D70" s="120">
        <f t="shared" ref="D70:D75" si="1">D28</f>
        <v>463.32</v>
      </c>
      <c r="E70" s="113"/>
      <c r="F70" s="145">
        <f t="shared" ref="F70:F75" si="2">D58</f>
        <v>0</v>
      </c>
      <c r="G70" s="128">
        <f>SUM(B70:F70)</f>
        <v>2007.72</v>
      </c>
    </row>
    <row r="71" spans="1:8" ht="24" customHeight="1" x14ac:dyDescent="0.25">
      <c r="A71" s="114" t="s">
        <v>158</v>
      </c>
      <c r="B71" s="121">
        <f>B12</f>
        <v>1544.4</v>
      </c>
      <c r="C71" s="121">
        <f>D20</f>
        <v>0</v>
      </c>
      <c r="D71" s="121">
        <f t="shared" si="1"/>
        <v>463.32</v>
      </c>
      <c r="E71" s="121">
        <f>D50</f>
        <v>167.31</v>
      </c>
      <c r="F71" s="146">
        <f t="shared" si="2"/>
        <v>0</v>
      </c>
      <c r="G71" s="129">
        <f t="shared" ref="G71:G75" si="3">SUM(B71:F71)</f>
        <v>2175.0300000000002</v>
      </c>
    </row>
    <row r="72" spans="1:8" ht="24" customHeight="1" thickBot="1" x14ac:dyDescent="0.3">
      <c r="A72" s="123" t="s">
        <v>160</v>
      </c>
      <c r="B72" s="124">
        <f>B12</f>
        <v>1544.4</v>
      </c>
      <c r="C72" s="124">
        <f>D20</f>
        <v>0</v>
      </c>
      <c r="D72" s="124">
        <f t="shared" si="1"/>
        <v>463.32</v>
      </c>
      <c r="E72" s="138"/>
      <c r="F72" s="148">
        <f t="shared" si="2"/>
        <v>0</v>
      </c>
      <c r="G72" s="130">
        <f t="shared" si="3"/>
        <v>2007.72</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85" t="s">
        <v>141</v>
      </c>
      <c r="B77" s="485"/>
      <c r="C77" s="485"/>
      <c r="D77" s="485"/>
      <c r="E77" s="485"/>
      <c r="F77" s="485"/>
      <c r="G77" s="485"/>
      <c r="H77" s="485"/>
    </row>
    <row r="79" spans="1:8" ht="24" customHeight="1" x14ac:dyDescent="0.25">
      <c r="A79" s="490" t="s">
        <v>144</v>
      </c>
      <c r="B79" s="491"/>
      <c r="C79" s="491"/>
      <c r="D79" s="491"/>
      <c r="E79" s="491"/>
      <c r="F79" s="491"/>
      <c r="G79" s="491"/>
      <c r="H79" s="491"/>
    </row>
    <row r="80" spans="1:8" ht="16.5" thickBot="1" x14ac:dyDescent="0.3"/>
    <row r="81" spans="1:5" ht="31.5" customHeight="1" thickBot="1" x14ac:dyDescent="0.3">
      <c r="A81" s="489" t="s">
        <v>162</v>
      </c>
      <c r="B81" s="487"/>
      <c r="C81" s="487"/>
      <c r="D81" s="488"/>
      <c r="E81" s="171"/>
    </row>
    <row r="82" spans="1:5" ht="32.25" thickBot="1" x14ac:dyDescent="0.3">
      <c r="A82" s="23" t="s">
        <v>3</v>
      </c>
      <c r="B82" s="24" t="s">
        <v>1</v>
      </c>
      <c r="C82" s="158" t="s">
        <v>143</v>
      </c>
      <c r="D82" s="25" t="s">
        <v>4</v>
      </c>
    </row>
    <row r="83" spans="1:5" ht="24" customHeight="1" x14ac:dyDescent="0.25">
      <c r="A83" s="112" t="s">
        <v>155</v>
      </c>
      <c r="B83" s="120">
        <f t="shared" ref="B83:B88" si="4">G70</f>
        <v>2007.72</v>
      </c>
      <c r="C83" s="134">
        <f>1/12</f>
        <v>8.3333333333333329E-2</v>
      </c>
      <c r="D83" s="128">
        <f>B83*C83</f>
        <v>167.31</v>
      </c>
    </row>
    <row r="84" spans="1:5" ht="24" customHeight="1" x14ac:dyDescent="0.25">
      <c r="A84" s="114" t="s">
        <v>158</v>
      </c>
      <c r="B84" s="121">
        <f t="shared" si="4"/>
        <v>2175.0300000000002</v>
      </c>
      <c r="C84" s="132">
        <f t="shared" ref="C84:C88" si="5">1/12</f>
        <v>8.3333333333333329E-2</v>
      </c>
      <c r="D84" s="129">
        <f t="shared" ref="D84:D88" si="6">B84*C84</f>
        <v>181.2525</v>
      </c>
    </row>
    <row r="85" spans="1:5" ht="24" customHeight="1" thickBot="1" x14ac:dyDescent="0.3">
      <c r="A85" s="123" t="s">
        <v>160</v>
      </c>
      <c r="B85" s="124">
        <f t="shared" si="4"/>
        <v>2007.72</v>
      </c>
      <c r="C85" s="137">
        <f t="shared" si="5"/>
        <v>8.3333333333333329E-2</v>
      </c>
      <c r="D85" s="130">
        <f t="shared" si="6"/>
        <v>167.31</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89" t="s">
        <v>163</v>
      </c>
      <c r="B90" s="487"/>
      <c r="C90" s="487"/>
      <c r="D90" s="488"/>
    </row>
    <row r="91" spans="1:5" ht="30.75" customHeight="1" thickBot="1" x14ac:dyDescent="0.3">
      <c r="A91" s="23" t="s">
        <v>3</v>
      </c>
      <c r="B91" s="24" t="s">
        <v>1</v>
      </c>
      <c r="C91" s="158" t="s">
        <v>143</v>
      </c>
      <c r="D91" s="25" t="s">
        <v>4</v>
      </c>
    </row>
    <row r="92" spans="1:5" ht="24" customHeight="1" x14ac:dyDescent="0.25">
      <c r="A92" s="112" t="s">
        <v>155</v>
      </c>
      <c r="B92" s="120">
        <f t="shared" ref="B92:B97" si="7">G70</f>
        <v>2007.72</v>
      </c>
      <c r="C92" s="134">
        <f>1/12</f>
        <v>8.3333333333333329E-2</v>
      </c>
      <c r="D92" s="128">
        <f>B92*C92</f>
        <v>167.31</v>
      </c>
    </row>
    <row r="93" spans="1:5" ht="24" customHeight="1" x14ac:dyDescent="0.25">
      <c r="A93" s="114" t="s">
        <v>158</v>
      </c>
      <c r="B93" s="121">
        <f t="shared" si="7"/>
        <v>2175.0300000000002</v>
      </c>
      <c r="C93" s="132">
        <f t="shared" ref="C93:C97" si="8">1/12</f>
        <v>8.3333333333333329E-2</v>
      </c>
      <c r="D93" s="129">
        <f t="shared" ref="D93:D97" si="9">B93*C93</f>
        <v>181.2525</v>
      </c>
    </row>
    <row r="94" spans="1:5" ht="24" customHeight="1" thickBot="1" x14ac:dyDescent="0.3">
      <c r="A94" s="123" t="s">
        <v>160</v>
      </c>
      <c r="B94" s="124">
        <f t="shared" si="7"/>
        <v>2007.72</v>
      </c>
      <c r="C94" s="137">
        <f t="shared" si="8"/>
        <v>8.3333333333333329E-2</v>
      </c>
      <c r="D94" s="130">
        <f t="shared" si="9"/>
        <v>167.31</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99" t="s">
        <v>17</v>
      </c>
      <c r="B99" s="500"/>
      <c r="C99" s="500"/>
      <c r="D99" s="500"/>
      <c r="E99" s="501"/>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2007.72</v>
      </c>
      <c r="C101" s="126">
        <f>1/3</f>
        <v>0.33333333333333331</v>
      </c>
      <c r="D101" s="134">
        <f>1/12</f>
        <v>8.3333333333333329E-2</v>
      </c>
      <c r="E101" s="128">
        <f t="shared" ref="E101:E106" si="11">B101*C101*D101</f>
        <v>55.769999999999996</v>
      </c>
    </row>
    <row r="102" spans="1:5" ht="24" customHeight="1" x14ac:dyDescent="0.25">
      <c r="A102" s="114" t="s">
        <v>158</v>
      </c>
      <c r="B102" s="121">
        <f t="shared" si="10"/>
        <v>2175.0300000000002</v>
      </c>
      <c r="C102" s="135">
        <f t="shared" ref="C102:C106" si="12">1/3</f>
        <v>0.33333333333333331</v>
      </c>
      <c r="D102" s="132">
        <f t="shared" ref="D102:D106" si="13">1/12</f>
        <v>8.3333333333333329E-2</v>
      </c>
      <c r="E102" s="129">
        <f t="shared" si="11"/>
        <v>60.417499999999997</v>
      </c>
    </row>
    <row r="103" spans="1:5" ht="24" customHeight="1" thickBot="1" x14ac:dyDescent="0.3">
      <c r="A103" s="123" t="s">
        <v>160</v>
      </c>
      <c r="B103" s="124">
        <f t="shared" si="10"/>
        <v>2007.72</v>
      </c>
      <c r="C103" s="136">
        <f t="shared" si="12"/>
        <v>0.33333333333333331</v>
      </c>
      <c r="D103" s="137">
        <f t="shared" si="13"/>
        <v>8.3333333333333329E-2</v>
      </c>
      <c r="E103" s="130">
        <f t="shared" si="11"/>
        <v>55.769999999999996</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93" t="s">
        <v>144</v>
      </c>
      <c r="B108" s="494"/>
      <c r="C108" s="494"/>
      <c r="D108" s="494"/>
      <c r="E108" s="495"/>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167.31</v>
      </c>
      <c r="C110" s="120">
        <f>D92</f>
        <v>167.31</v>
      </c>
      <c r="D110" s="120">
        <f t="shared" ref="D110:D115" si="15">E101</f>
        <v>55.769999999999996</v>
      </c>
      <c r="E110" s="128">
        <f t="shared" ref="E110:E115" si="16">SUM(B110:D110)</f>
        <v>390.39</v>
      </c>
    </row>
    <row r="111" spans="1:5" ht="24" customHeight="1" x14ac:dyDescent="0.25">
      <c r="A111" s="114" t="s">
        <v>158</v>
      </c>
      <c r="B111" s="121">
        <f t="shared" si="14"/>
        <v>181.2525</v>
      </c>
      <c r="C111" s="121">
        <f t="shared" ref="C111:C115" si="17">D93</f>
        <v>181.2525</v>
      </c>
      <c r="D111" s="121">
        <f t="shared" si="15"/>
        <v>60.417499999999997</v>
      </c>
      <c r="E111" s="129">
        <f t="shared" si="16"/>
        <v>422.92250000000001</v>
      </c>
    </row>
    <row r="112" spans="1:5" ht="24" customHeight="1" thickBot="1" x14ac:dyDescent="0.3">
      <c r="A112" s="123" t="s">
        <v>160</v>
      </c>
      <c r="B112" s="124">
        <f t="shared" si="14"/>
        <v>167.31</v>
      </c>
      <c r="C112" s="124">
        <f t="shared" si="17"/>
        <v>167.31</v>
      </c>
      <c r="D112" s="124">
        <f t="shared" si="15"/>
        <v>55.769999999999996</v>
      </c>
      <c r="E112" s="130">
        <f t="shared" si="16"/>
        <v>390.39</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490" t="s">
        <v>21</v>
      </c>
      <c r="B117" s="491"/>
      <c r="C117" s="491"/>
      <c r="D117" s="491"/>
      <c r="E117" s="491"/>
      <c r="F117" s="491"/>
      <c r="G117" s="491"/>
      <c r="H117" s="491"/>
    </row>
    <row r="118" spans="1:8" ht="51.75" customHeight="1" x14ac:dyDescent="0.25">
      <c r="A118" s="496" t="s">
        <v>263</v>
      </c>
      <c r="B118" s="496"/>
      <c r="C118" s="496"/>
      <c r="D118" s="496"/>
      <c r="E118" s="496"/>
      <c r="F118" s="496"/>
      <c r="G118" s="496"/>
      <c r="H118" s="496"/>
    </row>
    <row r="119" spans="1:8" ht="24" customHeight="1" thickBot="1" x14ac:dyDescent="0.3"/>
    <row r="120" spans="1:8" ht="24" customHeight="1" thickBot="1" x14ac:dyDescent="0.3">
      <c r="A120" s="486" t="s">
        <v>22</v>
      </c>
      <c r="B120" s="488"/>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486" t="s">
        <v>33</v>
      </c>
      <c r="B132" s="487"/>
      <c r="C132" s="487"/>
      <c r="D132" s="488"/>
    </row>
    <row r="133" spans="1:4" ht="24" customHeight="1" thickBot="1" x14ac:dyDescent="0.3">
      <c r="A133" s="23" t="s">
        <v>3</v>
      </c>
      <c r="B133" s="24" t="s">
        <v>1</v>
      </c>
      <c r="C133" s="24" t="s">
        <v>2</v>
      </c>
      <c r="D133" s="25" t="s">
        <v>4</v>
      </c>
    </row>
    <row r="134" spans="1:4" ht="24" customHeight="1" x14ac:dyDescent="0.25">
      <c r="A134" s="112" t="s">
        <v>155</v>
      </c>
      <c r="B134" s="120">
        <f>G70+E110</f>
        <v>2398.11</v>
      </c>
      <c r="C134" s="262">
        <f>SUM($B$122:$B$128)</f>
        <v>0.25800000000000001</v>
      </c>
      <c r="D134" s="128">
        <f>B134*C134</f>
        <v>618.71238000000005</v>
      </c>
    </row>
    <row r="135" spans="1:4" ht="24" customHeight="1" x14ac:dyDescent="0.25">
      <c r="A135" s="114" t="s">
        <v>158</v>
      </c>
      <c r="B135" s="121">
        <f t="shared" ref="B135:B139" si="18">G71+E111</f>
        <v>2597.9525000000003</v>
      </c>
      <c r="C135" s="263">
        <f t="shared" ref="C135:C139" si="19">SUM($B$122:$B$128)</f>
        <v>0.25800000000000001</v>
      </c>
      <c r="D135" s="129">
        <f t="shared" ref="D135:D139" si="20">B135*C135</f>
        <v>670.27174500000012</v>
      </c>
    </row>
    <row r="136" spans="1:4" ht="24" customHeight="1" thickBot="1" x14ac:dyDescent="0.3">
      <c r="A136" s="123" t="s">
        <v>160</v>
      </c>
      <c r="B136" s="124">
        <f t="shared" si="18"/>
        <v>2398.11</v>
      </c>
      <c r="C136" s="264">
        <f t="shared" si="19"/>
        <v>0.25800000000000001</v>
      </c>
      <c r="D136" s="130">
        <f t="shared" si="20"/>
        <v>618.71238000000005</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486" t="s">
        <v>34</v>
      </c>
      <c r="B141" s="487"/>
      <c r="C141" s="487"/>
      <c r="D141" s="488"/>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2398.11</v>
      </c>
      <c r="C143" s="134">
        <f>$B$129</f>
        <v>0.08</v>
      </c>
      <c r="D143" s="128">
        <f>B143*C143</f>
        <v>191.84880000000001</v>
      </c>
    </row>
    <row r="144" spans="1:4" ht="24" customHeight="1" x14ac:dyDescent="0.25">
      <c r="A144" s="114" t="s">
        <v>158</v>
      </c>
      <c r="B144" s="121">
        <f t="shared" si="21"/>
        <v>2597.9525000000003</v>
      </c>
      <c r="C144" s="132">
        <f t="shared" ref="C144:C148" si="22">$B$129</f>
        <v>0.08</v>
      </c>
      <c r="D144" s="129">
        <f t="shared" ref="D144:D148" si="23">B144*C144</f>
        <v>207.83620000000002</v>
      </c>
    </row>
    <row r="145" spans="1:8" ht="24" customHeight="1" thickBot="1" x14ac:dyDescent="0.3">
      <c r="A145" s="123" t="s">
        <v>160</v>
      </c>
      <c r="B145" s="124">
        <f>G72+E112</f>
        <v>2398.11</v>
      </c>
      <c r="C145" s="137">
        <f t="shared" si="22"/>
        <v>0.08</v>
      </c>
      <c r="D145" s="130">
        <f t="shared" si="23"/>
        <v>191.84880000000001</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86" t="s">
        <v>21</v>
      </c>
      <c r="B150" s="487"/>
      <c r="C150" s="487"/>
      <c r="D150" s="488"/>
    </row>
    <row r="151" spans="1:8" ht="24" customHeight="1" thickBot="1" x14ac:dyDescent="0.3">
      <c r="A151" s="23" t="s">
        <v>3</v>
      </c>
      <c r="B151" s="24" t="s">
        <v>35</v>
      </c>
      <c r="C151" s="24" t="s">
        <v>31</v>
      </c>
      <c r="D151" s="25" t="s">
        <v>16</v>
      </c>
    </row>
    <row r="152" spans="1:8" ht="24" customHeight="1" x14ac:dyDescent="0.25">
      <c r="A152" s="112" t="s">
        <v>155</v>
      </c>
      <c r="B152" s="120">
        <f>D134</f>
        <v>618.71238000000005</v>
      </c>
      <c r="C152" s="120">
        <f>D143</f>
        <v>191.84880000000001</v>
      </c>
      <c r="D152" s="128">
        <f>B152+C152</f>
        <v>810.56118000000004</v>
      </c>
    </row>
    <row r="153" spans="1:8" ht="24" customHeight="1" x14ac:dyDescent="0.25">
      <c r="A153" s="114" t="s">
        <v>158</v>
      </c>
      <c r="B153" s="121">
        <f t="shared" ref="B153:B157" si="24">D135</f>
        <v>670.27174500000012</v>
      </c>
      <c r="C153" s="121">
        <f t="shared" ref="C153:C157" si="25">D144</f>
        <v>207.83620000000002</v>
      </c>
      <c r="D153" s="129">
        <f t="shared" ref="D153:D157" si="26">B153+C153</f>
        <v>878.1079450000002</v>
      </c>
    </row>
    <row r="154" spans="1:8" ht="24" customHeight="1" thickBot="1" x14ac:dyDescent="0.3">
      <c r="A154" s="123" t="s">
        <v>160</v>
      </c>
      <c r="B154" s="124">
        <f t="shared" si="24"/>
        <v>618.71238000000005</v>
      </c>
      <c r="C154" s="124">
        <f t="shared" si="25"/>
        <v>191.84880000000001</v>
      </c>
      <c r="D154" s="130">
        <f t="shared" si="26"/>
        <v>810.56118000000004</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90" t="s">
        <v>36</v>
      </c>
      <c r="B159" s="491"/>
      <c r="C159" s="491"/>
      <c r="D159" s="491"/>
      <c r="E159" s="491"/>
      <c r="F159" s="491"/>
      <c r="G159" s="491"/>
      <c r="H159" s="491"/>
    </row>
    <row r="160" spans="1:8" ht="72.75" customHeight="1" x14ac:dyDescent="0.25">
      <c r="A160" s="496" t="s">
        <v>264</v>
      </c>
      <c r="B160" s="496"/>
      <c r="C160" s="496"/>
      <c r="D160" s="496"/>
      <c r="E160" s="496"/>
      <c r="F160" s="496"/>
      <c r="G160" s="496"/>
      <c r="H160" s="496"/>
    </row>
    <row r="162" spans="1:7" ht="24" customHeight="1" x14ac:dyDescent="0.25">
      <c r="A162" s="511" t="s">
        <v>37</v>
      </c>
      <c r="B162" s="511"/>
      <c r="C162" s="511"/>
      <c r="D162" s="511"/>
      <c r="E162" s="511"/>
      <c r="F162" s="511"/>
      <c r="G162" s="162"/>
    </row>
    <row r="163" spans="1:7" ht="36" customHeight="1" thickBot="1" x14ac:dyDescent="0.3"/>
    <row r="164" spans="1:7" ht="24" customHeight="1" thickBot="1" x14ac:dyDescent="0.3">
      <c r="A164" s="493" t="s">
        <v>42</v>
      </c>
      <c r="B164" s="494"/>
      <c r="C164" s="494"/>
      <c r="D164" s="494"/>
      <c r="E164" s="495"/>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493" t="s">
        <v>46</v>
      </c>
      <c r="B173" s="494"/>
      <c r="C173" s="494"/>
      <c r="D173" s="494"/>
      <c r="E173" s="495"/>
    </row>
    <row r="174" spans="1:7" ht="24" customHeight="1" thickBot="1" x14ac:dyDescent="0.3">
      <c r="A174" s="23" t="s">
        <v>3</v>
      </c>
      <c r="B174" s="24" t="s">
        <v>1</v>
      </c>
      <c r="C174" s="24" t="s">
        <v>43</v>
      </c>
      <c r="D174" s="24" t="s">
        <v>2</v>
      </c>
      <c r="E174" s="25" t="s">
        <v>44</v>
      </c>
    </row>
    <row r="175" spans="1:7" ht="24" customHeight="1" x14ac:dyDescent="0.25">
      <c r="A175" s="112" t="s">
        <v>155</v>
      </c>
      <c r="B175" s="120">
        <f>B12</f>
        <v>1544.4</v>
      </c>
      <c r="C175" s="117">
        <v>1</v>
      </c>
      <c r="D175" s="117">
        <v>0.06</v>
      </c>
      <c r="E175" s="128">
        <f t="shared" ref="E175:E180" si="29">B175*C175*D175</f>
        <v>92.664000000000001</v>
      </c>
    </row>
    <row r="176" spans="1:7" ht="24" customHeight="1" x14ac:dyDescent="0.25">
      <c r="A176" s="114" t="s">
        <v>158</v>
      </c>
      <c r="B176" s="121">
        <f>B12</f>
        <v>1544.4</v>
      </c>
      <c r="C176" s="118">
        <v>1</v>
      </c>
      <c r="D176" s="118">
        <v>0.06</v>
      </c>
      <c r="E176" s="129">
        <f t="shared" si="29"/>
        <v>92.664000000000001</v>
      </c>
    </row>
    <row r="177" spans="1:8" ht="24" customHeight="1" thickBot="1" x14ac:dyDescent="0.3">
      <c r="A177" s="123" t="s">
        <v>160</v>
      </c>
      <c r="B177" s="124">
        <f>B12</f>
        <v>1544.4</v>
      </c>
      <c r="C177" s="125">
        <v>1</v>
      </c>
      <c r="D177" s="125">
        <v>0.06</v>
      </c>
      <c r="E177" s="130">
        <f t="shared" si="29"/>
        <v>92.664000000000001</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86" t="s">
        <v>48</v>
      </c>
      <c r="B182" s="487"/>
      <c r="C182" s="487"/>
      <c r="D182" s="488"/>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92.664000000000001</v>
      </c>
      <c r="D184" s="128">
        <f>B184-C184</f>
        <v>9.3359999999999985</v>
      </c>
    </row>
    <row r="185" spans="1:8" ht="24" customHeight="1" x14ac:dyDescent="0.25">
      <c r="A185" s="114" t="s">
        <v>158</v>
      </c>
      <c r="B185" s="121">
        <f t="shared" si="30"/>
        <v>102</v>
      </c>
      <c r="C185" s="121">
        <f t="shared" si="31"/>
        <v>92.664000000000001</v>
      </c>
      <c r="D185" s="129">
        <f t="shared" ref="D185:D189" si="32">B185-C185</f>
        <v>9.3359999999999985</v>
      </c>
    </row>
    <row r="186" spans="1:8" ht="24" customHeight="1" thickBot="1" x14ac:dyDescent="0.3">
      <c r="A186" s="123" t="s">
        <v>160</v>
      </c>
      <c r="B186" s="124">
        <f t="shared" si="30"/>
        <v>149.6</v>
      </c>
      <c r="C186" s="124">
        <f t="shared" si="31"/>
        <v>92.664000000000001</v>
      </c>
      <c r="D186" s="130">
        <f t="shared" si="32"/>
        <v>56.935999999999993</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11" t="s">
        <v>49</v>
      </c>
      <c r="B191" s="511"/>
      <c r="C191" s="511"/>
      <c r="D191" s="511"/>
      <c r="E191" s="511"/>
      <c r="F191" s="511"/>
      <c r="G191" s="162"/>
    </row>
    <row r="192" spans="1:8" ht="31.5" customHeight="1" thickBot="1" x14ac:dyDescent="0.3"/>
    <row r="193" spans="1:4" ht="24" customHeight="1" thickBot="1" x14ac:dyDescent="0.3">
      <c r="A193" s="486" t="s">
        <v>49</v>
      </c>
      <c r="B193" s="487"/>
      <c r="C193" s="487"/>
      <c r="D193" s="48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486" t="s">
        <v>51</v>
      </c>
      <c r="B202" s="487"/>
      <c r="C202" s="487"/>
      <c r="D202" s="48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486" t="s">
        <v>52</v>
      </c>
      <c r="B211" s="487"/>
      <c r="C211" s="487"/>
      <c r="D211" s="48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17" t="s">
        <v>276</v>
      </c>
      <c r="B220" s="517"/>
      <c r="C220" s="517"/>
      <c r="D220" s="517"/>
      <c r="E220" s="517"/>
      <c r="F220" s="517"/>
      <c r="G220" s="517"/>
      <c r="H220" s="517"/>
    </row>
    <row r="221" spans="1:8" ht="24" customHeight="1" thickBot="1" x14ac:dyDescent="0.3"/>
    <row r="222" spans="1:8" ht="24" customHeight="1" thickBot="1" x14ac:dyDescent="0.3">
      <c r="A222" s="486" t="s">
        <v>256</v>
      </c>
      <c r="B222" s="487"/>
      <c r="C222" s="487"/>
      <c r="D222" s="48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17" t="s">
        <v>277</v>
      </c>
      <c r="B231" s="517"/>
      <c r="C231" s="517"/>
      <c r="D231" s="517"/>
      <c r="E231" s="517"/>
      <c r="F231" s="517"/>
      <c r="G231" s="517"/>
      <c r="H231" s="517"/>
    </row>
    <row r="232" spans="1:8" ht="24" customHeight="1" thickBot="1" x14ac:dyDescent="0.3"/>
    <row r="233" spans="1:8" ht="24" customHeight="1" thickBot="1" x14ac:dyDescent="0.3">
      <c r="A233" s="486" t="s">
        <v>257</v>
      </c>
      <c r="B233" s="487"/>
      <c r="C233" s="487"/>
      <c r="D233" s="48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93" t="s">
        <v>36</v>
      </c>
      <c r="B242" s="494"/>
      <c r="C242" s="494"/>
      <c r="D242" s="494"/>
      <c r="E242" s="494"/>
      <c r="F242" s="495"/>
      <c r="G242" s="33"/>
    </row>
    <row r="243" spans="1:8" ht="24" customHeight="1" thickBot="1" x14ac:dyDescent="0.3">
      <c r="A243" s="23" t="s">
        <v>3</v>
      </c>
      <c r="B243" s="24" t="s">
        <v>53</v>
      </c>
      <c r="C243" s="24" t="s">
        <v>54</v>
      </c>
      <c r="D243" s="24" t="s">
        <v>258</v>
      </c>
      <c r="E243" s="24" t="s">
        <v>259</v>
      </c>
      <c r="F243" s="25" t="s">
        <v>16</v>
      </c>
    </row>
    <row r="244" spans="1:8" ht="24" customHeight="1" x14ac:dyDescent="0.25">
      <c r="A244" s="112" t="s">
        <v>155</v>
      </c>
      <c r="B244" s="120">
        <f>D184</f>
        <v>9.3359999999999985</v>
      </c>
      <c r="C244" s="120">
        <f>D213</f>
        <v>243</v>
      </c>
      <c r="D244" s="120">
        <f>D224</f>
        <v>0</v>
      </c>
      <c r="E244" s="120">
        <f t="shared" ref="E244:E249" si="40">D235</f>
        <v>0</v>
      </c>
      <c r="F244" s="128">
        <f>SUM(B244:E244)</f>
        <v>252.33600000000001</v>
      </c>
    </row>
    <row r="245" spans="1:8" ht="24" customHeight="1" x14ac:dyDescent="0.25">
      <c r="A245" s="114" t="s">
        <v>158</v>
      </c>
      <c r="B245" s="121">
        <f t="shared" ref="B245:B249" si="41">D185</f>
        <v>9.3359999999999985</v>
      </c>
      <c r="C245" s="121">
        <f t="shared" ref="C245:C249" si="42">D214</f>
        <v>243</v>
      </c>
      <c r="D245" s="121">
        <f t="shared" ref="D245:D249" si="43">D225</f>
        <v>0</v>
      </c>
      <c r="E245" s="121">
        <f t="shared" si="40"/>
        <v>0</v>
      </c>
      <c r="F245" s="129">
        <f t="shared" ref="F245:F249" si="44">SUM(B245:E245)</f>
        <v>252.33600000000001</v>
      </c>
    </row>
    <row r="246" spans="1:8" ht="24" customHeight="1" thickBot="1" x14ac:dyDescent="0.3">
      <c r="A246" s="123" t="s">
        <v>160</v>
      </c>
      <c r="B246" s="124">
        <f t="shared" si="41"/>
        <v>56.935999999999993</v>
      </c>
      <c r="C246" s="124">
        <f t="shared" si="42"/>
        <v>356.4</v>
      </c>
      <c r="D246" s="124">
        <f t="shared" si="43"/>
        <v>0</v>
      </c>
      <c r="E246" s="124">
        <f t="shared" si="40"/>
        <v>0</v>
      </c>
      <c r="F246" s="130">
        <f t="shared" si="44"/>
        <v>413.33599999999996</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485" t="s">
        <v>141</v>
      </c>
      <c r="B251" s="485"/>
      <c r="C251" s="485"/>
      <c r="D251" s="485"/>
      <c r="E251" s="485"/>
      <c r="F251" s="485"/>
      <c r="G251" s="485"/>
      <c r="H251" s="485"/>
    </row>
    <row r="252" spans="1:8" ht="24" customHeight="1" thickBot="1" x14ac:dyDescent="0.3"/>
    <row r="253" spans="1:8" ht="24" customHeight="1" thickBot="1" x14ac:dyDescent="0.3">
      <c r="A253" s="493" t="s">
        <v>141</v>
      </c>
      <c r="B253" s="494"/>
      <c r="C253" s="494"/>
      <c r="D253" s="494"/>
      <c r="E253" s="49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390.39</v>
      </c>
      <c r="C255" s="120">
        <f t="shared" ref="C255:C260" si="46">D152</f>
        <v>810.56118000000004</v>
      </c>
      <c r="D255" s="120">
        <f>F244</f>
        <v>252.33600000000001</v>
      </c>
      <c r="E255" s="128">
        <f t="shared" ref="E255:E260" si="47">SUM(B255:D255)</f>
        <v>1453.28718</v>
      </c>
    </row>
    <row r="256" spans="1:8" ht="24" customHeight="1" x14ac:dyDescent="0.25">
      <c r="A256" s="114" t="s">
        <v>158</v>
      </c>
      <c r="B256" s="121">
        <f t="shared" si="45"/>
        <v>422.92250000000001</v>
      </c>
      <c r="C256" s="121">
        <f t="shared" si="46"/>
        <v>878.1079450000002</v>
      </c>
      <c r="D256" s="121">
        <f t="shared" ref="D256:D260" si="48">F245</f>
        <v>252.33600000000001</v>
      </c>
      <c r="E256" s="129">
        <f t="shared" si="47"/>
        <v>1553.3664450000003</v>
      </c>
    </row>
    <row r="257" spans="1:8" ht="24" customHeight="1" thickBot="1" x14ac:dyDescent="0.3">
      <c r="A257" s="175" t="s">
        <v>160</v>
      </c>
      <c r="B257" s="122">
        <f t="shared" si="45"/>
        <v>390.39</v>
      </c>
      <c r="C257" s="122">
        <f t="shared" si="46"/>
        <v>810.56118000000004</v>
      </c>
      <c r="D257" s="122">
        <f t="shared" si="48"/>
        <v>413.33599999999996</v>
      </c>
      <c r="E257" s="131">
        <f t="shared" si="47"/>
        <v>1614.28718</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485" t="s">
        <v>55</v>
      </c>
      <c r="B262" s="485"/>
      <c r="C262" s="485"/>
      <c r="D262" s="485"/>
      <c r="E262" s="485"/>
      <c r="F262" s="485"/>
      <c r="G262" s="485"/>
      <c r="H262" s="485"/>
    </row>
    <row r="263" spans="1:8" ht="53.25" customHeight="1" x14ac:dyDescent="0.25">
      <c r="A263" s="496" t="s">
        <v>269</v>
      </c>
      <c r="B263" s="496"/>
      <c r="C263" s="496"/>
      <c r="D263" s="496"/>
      <c r="E263" s="496"/>
      <c r="F263" s="496"/>
      <c r="G263" s="496"/>
      <c r="H263" s="496"/>
    </row>
    <row r="264" spans="1:8" ht="24" customHeight="1" thickBot="1" x14ac:dyDescent="0.3"/>
    <row r="265" spans="1:8" ht="16.5" thickBot="1" x14ac:dyDescent="0.3">
      <c r="A265" s="497" t="s">
        <v>56</v>
      </c>
      <c r="B265" s="498"/>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490" t="s">
        <v>63</v>
      </c>
      <c r="B274" s="491"/>
      <c r="C274" s="491"/>
      <c r="D274" s="491"/>
      <c r="E274" s="491"/>
      <c r="F274" s="491"/>
      <c r="G274" s="491"/>
      <c r="H274" s="491"/>
    </row>
    <row r="275" spans="1:8" ht="106.5" customHeight="1" x14ac:dyDescent="0.25">
      <c r="A275" s="496" t="s">
        <v>278</v>
      </c>
      <c r="B275" s="496"/>
      <c r="C275" s="496"/>
      <c r="D275" s="496"/>
      <c r="E275" s="496"/>
      <c r="F275" s="496"/>
      <c r="G275" s="496"/>
      <c r="H275" s="496"/>
    </row>
    <row r="276" spans="1:8" ht="16.5" thickBot="1" x14ac:dyDescent="0.3"/>
    <row r="277" spans="1:8" ht="24" customHeight="1" thickBot="1" x14ac:dyDescent="0.3">
      <c r="A277" s="486" t="s">
        <v>64</v>
      </c>
      <c r="B277" s="487"/>
      <c r="C277" s="487"/>
      <c r="D277" s="488"/>
    </row>
    <row r="278" spans="1:8" ht="30" customHeight="1" thickBot="1" x14ac:dyDescent="0.3">
      <c r="A278" s="23" t="s">
        <v>3</v>
      </c>
      <c r="B278" s="24" t="s">
        <v>1</v>
      </c>
      <c r="C278" s="158" t="s">
        <v>143</v>
      </c>
      <c r="D278" s="25" t="s">
        <v>4</v>
      </c>
    </row>
    <row r="279" spans="1:8" ht="24" customHeight="1" x14ac:dyDescent="0.25">
      <c r="A279" s="112" t="s">
        <v>155</v>
      </c>
      <c r="B279" s="120">
        <f>G70+(E255-D134)</f>
        <v>2842.2948000000001</v>
      </c>
      <c r="C279" s="113">
        <v>12</v>
      </c>
      <c r="D279" s="128">
        <f>B279/C279</f>
        <v>236.8579</v>
      </c>
      <c r="E279" s="349"/>
    </row>
    <row r="280" spans="1:8" ht="24" customHeight="1" x14ac:dyDescent="0.25">
      <c r="A280" s="114" t="s">
        <v>158</v>
      </c>
      <c r="B280" s="121">
        <f t="shared" ref="B280:B284" si="49">G71+(E256-D135)</f>
        <v>3058.1247000000003</v>
      </c>
      <c r="C280" s="115">
        <f>C279</f>
        <v>12</v>
      </c>
      <c r="D280" s="129">
        <f t="shared" ref="D280:D284" si="50">B280/C280</f>
        <v>254.84372500000003</v>
      </c>
      <c r="E280" s="349"/>
    </row>
    <row r="281" spans="1:8" ht="24" customHeight="1" thickBot="1" x14ac:dyDescent="0.3">
      <c r="A281" s="123" t="s">
        <v>160</v>
      </c>
      <c r="B281" s="124">
        <f t="shared" si="49"/>
        <v>3003.2948000000001</v>
      </c>
      <c r="C281" s="138">
        <f>C280</f>
        <v>12</v>
      </c>
      <c r="D281" s="130">
        <f t="shared" si="50"/>
        <v>250.27456666666669</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499" t="s">
        <v>68</v>
      </c>
      <c r="B286" s="500"/>
      <c r="C286" s="500"/>
      <c r="D286" s="501"/>
      <c r="E286" s="39"/>
    </row>
    <row r="287" spans="1:8" ht="28.5" customHeight="1" thickBot="1" x14ac:dyDescent="0.3">
      <c r="A287" s="23" t="s">
        <v>3</v>
      </c>
      <c r="B287" s="24" t="s">
        <v>1</v>
      </c>
      <c r="C287" s="38" t="s">
        <v>69</v>
      </c>
      <c r="D287" s="25" t="s">
        <v>4</v>
      </c>
    </row>
    <row r="288" spans="1:8" ht="24" customHeight="1" x14ac:dyDescent="0.25">
      <c r="A288" s="112" t="s">
        <v>155</v>
      </c>
      <c r="B288" s="120">
        <f>D143</f>
        <v>191.84880000000001</v>
      </c>
      <c r="C288" s="117">
        <v>0.5</v>
      </c>
      <c r="D288" s="128">
        <f>B288*C288</f>
        <v>95.924400000000006</v>
      </c>
      <c r="E288" s="349">
        <f>D288+D318</f>
        <v>191.84880000000001</v>
      </c>
    </row>
    <row r="289" spans="1:8" ht="24" customHeight="1" x14ac:dyDescent="0.25">
      <c r="A289" s="114" t="s">
        <v>158</v>
      </c>
      <c r="B289" s="121">
        <f t="shared" ref="B289:B293" si="51">D144</f>
        <v>207.83620000000002</v>
      </c>
      <c r="C289" s="118">
        <v>0.5</v>
      </c>
      <c r="D289" s="129">
        <f t="shared" ref="D289:D293" si="52">B289*C289</f>
        <v>103.91810000000001</v>
      </c>
      <c r="E289" s="40">
        <f>E288*Posto!C88</f>
        <v>5.1799176000000005</v>
      </c>
    </row>
    <row r="290" spans="1:8" ht="24" customHeight="1" thickBot="1" x14ac:dyDescent="0.3">
      <c r="A290" s="123" t="s">
        <v>160</v>
      </c>
      <c r="B290" s="124">
        <f t="shared" si="51"/>
        <v>191.84880000000001</v>
      </c>
      <c r="C290" s="125">
        <v>0.5</v>
      </c>
      <c r="D290" s="130">
        <f t="shared" si="52"/>
        <v>95.924400000000006</v>
      </c>
      <c r="E290" s="40">
        <f>E288*Posto!C91</f>
        <v>3.8369760000000004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86" t="s">
        <v>70</v>
      </c>
      <c r="B295" s="487"/>
      <c r="C295" s="487"/>
      <c r="D295" s="488"/>
    </row>
    <row r="296" spans="1:8" ht="24" customHeight="1" thickBot="1" x14ac:dyDescent="0.3">
      <c r="A296" s="23" t="s">
        <v>3</v>
      </c>
      <c r="B296" s="24" t="s">
        <v>1</v>
      </c>
      <c r="C296" s="24" t="s">
        <v>2</v>
      </c>
      <c r="D296" s="25" t="s">
        <v>4</v>
      </c>
    </row>
    <row r="297" spans="1:8" ht="24" customHeight="1" x14ac:dyDescent="0.25">
      <c r="A297" s="112" t="s">
        <v>155</v>
      </c>
      <c r="B297" s="120">
        <f>D279+D288</f>
        <v>332.78230000000002</v>
      </c>
      <c r="C297" s="134">
        <f>$B$268</f>
        <v>0</v>
      </c>
      <c r="D297" s="128">
        <f>B297*C297</f>
        <v>0</v>
      </c>
    </row>
    <row r="298" spans="1:8" ht="24" customHeight="1" x14ac:dyDescent="0.25">
      <c r="A298" s="114" t="s">
        <v>158</v>
      </c>
      <c r="B298" s="121">
        <f t="shared" ref="B298:B302" si="53">D280+D289</f>
        <v>358.76182500000004</v>
      </c>
      <c r="C298" s="132">
        <f t="shared" ref="C298:C302" si="54">$B$268</f>
        <v>0</v>
      </c>
      <c r="D298" s="129">
        <f t="shared" ref="D298:D302" si="55">B298*C298</f>
        <v>0</v>
      </c>
    </row>
    <row r="299" spans="1:8" ht="24" customHeight="1" thickBot="1" x14ac:dyDescent="0.3">
      <c r="A299" s="123" t="s">
        <v>160</v>
      </c>
      <c r="B299" s="124">
        <f t="shared" si="53"/>
        <v>346.19896666666671</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490" t="s">
        <v>71</v>
      </c>
      <c r="B304" s="491"/>
      <c r="C304" s="491"/>
      <c r="D304" s="491"/>
      <c r="E304" s="491"/>
      <c r="F304" s="491"/>
      <c r="G304" s="491"/>
      <c r="H304" s="491"/>
    </row>
    <row r="305" spans="1:8" ht="101.25" customHeight="1" x14ac:dyDescent="0.25">
      <c r="A305" s="496" t="s">
        <v>279</v>
      </c>
      <c r="B305" s="496"/>
      <c r="C305" s="496"/>
      <c r="D305" s="496"/>
      <c r="E305" s="496"/>
      <c r="F305" s="496"/>
      <c r="G305" s="496"/>
      <c r="H305" s="496"/>
    </row>
    <row r="306" spans="1:8" ht="16.5" thickBot="1" x14ac:dyDescent="0.3"/>
    <row r="307" spans="1:8" ht="24" customHeight="1" thickBot="1" x14ac:dyDescent="0.3">
      <c r="A307" s="486" t="s">
        <v>72</v>
      </c>
      <c r="B307" s="487"/>
      <c r="C307" s="487"/>
      <c r="D307" s="48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3461.0071800000001</v>
      </c>
      <c r="C309" s="113">
        <v>12</v>
      </c>
      <c r="D309" s="128">
        <f>B309/C309</f>
        <v>288.41726499999999</v>
      </c>
    </row>
    <row r="310" spans="1:8" ht="24" customHeight="1" x14ac:dyDescent="0.25">
      <c r="A310" s="114" t="s">
        <v>158</v>
      </c>
      <c r="B310" s="121">
        <f t="shared" si="56"/>
        <v>3728.3964450000003</v>
      </c>
      <c r="C310" s="115">
        <v>12</v>
      </c>
      <c r="D310" s="129">
        <f t="shared" ref="D310:D314" si="57">B310/C310</f>
        <v>310.69970375000003</v>
      </c>
    </row>
    <row r="311" spans="1:8" ht="24" customHeight="1" thickBot="1" x14ac:dyDescent="0.3">
      <c r="A311" s="123" t="s">
        <v>160</v>
      </c>
      <c r="B311" s="124">
        <f t="shared" si="56"/>
        <v>3622.0071800000001</v>
      </c>
      <c r="C311" s="138">
        <v>12</v>
      </c>
      <c r="D311" s="130">
        <f t="shared" si="57"/>
        <v>301.83393166666667</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499" t="s">
        <v>73</v>
      </c>
      <c r="B316" s="500"/>
      <c r="C316" s="500"/>
      <c r="D316" s="501"/>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191.84880000000001</v>
      </c>
      <c r="C318" s="117">
        <v>0.5</v>
      </c>
      <c r="D318" s="128">
        <f>B318*C318</f>
        <v>95.924400000000006</v>
      </c>
      <c r="E318" s="40">
        <f>D318/12</f>
        <v>7.9937000000000005</v>
      </c>
    </row>
    <row r="319" spans="1:8" ht="24" customHeight="1" x14ac:dyDescent="0.25">
      <c r="A319" s="114" t="s">
        <v>158</v>
      </c>
      <c r="B319" s="121">
        <f t="shared" si="58"/>
        <v>207.83620000000002</v>
      </c>
      <c r="C319" s="118">
        <v>0.5</v>
      </c>
      <c r="D319" s="129">
        <f t="shared" ref="D319:D323" si="59">B319*C319</f>
        <v>103.91810000000001</v>
      </c>
      <c r="E319" s="40">
        <f>D318*Posto!C88</f>
        <v>2.5899588000000002</v>
      </c>
    </row>
    <row r="320" spans="1:8" ht="24" customHeight="1" thickBot="1" x14ac:dyDescent="0.3">
      <c r="A320" s="123" t="s">
        <v>160</v>
      </c>
      <c r="B320" s="124">
        <f t="shared" si="58"/>
        <v>191.84880000000001</v>
      </c>
      <c r="C320" s="125">
        <v>0.5</v>
      </c>
      <c r="D320" s="130">
        <f t="shared" si="59"/>
        <v>95.924400000000006</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86" t="s">
        <v>82</v>
      </c>
      <c r="B325" s="487"/>
      <c r="C325" s="487"/>
      <c r="D325" s="488"/>
    </row>
    <row r="326" spans="1:8" ht="24" customHeight="1" thickBot="1" x14ac:dyDescent="0.3">
      <c r="A326" s="23" t="s">
        <v>3</v>
      </c>
      <c r="B326" s="24" t="s">
        <v>1</v>
      </c>
      <c r="C326" s="24" t="s">
        <v>2</v>
      </c>
      <c r="D326" s="25" t="s">
        <v>4</v>
      </c>
    </row>
    <row r="327" spans="1:8" ht="24" customHeight="1" x14ac:dyDescent="0.25">
      <c r="A327" s="112" t="s">
        <v>155</v>
      </c>
      <c r="B327" s="120">
        <f>D309+D318</f>
        <v>384.34166499999998</v>
      </c>
      <c r="C327" s="134">
        <f>$B$269</f>
        <v>0</v>
      </c>
      <c r="D327" s="128">
        <f>B327*C327</f>
        <v>0</v>
      </c>
    </row>
    <row r="328" spans="1:8" ht="24" customHeight="1" x14ac:dyDescent="0.25">
      <c r="A328" s="114" t="s">
        <v>158</v>
      </c>
      <c r="B328" s="121">
        <f t="shared" ref="B328:B332" si="60">D310+D319</f>
        <v>414.61780375000001</v>
      </c>
      <c r="C328" s="132">
        <f t="shared" ref="C328:C332" si="61">$B$269</f>
        <v>0</v>
      </c>
      <c r="D328" s="129">
        <f t="shared" ref="D328:D332" si="62">B328*C328</f>
        <v>0</v>
      </c>
    </row>
    <row r="329" spans="1:8" ht="24" customHeight="1" thickBot="1" x14ac:dyDescent="0.3">
      <c r="A329" s="111" t="s">
        <v>160</v>
      </c>
      <c r="B329" s="122">
        <f t="shared" si="60"/>
        <v>397.75833166666666</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490" t="s">
        <v>74</v>
      </c>
      <c r="B334" s="491"/>
      <c r="C334" s="491"/>
      <c r="D334" s="491"/>
      <c r="E334" s="491"/>
      <c r="F334" s="491"/>
      <c r="G334" s="491"/>
      <c r="H334" s="491"/>
    </row>
    <row r="335" spans="1:8" ht="75" customHeight="1" x14ac:dyDescent="0.25">
      <c r="A335" s="502" t="s">
        <v>280</v>
      </c>
      <c r="B335" s="502"/>
      <c r="C335" s="502"/>
      <c r="D335" s="502"/>
      <c r="E335" s="502"/>
      <c r="F335" s="502"/>
      <c r="G335" s="502"/>
      <c r="H335" s="502"/>
    </row>
    <row r="336" spans="1:8" ht="20.25" customHeight="1" thickBot="1" x14ac:dyDescent="0.3"/>
    <row r="337" spans="1:5" ht="24" customHeight="1" thickBot="1" x14ac:dyDescent="0.3">
      <c r="A337" s="493" t="s">
        <v>77</v>
      </c>
      <c r="B337" s="494"/>
      <c r="C337" s="494"/>
      <c r="D337" s="494"/>
      <c r="E337" s="49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-167.31</v>
      </c>
      <c r="C339" s="45">
        <f t="shared" ref="C339:C344" si="64">-D92</f>
        <v>-167.31</v>
      </c>
      <c r="D339" s="45">
        <f t="shared" ref="D339:D344" si="65">-E101</f>
        <v>-55.769999999999996</v>
      </c>
      <c r="E339" s="46">
        <f t="shared" ref="E339:E344" si="66">SUM(B339:D339)</f>
        <v>-390.39</v>
      </c>
    </row>
    <row r="340" spans="1:5" ht="24" customHeight="1" x14ac:dyDescent="0.25">
      <c r="A340" s="114" t="s">
        <v>158</v>
      </c>
      <c r="B340" s="41">
        <f t="shared" si="63"/>
        <v>-181.2525</v>
      </c>
      <c r="C340" s="41">
        <f t="shared" si="64"/>
        <v>-181.2525</v>
      </c>
      <c r="D340" s="41">
        <f t="shared" si="65"/>
        <v>-60.417499999999997</v>
      </c>
      <c r="E340" s="42">
        <f t="shared" si="66"/>
        <v>-422.92250000000001</v>
      </c>
    </row>
    <row r="341" spans="1:5" ht="24" customHeight="1" thickBot="1" x14ac:dyDescent="0.3">
      <c r="A341" s="123" t="s">
        <v>160</v>
      </c>
      <c r="B341" s="149">
        <f t="shared" si="63"/>
        <v>-167.31</v>
      </c>
      <c r="C341" s="149">
        <f t="shared" si="64"/>
        <v>-167.31</v>
      </c>
      <c r="D341" s="149">
        <f t="shared" si="65"/>
        <v>-55.769999999999996</v>
      </c>
      <c r="E341" s="150">
        <f t="shared" si="66"/>
        <v>-390.39</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86" t="s">
        <v>78</v>
      </c>
      <c r="B346" s="487"/>
      <c r="C346" s="487"/>
      <c r="D346" s="48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-390.39</v>
      </c>
      <c r="C348" s="134">
        <f>$B$270</f>
        <v>0</v>
      </c>
      <c r="D348" s="46">
        <f>B348*C348</f>
        <v>0</v>
      </c>
    </row>
    <row r="349" spans="1:5" ht="24" customHeight="1" x14ac:dyDescent="0.25">
      <c r="A349" s="114" t="s">
        <v>158</v>
      </c>
      <c r="B349" s="41">
        <f t="shared" si="67"/>
        <v>-422.92250000000001</v>
      </c>
      <c r="C349" s="132">
        <f t="shared" ref="C349:C353" si="68">$B$270</f>
        <v>0</v>
      </c>
      <c r="D349" s="42">
        <f t="shared" ref="D349:D353" si="69">B349*C349</f>
        <v>0</v>
      </c>
    </row>
    <row r="350" spans="1:5" ht="24" customHeight="1" thickBot="1" x14ac:dyDescent="0.3">
      <c r="A350" s="111" t="s">
        <v>160</v>
      </c>
      <c r="B350" s="43">
        <f t="shared" si="67"/>
        <v>-390.39</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85" t="s">
        <v>55</v>
      </c>
      <c r="B355" s="485"/>
      <c r="C355" s="485"/>
      <c r="D355" s="485"/>
      <c r="E355" s="485"/>
      <c r="F355" s="485"/>
      <c r="G355" s="485"/>
      <c r="H355" s="485"/>
    </row>
    <row r="356" spans="1:8" ht="24" customHeight="1" thickBot="1" x14ac:dyDescent="0.3"/>
    <row r="357" spans="1:8" ht="24" customHeight="1" thickBot="1" x14ac:dyDescent="0.3">
      <c r="A357" s="493" t="s">
        <v>55</v>
      </c>
      <c r="B357" s="494"/>
      <c r="C357" s="494"/>
      <c r="D357" s="494"/>
      <c r="E357" s="49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85" t="s">
        <v>83</v>
      </c>
      <c r="B366" s="485"/>
      <c r="C366" s="485"/>
      <c r="D366" s="485"/>
      <c r="E366" s="485"/>
      <c r="F366" s="485"/>
      <c r="G366" s="485"/>
      <c r="H366" s="485"/>
    </row>
    <row r="367" spans="1:8" ht="144" customHeight="1" x14ac:dyDescent="0.25">
      <c r="A367" s="496" t="s">
        <v>265</v>
      </c>
      <c r="B367" s="496"/>
      <c r="C367" s="496"/>
      <c r="D367" s="496"/>
      <c r="E367" s="496"/>
      <c r="F367" s="496"/>
      <c r="G367" s="496"/>
      <c r="H367" s="496"/>
    </row>
    <row r="368" spans="1:8" ht="24" customHeight="1" thickBot="1" x14ac:dyDescent="0.3"/>
    <row r="369" spans="1:7" ht="24" customHeight="1" thickBot="1" x14ac:dyDescent="0.3">
      <c r="A369" s="499" t="s">
        <v>165</v>
      </c>
      <c r="B369" s="500"/>
      <c r="C369" s="500"/>
      <c r="D369" s="500"/>
      <c r="E369" s="500"/>
      <c r="F369" s="500"/>
      <c r="G369" s="501"/>
    </row>
    <row r="370" spans="1:7" ht="16.5" thickBot="1" x14ac:dyDescent="0.3">
      <c r="A370" s="499" t="s">
        <v>87</v>
      </c>
      <c r="B370" s="500"/>
      <c r="C370" s="500"/>
      <c r="D370" s="500"/>
      <c r="E370" s="500"/>
      <c r="F370" s="500"/>
      <c r="G370" s="501"/>
    </row>
    <row r="371" spans="1:7" ht="24" customHeight="1" thickBot="1" x14ac:dyDescent="0.3">
      <c r="A371" s="503" t="s">
        <v>3</v>
      </c>
      <c r="B371" s="503" t="s">
        <v>88</v>
      </c>
      <c r="C371" s="503" t="s">
        <v>89</v>
      </c>
      <c r="D371" s="164" t="s">
        <v>90</v>
      </c>
      <c r="E371" s="165"/>
      <c r="F371" s="164" t="s">
        <v>91</v>
      </c>
      <c r="G371" s="165"/>
    </row>
    <row r="372" spans="1:7" ht="31.5" customHeight="1" thickBot="1" x14ac:dyDescent="0.3">
      <c r="A372" s="504"/>
      <c r="B372" s="504"/>
      <c r="C372" s="50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89" t="s">
        <v>110</v>
      </c>
      <c r="B386" s="512"/>
      <c r="C386" s="512"/>
      <c r="D386" s="513"/>
    </row>
    <row r="387" spans="1:4" ht="24" customHeight="1" thickBot="1" x14ac:dyDescent="0.3">
      <c r="A387" s="514" t="s">
        <v>105</v>
      </c>
      <c r="B387" s="489" t="s">
        <v>151</v>
      </c>
      <c r="C387" s="512"/>
      <c r="D387" s="513"/>
    </row>
    <row r="388" spans="1:4" ht="26.25" customHeight="1" thickBot="1" x14ac:dyDescent="0.3">
      <c r="A388" s="515"/>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490" t="s">
        <v>114</v>
      </c>
      <c r="B403" s="491"/>
      <c r="C403" s="491"/>
      <c r="D403" s="491"/>
      <c r="E403" s="491"/>
      <c r="F403" s="491"/>
      <c r="G403" s="491"/>
      <c r="H403" s="491"/>
    </row>
    <row r="404" spans="1:8" ht="78" customHeight="1" x14ac:dyDescent="0.25">
      <c r="A404" s="496" t="s">
        <v>281</v>
      </c>
      <c r="B404" s="496"/>
      <c r="C404" s="496"/>
      <c r="D404" s="496"/>
      <c r="E404" s="496"/>
      <c r="F404" s="496"/>
      <c r="G404" s="496"/>
      <c r="H404" s="496"/>
    </row>
    <row r="405" spans="1:8" ht="24" customHeight="1" thickBot="1" x14ac:dyDescent="0.3"/>
    <row r="406" spans="1:8" ht="24" customHeight="1" thickBot="1" x14ac:dyDescent="0.3">
      <c r="A406" s="486" t="s">
        <v>86</v>
      </c>
      <c r="B406" s="487"/>
      <c r="C406" s="487"/>
      <c r="D406" s="488"/>
    </row>
    <row r="407" spans="1:8" ht="24" customHeight="1" thickBot="1" x14ac:dyDescent="0.3">
      <c r="A407" s="23" t="s">
        <v>3</v>
      </c>
      <c r="B407" s="24" t="s">
        <v>1</v>
      </c>
      <c r="C407" s="24" t="s">
        <v>85</v>
      </c>
      <c r="D407" s="25" t="s">
        <v>84</v>
      </c>
    </row>
    <row r="408" spans="1:8" ht="24" customHeight="1" x14ac:dyDescent="0.25">
      <c r="A408" s="112" t="s">
        <v>155</v>
      </c>
      <c r="B408" s="120">
        <f>G70+E255+E359</f>
        <v>3461.0071800000001</v>
      </c>
      <c r="C408" s="30">
        <v>30</v>
      </c>
      <c r="D408" s="128">
        <f>B408/C408</f>
        <v>115.366906</v>
      </c>
      <c r="E408" s="349">
        <f>G70</f>
        <v>2007.72</v>
      </c>
    </row>
    <row r="409" spans="1:8" ht="24" customHeight="1" x14ac:dyDescent="0.25">
      <c r="A409" s="114" t="s">
        <v>158</v>
      </c>
      <c r="B409" s="121">
        <f t="shared" ref="B409:B413" si="79">G71+E256+E360</f>
        <v>3728.3964450000003</v>
      </c>
      <c r="C409" s="31">
        <f>C408</f>
        <v>30</v>
      </c>
      <c r="D409" s="129">
        <f t="shared" ref="D409:D413" si="80">B409/C409</f>
        <v>124.27988150000002</v>
      </c>
      <c r="E409" s="349">
        <f>E255</f>
        <v>1453.28718</v>
      </c>
    </row>
    <row r="410" spans="1:8" ht="24" customHeight="1" thickBot="1" x14ac:dyDescent="0.3">
      <c r="A410" s="123" t="s">
        <v>160</v>
      </c>
      <c r="B410" s="124">
        <f t="shared" si="79"/>
        <v>3622.0071800000001</v>
      </c>
      <c r="C410" s="89">
        <f>C409</f>
        <v>30</v>
      </c>
      <c r="D410" s="130">
        <f t="shared" si="80"/>
        <v>120.73357266666667</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499" t="s">
        <v>114</v>
      </c>
      <c r="B415" s="500"/>
      <c r="C415" s="500"/>
      <c r="D415" s="500"/>
      <c r="E415" s="501"/>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115.366906</v>
      </c>
      <c r="C417" s="83">
        <f>B401</f>
        <v>0</v>
      </c>
      <c r="D417" s="120">
        <f>B417*C417</f>
        <v>0</v>
      </c>
      <c r="E417" s="128">
        <f t="shared" ref="E417:E422" si="81">D417/12</f>
        <v>0</v>
      </c>
    </row>
    <row r="418" spans="1:8" ht="24" customHeight="1" x14ac:dyDescent="0.25">
      <c r="A418" s="114" t="s">
        <v>158</v>
      </c>
      <c r="B418" s="121">
        <f t="shared" ref="B418:B422" si="82">D409</f>
        <v>124.27988150000002</v>
      </c>
      <c r="C418" s="81">
        <f>C401</f>
        <v>0</v>
      </c>
      <c r="D418" s="121">
        <f t="shared" ref="D418:D422" si="83">B418*C418</f>
        <v>0</v>
      </c>
      <c r="E418" s="129">
        <f t="shared" si="81"/>
        <v>0</v>
      </c>
    </row>
    <row r="419" spans="1:8" ht="24" customHeight="1" thickBot="1" x14ac:dyDescent="0.3">
      <c r="A419" s="123" t="s">
        <v>160</v>
      </c>
      <c r="B419" s="124">
        <f t="shared" si="82"/>
        <v>120.73357266666667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490" t="s">
        <v>115</v>
      </c>
      <c r="B424" s="491"/>
      <c r="C424" s="491"/>
      <c r="D424" s="491"/>
      <c r="E424" s="491"/>
      <c r="F424" s="491"/>
      <c r="G424" s="491"/>
      <c r="H424" s="491"/>
    </row>
    <row r="425" spans="1:8" ht="119.25" customHeight="1" x14ac:dyDescent="0.25">
      <c r="A425" s="496" t="s">
        <v>270</v>
      </c>
      <c r="B425" s="496"/>
      <c r="C425" s="496"/>
      <c r="D425" s="496"/>
      <c r="E425" s="496"/>
      <c r="F425" s="496"/>
      <c r="G425" s="496"/>
      <c r="H425" s="496"/>
    </row>
    <row r="426" spans="1:8" ht="22.5" customHeight="1" thickBot="1" x14ac:dyDescent="0.3"/>
    <row r="427" spans="1:8" ht="22.5" customHeight="1" thickBot="1" x14ac:dyDescent="0.3">
      <c r="A427" s="486" t="s">
        <v>117</v>
      </c>
      <c r="B427" s="487"/>
      <c r="C427" s="487"/>
      <c r="D427" s="488"/>
    </row>
    <row r="428" spans="1:8" ht="22.5" customHeight="1" thickBot="1" x14ac:dyDescent="0.3">
      <c r="A428" s="23" t="s">
        <v>3</v>
      </c>
      <c r="B428" s="24" t="s">
        <v>1</v>
      </c>
      <c r="C428" s="24" t="s">
        <v>116</v>
      </c>
      <c r="D428" s="25" t="s">
        <v>4</v>
      </c>
    </row>
    <row r="429" spans="1:8" ht="22.5" customHeight="1" x14ac:dyDescent="0.25">
      <c r="A429" s="112" t="s">
        <v>155</v>
      </c>
      <c r="B429" s="120">
        <f>G70+E255+E359</f>
        <v>3461.0071800000001</v>
      </c>
      <c r="C429" s="113">
        <v>220</v>
      </c>
      <c r="D429" s="128">
        <f>B429/C429</f>
        <v>15.731850818181819</v>
      </c>
      <c r="E429" s="349">
        <f>E359</f>
        <v>0</v>
      </c>
    </row>
    <row r="430" spans="1:8" ht="24" customHeight="1" x14ac:dyDescent="0.25">
      <c r="A430" s="114" t="s">
        <v>158</v>
      </c>
      <c r="B430" s="121">
        <f>G71+E256+E360</f>
        <v>3728.3964450000003</v>
      </c>
      <c r="C430" s="115">
        <f>C429</f>
        <v>220</v>
      </c>
      <c r="D430" s="129">
        <f t="shared" ref="D430:D431" si="84">B430/C430</f>
        <v>16.947256568181821</v>
      </c>
    </row>
    <row r="431" spans="1:8" ht="24" customHeight="1" thickBot="1" x14ac:dyDescent="0.3">
      <c r="A431" s="111" t="s">
        <v>160</v>
      </c>
      <c r="B431" s="122">
        <f>G72+E257+E361</f>
        <v>3622.0071800000001</v>
      </c>
      <c r="C431" s="116">
        <f>C430</f>
        <v>220</v>
      </c>
      <c r="D431" s="131">
        <f t="shared" si="84"/>
        <v>16.463668999999999</v>
      </c>
    </row>
    <row r="432" spans="1:8" ht="16.5" thickBot="1" x14ac:dyDescent="0.3"/>
    <row r="433" spans="1:8" ht="24" customHeight="1" thickBot="1" x14ac:dyDescent="0.3">
      <c r="A433" s="505" t="s">
        <v>115</v>
      </c>
      <c r="B433" s="506"/>
      <c r="C433" s="506"/>
      <c r="D433" s="507"/>
    </row>
    <row r="434" spans="1:8" ht="30" customHeight="1" thickBot="1" x14ac:dyDescent="0.3">
      <c r="A434" s="47" t="s">
        <v>3</v>
      </c>
      <c r="B434" s="48" t="s">
        <v>118</v>
      </c>
      <c r="C434" s="76" t="s">
        <v>119</v>
      </c>
      <c r="D434" s="49" t="s">
        <v>4</v>
      </c>
    </row>
    <row r="435" spans="1:8" ht="24" customHeight="1" x14ac:dyDescent="0.25">
      <c r="A435" s="112" t="s">
        <v>155</v>
      </c>
      <c r="B435" s="120">
        <f>D429</f>
        <v>15.731850818181819</v>
      </c>
      <c r="C435" s="113">
        <v>15</v>
      </c>
      <c r="D435" s="128">
        <f>B435*C435</f>
        <v>235.97776227272729</v>
      </c>
    </row>
    <row r="436" spans="1:8" ht="24" customHeight="1" x14ac:dyDescent="0.25">
      <c r="A436" s="114" t="s">
        <v>158</v>
      </c>
      <c r="B436" s="121">
        <f t="shared" ref="B436:B437" si="85">D430</f>
        <v>16.947256568181821</v>
      </c>
      <c r="C436" s="115">
        <v>15</v>
      </c>
      <c r="D436" s="129">
        <f t="shared" ref="D436:D437" si="86">B436*C436</f>
        <v>254.20884852272732</v>
      </c>
    </row>
    <row r="437" spans="1:8" ht="24" customHeight="1" thickBot="1" x14ac:dyDescent="0.3">
      <c r="A437" s="111" t="s">
        <v>160</v>
      </c>
      <c r="B437" s="122">
        <f t="shared" si="85"/>
        <v>16.463668999999999</v>
      </c>
      <c r="C437" s="116">
        <v>22</v>
      </c>
      <c r="D437" s="131">
        <f t="shared" si="86"/>
        <v>362.20071799999999</v>
      </c>
      <c r="H437" s="162"/>
    </row>
    <row r="439" spans="1:8" ht="24" customHeight="1" x14ac:dyDescent="0.25">
      <c r="A439" s="485" t="s">
        <v>83</v>
      </c>
      <c r="B439" s="485"/>
      <c r="C439" s="485"/>
      <c r="D439" s="485"/>
      <c r="E439" s="485"/>
      <c r="F439" s="485"/>
      <c r="G439" s="485"/>
      <c r="H439" s="485"/>
    </row>
    <row r="440" spans="1:8" ht="24" customHeight="1" thickBot="1" x14ac:dyDescent="0.3"/>
    <row r="441" spans="1:8" ht="24" customHeight="1" thickBot="1" x14ac:dyDescent="0.3">
      <c r="A441" s="486" t="s">
        <v>83</v>
      </c>
      <c r="B441" s="487"/>
      <c r="C441" s="487"/>
      <c r="D441" s="48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235.97776227272729</v>
      </c>
      <c r="D443" s="128">
        <f>B443+C443</f>
        <v>235.97776227272729</v>
      </c>
    </row>
    <row r="444" spans="1:8" ht="24" customHeight="1" x14ac:dyDescent="0.25">
      <c r="A444" s="114" t="s">
        <v>158</v>
      </c>
      <c r="B444" s="121">
        <f t="shared" si="87"/>
        <v>0</v>
      </c>
      <c r="C444" s="121">
        <f t="shared" ref="C444:C445" si="88">D436</f>
        <v>254.20884852272732</v>
      </c>
      <c r="D444" s="129">
        <f t="shared" ref="D444:D448" si="89">B444+C444</f>
        <v>254.20884852272732</v>
      </c>
    </row>
    <row r="445" spans="1:8" ht="24" customHeight="1" thickBot="1" x14ac:dyDescent="0.3">
      <c r="A445" s="123" t="s">
        <v>160</v>
      </c>
      <c r="B445" s="124">
        <f t="shared" si="87"/>
        <v>0</v>
      </c>
      <c r="C445" s="124">
        <f t="shared" si="88"/>
        <v>362.20071799999999</v>
      </c>
      <c r="D445" s="130">
        <f t="shared" si="89"/>
        <v>362.20071799999999</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85" t="s">
        <v>122</v>
      </c>
      <c r="B450" s="485"/>
      <c r="C450" s="485"/>
      <c r="D450" s="485"/>
      <c r="E450" s="485"/>
      <c r="F450" s="485"/>
      <c r="G450" s="485"/>
      <c r="H450" s="485"/>
    </row>
    <row r="451" spans="1:8" ht="24" customHeight="1" thickBot="1" x14ac:dyDescent="0.3">
      <c r="A451" s="166"/>
      <c r="B451" s="166"/>
      <c r="C451" s="166"/>
      <c r="E451" s="166"/>
    </row>
    <row r="452" spans="1:8" ht="24" customHeight="1" thickBot="1" x14ac:dyDescent="0.3">
      <c r="A452" s="473" t="s">
        <v>172</v>
      </c>
      <c r="B452" s="474"/>
      <c r="C452" s="474"/>
      <c r="D452" s="475"/>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271</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73" t="s">
        <v>179</v>
      </c>
      <c r="B463" s="474"/>
      <c r="C463" s="475"/>
      <c r="D463" s="197"/>
    </row>
    <row r="464" spans="1:8" ht="24" customHeight="1" thickBot="1" x14ac:dyDescent="0.3">
      <c r="A464" s="198"/>
      <c r="B464" s="199"/>
      <c r="C464" s="199"/>
      <c r="D464" s="199"/>
      <c r="E464" s="200"/>
    </row>
    <row r="465" spans="1:11" ht="24" customHeight="1" thickBot="1" x14ac:dyDescent="0.3">
      <c r="A465" s="473" t="s">
        <v>180</v>
      </c>
      <c r="B465" s="474"/>
      <c r="C465" s="475"/>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76" t="s">
        <v>266</v>
      </c>
      <c r="B474" s="477"/>
      <c r="C474" s="477"/>
      <c r="D474" s="477"/>
      <c r="E474" s="477"/>
      <c r="F474" s="478"/>
    </row>
    <row r="475" spans="1:11" ht="41.25" customHeight="1" thickBot="1" x14ac:dyDescent="0.3">
      <c r="A475" s="275" t="s">
        <v>182</v>
      </c>
      <c r="B475" s="276" t="s">
        <v>183</v>
      </c>
      <c r="C475" s="277" t="s">
        <v>174</v>
      </c>
      <c r="D475" s="277" t="s">
        <v>267</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479" t="s">
        <v>186</v>
      </c>
      <c r="B490" s="480"/>
      <c r="C490" s="480"/>
      <c r="D490" s="481"/>
      <c r="E490" s="231"/>
      <c r="F490" s="232"/>
    </row>
    <row r="491" spans="1:6" ht="24" customHeight="1" thickBot="1" x14ac:dyDescent="0.3">
      <c r="A491" s="198"/>
      <c r="B491" s="199"/>
      <c r="C491" s="199"/>
      <c r="D491" s="199"/>
      <c r="E491" s="198"/>
    </row>
    <row r="492" spans="1:6" ht="24" customHeight="1" thickBot="1" x14ac:dyDescent="0.3">
      <c r="A492" s="482" t="s">
        <v>187</v>
      </c>
      <c r="B492" s="483"/>
      <c r="C492" s="483"/>
      <c r="D492" s="484"/>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08" t="s">
        <v>122</v>
      </c>
      <c r="B501" s="509"/>
      <c r="C501" s="509"/>
      <c r="D501" s="510"/>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85" t="s">
        <v>123</v>
      </c>
      <c r="B510" s="485"/>
      <c r="C510" s="485"/>
      <c r="D510" s="485"/>
      <c r="E510" s="485"/>
      <c r="F510" s="485"/>
      <c r="G510" s="485"/>
      <c r="H510" s="485"/>
    </row>
    <row r="511" spans="1:8" ht="24" customHeight="1" thickBot="1" x14ac:dyDescent="0.3">
      <c r="A511" s="470"/>
      <c r="B511" s="470"/>
      <c r="C511" s="470"/>
      <c r="D511" s="470"/>
      <c r="E511" s="470"/>
      <c r="F511" s="470"/>
    </row>
    <row r="512" spans="1:8" ht="49.5" customHeight="1" x14ac:dyDescent="0.25">
      <c r="A512" s="471" t="s">
        <v>166</v>
      </c>
      <c r="B512" s="472"/>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86" t="s">
        <v>123</v>
      </c>
      <c r="B517" s="487"/>
      <c r="C517" s="487"/>
      <c r="D517" s="48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3696.9849422727275</v>
      </c>
      <c r="C519" s="178">
        <f>((1+$B$513)/(1-$B$514-$B$515))-1</f>
        <v>0</v>
      </c>
      <c r="D519" s="128">
        <f>B519*C519</f>
        <v>0</v>
      </c>
    </row>
    <row r="520" spans="1:8" ht="24" customHeight="1" x14ac:dyDescent="0.25">
      <c r="A520" s="114" t="s">
        <v>158</v>
      </c>
      <c r="B520" s="140">
        <f t="shared" si="93"/>
        <v>3982.6052935227276</v>
      </c>
      <c r="C520" s="179">
        <f t="shared" ref="C520:C524" si="94">((1+$B$513)/(1-$B$514-$B$515))-1</f>
        <v>0</v>
      </c>
      <c r="D520" s="129">
        <f t="shared" ref="D520:D524" si="95">B520*C520</f>
        <v>0</v>
      </c>
    </row>
    <row r="521" spans="1:8" ht="24" customHeight="1" thickBot="1" x14ac:dyDescent="0.3">
      <c r="A521" s="123" t="s">
        <v>160</v>
      </c>
      <c r="B521" s="141">
        <f t="shared" si="93"/>
        <v>3984.2078980000001</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485" t="s">
        <v>152</v>
      </c>
      <c r="B526" s="485"/>
      <c r="C526" s="485"/>
      <c r="D526" s="485"/>
      <c r="E526" s="485"/>
      <c r="F526" s="485"/>
      <c r="G526" s="485"/>
      <c r="H526" s="485"/>
    </row>
    <row r="527" spans="1:8" ht="51" customHeight="1" x14ac:dyDescent="0.25">
      <c r="A527" s="496" t="s">
        <v>268</v>
      </c>
      <c r="B527" s="496"/>
      <c r="C527" s="496"/>
      <c r="D527" s="496"/>
      <c r="E527" s="496"/>
      <c r="F527" s="496"/>
    </row>
    <row r="528" spans="1:8" ht="24" customHeight="1" thickBot="1" x14ac:dyDescent="0.3"/>
    <row r="529" spans="1:8" ht="24" customHeight="1" thickBot="1" x14ac:dyDescent="0.3">
      <c r="A529" s="493" t="s">
        <v>125</v>
      </c>
      <c r="B529" s="494"/>
      <c r="C529" s="494"/>
      <c r="D529" s="49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485" t="s">
        <v>170</v>
      </c>
      <c r="B535" s="485"/>
      <c r="C535" s="485"/>
      <c r="D535" s="485"/>
      <c r="E535" s="485"/>
      <c r="F535" s="485"/>
      <c r="G535" s="485"/>
      <c r="H535" s="485"/>
    </row>
    <row r="536" spans="1:8" ht="24" customHeight="1" thickBot="1" x14ac:dyDescent="0.3"/>
    <row r="537" spans="1:8" ht="24" customHeight="1" thickBot="1" x14ac:dyDescent="0.3">
      <c r="A537" s="505" t="s">
        <v>171</v>
      </c>
      <c r="B537" s="506"/>
      <c r="C537" s="506"/>
      <c r="D537" s="507"/>
    </row>
    <row r="538" spans="1:8" ht="24" customHeight="1" thickBot="1" x14ac:dyDescent="0.3">
      <c r="A538" s="110" t="s">
        <v>126</v>
      </c>
      <c r="B538" s="107" t="s">
        <v>127</v>
      </c>
      <c r="C538" s="107" t="s">
        <v>128</v>
      </c>
      <c r="D538" s="108" t="s">
        <v>129</v>
      </c>
    </row>
    <row r="539" spans="1:8" ht="32.1" customHeight="1" x14ac:dyDescent="0.25">
      <c r="A539" s="54" t="s">
        <v>130</v>
      </c>
      <c r="B539" s="120">
        <f>G70</f>
        <v>2007.72</v>
      </c>
      <c r="C539" s="120">
        <f>G71</f>
        <v>2175.0300000000002</v>
      </c>
      <c r="D539" s="93">
        <f>G72</f>
        <v>2007.72</v>
      </c>
    </row>
    <row r="540" spans="1:8" ht="32.1" customHeight="1" x14ac:dyDescent="0.25">
      <c r="A540" s="34" t="s">
        <v>131</v>
      </c>
      <c r="B540" s="121">
        <f>E255</f>
        <v>1453.28718</v>
      </c>
      <c r="C540" s="121">
        <f>E256</f>
        <v>1553.3664450000003</v>
      </c>
      <c r="D540" s="53">
        <f>E257</f>
        <v>1614.28718</v>
      </c>
    </row>
    <row r="541" spans="1:8" ht="32.1" customHeight="1" x14ac:dyDescent="0.25">
      <c r="A541" s="34" t="s">
        <v>132</v>
      </c>
      <c r="B541" s="121">
        <f>E359</f>
        <v>0</v>
      </c>
      <c r="C541" s="121">
        <f>E360</f>
        <v>0</v>
      </c>
      <c r="D541" s="53">
        <f>E361</f>
        <v>0</v>
      </c>
    </row>
    <row r="542" spans="1:8" ht="32.1" customHeight="1" x14ac:dyDescent="0.25">
      <c r="A542" s="34" t="s">
        <v>133</v>
      </c>
      <c r="B542" s="121">
        <f>D443</f>
        <v>235.97776227272729</v>
      </c>
      <c r="C542" s="121">
        <f>D444</f>
        <v>254.20884852272732</v>
      </c>
      <c r="D542" s="53">
        <f>D445</f>
        <v>362.20071799999999</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3705.6099422727275</v>
      </c>
      <c r="C546" s="156">
        <f>SUM(C539:C545)</f>
        <v>3991.2302935227276</v>
      </c>
      <c r="D546" s="157">
        <f>SUM(D539:D545)</f>
        <v>3996.8578980000002</v>
      </c>
    </row>
    <row r="547" spans="1:4" ht="32.1" customHeight="1" thickBot="1" x14ac:dyDescent="0.3">
      <c r="A547" s="109" t="s">
        <v>137</v>
      </c>
      <c r="B547" s="84">
        <f>B546*2</f>
        <v>7411.219884545455</v>
      </c>
      <c r="C547" s="84">
        <f>C546*2</f>
        <v>7982.4605870454552</v>
      </c>
      <c r="D547" s="85">
        <f>D546*1</f>
        <v>3996.8578980000002</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Proposta</vt:lpstr>
      <vt:lpstr>Uniformes</vt:lpstr>
      <vt:lpstr>Posto</vt:lpstr>
      <vt:lpstr>Custo por trabalhador</vt:lpstr>
      <vt:lpstr>Posto!Area_de_impressao</vt:lpstr>
      <vt:lpstr>Proposta!Area_de_impressao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2023-11-06T14:36:53Z</dcterms:modified>
</cp:coreProperties>
</file>