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fgovbr-my.sharepoint.com/personal/levi_lms_pf_gov_br/Documents/CPL 2023/_ Licitações/1.Pregões/2 - Serviços Limpeza-Copeira_lavador/Publicação/Anexos VI e VII_Planila de Custos e Conta-Depósito/"/>
    </mc:Choice>
  </mc:AlternateContent>
  <xr:revisionPtr revIDLastSave="66" documentId="8_{B7359AD1-06D3-4530-ABDA-4EA91D9A3BFB}" xr6:coauthVersionLast="47" xr6:coauthVersionMax="47" xr10:uidLastSave="{2D4BB1FD-5173-4F70-9B14-5D4D6446B994}"/>
  <bookViews>
    <workbookView xWindow="-110" yWindow="-110" windowWidth="19420" windowHeight="10420" xr2:uid="{3300EA81-CB17-4751-B85E-7509839F2609}"/>
  </bookViews>
  <sheets>
    <sheet name="Resumo" sheetId="1" r:id="rId1"/>
  </sheets>
  <externalReferences>
    <externalReference r:id="rId2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22" i="1" l="1"/>
  <c r="D21" i="1"/>
  <c r="H18" i="1"/>
  <c r="J18" i="1" s="1"/>
  <c r="E18" i="1"/>
  <c r="E17" i="1"/>
  <c r="H17" i="1" s="1"/>
  <c r="J17" i="1" s="1"/>
  <c r="E16" i="1"/>
  <c r="H16" i="1" s="1"/>
  <c r="J16" i="1" s="1"/>
  <c r="E15" i="1"/>
  <c r="H15" i="1" s="1"/>
  <c r="J15" i="1" s="1"/>
  <c r="E14" i="1"/>
  <c r="H14" i="1" s="1"/>
  <c r="J14" i="1" s="1"/>
  <c r="E13" i="1"/>
  <c r="H13" i="1" s="1"/>
  <c r="J13" i="1" s="1"/>
  <c r="E12" i="1"/>
  <c r="H12" i="1" s="1"/>
  <c r="J12" i="1" s="1"/>
  <c r="E11" i="1"/>
  <c r="H11" i="1" s="1"/>
  <c r="J11" i="1" s="1"/>
  <c r="E10" i="1"/>
  <c r="H10" i="1" s="1"/>
  <c r="J10" i="1" s="1"/>
  <c r="E9" i="1"/>
  <c r="H9" i="1" s="1"/>
  <c r="J9" i="1" s="1"/>
  <c r="E8" i="1"/>
  <c r="H8" i="1" s="1"/>
  <c r="J8" i="1" s="1"/>
  <c r="F24" i="1" s="1"/>
  <c r="E7" i="1"/>
  <c r="H7" i="1" s="1"/>
  <c r="J7" i="1" s="1"/>
  <c r="F23" i="1" s="1"/>
  <c r="E6" i="1"/>
  <c r="H6" i="1" s="1"/>
  <c r="J6" i="1" s="1"/>
  <c r="E5" i="1"/>
  <c r="H5" i="1" s="1"/>
  <c r="F22" i="1" l="1"/>
  <c r="H19" i="1"/>
  <c r="J5" i="1"/>
  <c r="J19" i="1" l="1"/>
  <c r="J21" i="1" s="1"/>
  <c r="J22" i="1" s="1"/>
  <c r="F21" i="1"/>
  <c r="F25" i="1" s="1"/>
</calcChain>
</file>

<file path=xl/sharedStrings.xml><?xml version="1.0" encoding="utf-8"?>
<sst xmlns="http://schemas.openxmlformats.org/spreadsheetml/2006/main" count="57" uniqueCount="33">
  <si>
    <t>ANEXO I</t>
  </si>
  <si>
    <t>Quadro-resumo – VALOR MENSAL DOS SERVIÇOS</t>
  </si>
  <si>
    <t>Item</t>
  </si>
  <si>
    <t>Tipo de Servio</t>
  </si>
  <si>
    <t>Localidade</t>
  </si>
  <si>
    <t>Valor Unitário do Item [A]</t>
  </si>
  <si>
    <t>Qtde [B]</t>
  </si>
  <si>
    <t>Uni. Medida</t>
  </si>
  <si>
    <t>Valor Mensal [C = A x B]</t>
  </si>
  <si>
    <t>Qtde Item (meses) [D]</t>
  </si>
  <si>
    <t>Limpeza Interna(44 horas semanais) + encarregado</t>
  </si>
  <si>
    <t>CAMPO GRANDE (SR)</t>
  </si>
  <si>
    <t>m²</t>
  </si>
  <si>
    <t>Limpeza externa (44 horas semanais)</t>
  </si>
  <si>
    <t>Copeira (44 horas semanais)</t>
  </si>
  <si>
    <t>Posto</t>
  </si>
  <si>
    <t>Lavador de Veículo (44 horas semanais)</t>
  </si>
  <si>
    <t>Limpeza interna (44 horas semanais)</t>
  </si>
  <si>
    <t>CORUMBÁ (CRA)</t>
  </si>
  <si>
    <t>DOURADOS (DRS)</t>
  </si>
  <si>
    <t>TRÊS LAGOAS (TLS)</t>
  </si>
  <si>
    <t>PONTA PORÃ (PPA)</t>
  </si>
  <si>
    <t>NAVIRAÍ (NVI)</t>
  </si>
  <si>
    <t>VALOR TOTAL</t>
  </si>
  <si>
    <t>MENSAL:</t>
  </si>
  <si>
    <t>12 Meses</t>
  </si>
  <si>
    <t>ÁREA INTERNA TOTAL:</t>
  </si>
  <si>
    <t>ÁREA EXTERNA TOTAL:</t>
  </si>
  <si>
    <t>Custo Estimado:</t>
  </si>
  <si>
    <t>TOTAL 20 MESES [E = C * D]</t>
  </si>
  <si>
    <t>20 meses</t>
  </si>
  <si>
    <t>Copeira - posto:</t>
  </si>
  <si>
    <t>Lavador - postos: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</si>
</sst>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164" formatCode="&quot;R$&quot;\ #,##0.00"/>
    <numFmt numFmtId="165" formatCode="&quot;R$&quot;\ #,##0.000000"/>
  </numFmts>
  <fonts count="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Times New Roman"/>
      <family val="1"/>
    </font>
    <font>
      <b/>
      <sz val="14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8"/>
      <color theme="1"/>
      <name val="Calibri"/>
      <family val="2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34998626667073579"/>
        <bgColor indexed="64"/>
      </patternFill>
    </fill>
  </fills>
  <borders count="18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auto="1"/>
      </left>
      <right/>
      <top/>
      <bottom/>
      <diagonal/>
    </border>
    <border>
      <left style="thick">
        <color auto="1"/>
      </left>
      <right/>
      <top/>
      <bottom style="thick">
        <color auto="1"/>
      </bottom>
      <diagonal/>
    </border>
    <border>
      <left/>
      <right style="thick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2">
    <xf numFmtId="0" fontId="0" fillId="0" borderId="0" xfId="0"/>
    <xf numFmtId="0" fontId="0" fillId="2" borderId="0" xfId="0" applyFill="1"/>
    <xf numFmtId="0" fontId="5" fillId="5" borderId="7" xfId="0" applyFont="1" applyFill="1" applyBorder="1" applyAlignment="1">
      <alignment horizontal="center" vertical="center" wrapText="1"/>
    </xf>
    <xf numFmtId="0" fontId="5" fillId="5" borderId="8" xfId="0" applyFont="1" applyFill="1" applyBorder="1" applyAlignment="1">
      <alignment horizontal="center" vertical="center" wrapText="1"/>
    </xf>
    <xf numFmtId="164" fontId="0" fillId="0" borderId="0" xfId="0" applyNumberFormat="1"/>
    <xf numFmtId="0" fontId="6" fillId="6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left" vertical="center"/>
    </xf>
    <xf numFmtId="165" fontId="6" fillId="6" borderId="9" xfId="0" applyNumberFormat="1" applyFont="1" applyFill="1" applyBorder="1" applyAlignment="1">
      <alignment horizontal="center" vertical="center" wrapText="1"/>
    </xf>
    <xf numFmtId="2" fontId="6" fillId="7" borderId="7" xfId="0" applyNumberFormat="1" applyFont="1" applyFill="1" applyBorder="1" applyAlignment="1">
      <alignment horizontal="center" vertical="center" wrapText="1"/>
    </xf>
    <xf numFmtId="49" fontId="6" fillId="6" borderId="7" xfId="0" applyNumberFormat="1" applyFont="1" applyFill="1" applyBorder="1" applyAlignment="1">
      <alignment horizontal="center" vertical="center" wrapText="1"/>
    </xf>
    <xf numFmtId="164" fontId="6" fillId="6" borderId="7" xfId="0" applyNumberFormat="1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/>
    </xf>
    <xf numFmtId="164" fontId="1" fillId="0" borderId="0" xfId="0" applyNumberFormat="1" applyFont="1"/>
    <xf numFmtId="44" fontId="0" fillId="0" borderId="0" xfId="0" applyNumberFormat="1"/>
    <xf numFmtId="164" fontId="6" fillId="6" borderId="9" xfId="0" applyNumberFormat="1" applyFont="1" applyFill="1" applyBorder="1" applyAlignment="1">
      <alignment horizontal="center" vertical="center" wrapText="1"/>
    </xf>
    <xf numFmtId="1" fontId="6" fillId="7" borderId="7" xfId="0" applyNumberFormat="1" applyFont="1" applyFill="1" applyBorder="1" applyAlignment="1">
      <alignment horizontal="center" vertical="center" wrapText="1"/>
    </xf>
    <xf numFmtId="164" fontId="0" fillId="2" borderId="0" xfId="0" applyNumberFormat="1" applyFill="1"/>
    <xf numFmtId="0" fontId="6" fillId="2" borderId="7" xfId="0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right" vertical="center" wrapText="1"/>
    </xf>
    <xf numFmtId="165" fontId="6" fillId="2" borderId="9" xfId="0" applyNumberFormat="1" applyFont="1" applyFill="1" applyBorder="1" applyAlignment="1">
      <alignment horizontal="center" vertical="center" wrapText="1"/>
    </xf>
    <xf numFmtId="2" fontId="6" fillId="2" borderId="7" xfId="0" applyNumberFormat="1" applyFont="1" applyFill="1" applyBorder="1" applyAlignment="1">
      <alignment horizontal="center" vertical="center" wrapText="1"/>
    </xf>
    <xf numFmtId="49" fontId="6" fillId="2" borderId="7" xfId="0" applyNumberFormat="1" applyFont="1" applyFill="1" applyBorder="1" applyAlignment="1">
      <alignment horizontal="center" vertical="center" wrapText="1"/>
    </xf>
    <xf numFmtId="164" fontId="6" fillId="2" borderId="7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right" vertical="center" wrapText="1"/>
    </xf>
    <xf numFmtId="0" fontId="7" fillId="6" borderId="9" xfId="0" applyFont="1" applyFill="1" applyBorder="1" applyAlignment="1">
      <alignment horizontal="right" vertical="center" wrapText="1"/>
    </xf>
    <xf numFmtId="0" fontId="7" fillId="6" borderId="10" xfId="0" applyFont="1" applyFill="1" applyBorder="1" applyAlignment="1">
      <alignment horizontal="right" vertical="center" wrapText="1"/>
    </xf>
    <xf numFmtId="164" fontId="6" fillId="5" borderId="7" xfId="0" applyNumberFormat="1" applyFont="1" applyFill="1" applyBorder="1" applyAlignment="1">
      <alignment horizontal="center" vertical="center" wrapText="1"/>
    </xf>
    <xf numFmtId="164" fontId="5" fillId="5" borderId="7" xfId="0" applyNumberFormat="1" applyFont="1" applyFill="1" applyBorder="1" applyAlignment="1">
      <alignment horizontal="center" vertical="center" wrapText="1"/>
    </xf>
    <xf numFmtId="0" fontId="5" fillId="8" borderId="0" xfId="0" applyFont="1" applyFill="1" applyAlignment="1">
      <alignment horizontal="right"/>
    </xf>
    <xf numFmtId="164" fontId="5" fillId="8" borderId="0" xfId="0" applyNumberFormat="1" applyFont="1" applyFill="1"/>
    <xf numFmtId="0" fontId="5" fillId="2" borderId="0" xfId="0" applyFont="1" applyFill="1" applyAlignment="1">
      <alignment horizontal="right"/>
    </xf>
    <xf numFmtId="164" fontId="5" fillId="2" borderId="0" xfId="0" applyNumberFormat="1" applyFont="1" applyFill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14" xfId="0" applyBorder="1" applyAlignment="1">
      <alignment horizontal="center"/>
    </xf>
    <xf numFmtId="164" fontId="0" fillId="0" borderId="14" xfId="0" applyNumberFormat="1" applyBorder="1"/>
    <xf numFmtId="0" fontId="2" fillId="7" borderId="15" xfId="0" applyFont="1" applyFill="1" applyBorder="1" applyAlignment="1">
      <alignment horizontal="center"/>
    </xf>
    <xf numFmtId="164" fontId="2" fillId="0" borderId="0" xfId="0" applyNumberFormat="1" applyFont="1"/>
    <xf numFmtId="0" fontId="2" fillId="9" borderId="17" xfId="0" applyFont="1" applyFill="1" applyBorder="1" applyAlignment="1">
      <alignment horizontal="right"/>
    </xf>
    <xf numFmtId="2" fontId="2" fillId="9" borderId="17" xfId="0" applyNumberFormat="1" applyFont="1" applyFill="1" applyBorder="1" applyAlignment="1">
      <alignment horizontal="left"/>
    </xf>
    <xf numFmtId="0" fontId="2" fillId="9" borderId="17" xfId="0" applyFont="1" applyFill="1" applyBorder="1" applyAlignment="1">
      <alignment horizontal="center"/>
    </xf>
    <xf numFmtId="164" fontId="0" fillId="7" borderId="16" xfId="0" applyNumberFormat="1" applyFill="1" applyBorder="1" applyAlignment="1">
      <alignment horizontal="center"/>
    </xf>
    <xf numFmtId="0" fontId="2" fillId="2" borderId="17" xfId="0" applyFont="1" applyFill="1" applyBorder="1" applyAlignment="1">
      <alignment horizontal="right"/>
    </xf>
    <xf numFmtId="2" fontId="2" fillId="2" borderId="17" xfId="0" applyNumberFormat="1" applyFont="1" applyFill="1" applyBorder="1" applyAlignment="1">
      <alignment horizontal="left"/>
    </xf>
    <xf numFmtId="0" fontId="2" fillId="2" borderId="17" xfId="0" applyFont="1" applyFill="1" applyBorder="1" applyAlignment="1">
      <alignment horizontal="center"/>
    </xf>
    <xf numFmtId="0" fontId="2" fillId="3" borderId="17" xfId="0" applyFont="1" applyFill="1" applyBorder="1" applyAlignment="1">
      <alignment horizontal="right"/>
    </xf>
    <xf numFmtId="0" fontId="0" fillId="3" borderId="17" xfId="0" applyFill="1" applyBorder="1" applyAlignment="1">
      <alignment horizontal="left"/>
    </xf>
    <xf numFmtId="0" fontId="2" fillId="3" borderId="17" xfId="0" applyFont="1" applyFill="1" applyBorder="1" applyAlignment="1">
      <alignment horizontal="center"/>
    </xf>
    <xf numFmtId="0" fontId="2" fillId="10" borderId="17" xfId="0" applyFont="1" applyFill="1" applyBorder="1" applyAlignment="1">
      <alignment horizontal="right"/>
    </xf>
    <xf numFmtId="0" fontId="0" fillId="10" borderId="17" xfId="0" applyFill="1" applyBorder="1" applyAlignment="1">
      <alignment horizontal="left"/>
    </xf>
    <xf numFmtId="0" fontId="2" fillId="10" borderId="17" xfId="0" applyFont="1" applyFill="1" applyBorder="1" applyAlignment="1">
      <alignment horizontal="center"/>
    </xf>
    <xf numFmtId="0" fontId="3" fillId="3" borderId="1" xfId="0" applyFont="1" applyFill="1" applyBorder="1" applyAlignment="1">
      <alignment horizontal="center" vertical="center"/>
    </xf>
    <xf numFmtId="0" fontId="3" fillId="3" borderId="2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/>
    </xf>
    <xf numFmtId="0" fontId="4" fillId="4" borderId="4" xfId="0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0" fontId="4" fillId="4" borderId="6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1" fontId="5" fillId="6" borderId="9" xfId="0" applyNumberFormat="1" applyFont="1" applyFill="1" applyBorder="1" applyAlignment="1">
      <alignment horizontal="center" vertical="center" wrapText="1"/>
    </xf>
    <xf numFmtId="1" fontId="5" fillId="6" borderId="10" xfId="0" applyNumberFormat="1" applyFont="1" applyFill="1" applyBorder="1" applyAlignment="1">
      <alignment horizontal="center" vertical="center" wrapText="1"/>
    </xf>
    <xf numFmtId="1" fontId="5" fillId="6" borderId="11" xfId="0" applyNumberFormat="1" applyFont="1" applyFill="1" applyBorder="1" applyAlignment="1">
      <alignment horizontal="center" vertical="center" wrapText="1"/>
    </xf>
    <xf numFmtId="0" fontId="7" fillId="2" borderId="9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2" borderId="9" xfId="0" applyFont="1" applyFill="1" applyBorder="1" applyAlignment="1">
      <alignment horizontal="center"/>
    </xf>
    <xf numFmtId="0" fontId="7" fillId="2" borderId="11" xfId="0" applyFont="1" applyFill="1" applyBorder="1" applyAlignment="1">
      <alignment horizontal="center"/>
    </xf>
    <xf numFmtId="0" fontId="7" fillId="0" borderId="11" xfId="0" applyFont="1" applyBorder="1" applyAlignment="1">
      <alignment horizontal="center" vertical="center"/>
    </xf>
    <xf numFmtId="0" fontId="5" fillId="5" borderId="8" xfId="0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0" fontId="5" fillId="5" borderId="13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ersonal/levi_lms_pf_gov_br/Documents/CPL%202023/_%20Licita&#231;&#245;es/1.Preg&#245;es/2%20-%20Servi&#231;os%20Limpeza-Copeira_lavador/Publica&#231;&#227;o/Planilha%20de%20Formacao%20de%20Precos_SR_MS%20(atual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LOR HR"/>
      <sheetName val="AJUSTE LANCE "/>
      <sheetName val="Resumo"/>
      <sheetName val="INSUMOS"/>
      <sheetName val="MATERIAIS"/>
      <sheetName val="EQUIPAMENTOS"/>
      <sheetName val="Planilha1"/>
      <sheetName val="SR - ASG int"/>
      <sheetName val="SR - ASG GRAT COP"/>
      <sheetName val="SR - Encarregado"/>
      <sheetName val="SR - ASG ext"/>
      <sheetName val="SR - Copeira"/>
      <sheetName val="SR - Lavador"/>
      <sheetName val="CRA"/>
      <sheetName val="CRA COP"/>
      <sheetName val="DRS"/>
      <sheetName val="DRS COP"/>
      <sheetName val="DRS JARD"/>
      <sheetName val="TLS"/>
      <sheetName val="TLS COP"/>
      <sheetName val="TLS JARD"/>
      <sheetName val="PPA"/>
      <sheetName val="PPA COP"/>
      <sheetName val="PPA JARD"/>
      <sheetName val="NVI"/>
      <sheetName val="NVI COP"/>
      <sheetName val="NVI JARD"/>
      <sheetName val="2018 M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>
        <row r="214">
          <cell r="D214">
            <v>3.372553447</v>
          </cell>
        </row>
      </sheetData>
      <sheetData sheetId="8">
        <row r="214">
          <cell r="D214">
            <v>0.694139171</v>
          </cell>
        </row>
      </sheetData>
      <sheetData sheetId="9">
        <row r="214">
          <cell r="D214">
            <v>1.7417847E-2</v>
          </cell>
        </row>
      </sheetData>
      <sheetData sheetId="10">
        <row r="215">
          <cell r="D215">
            <v>0.6250962269</v>
          </cell>
        </row>
      </sheetData>
      <sheetData sheetId="11">
        <row r="210">
          <cell r="D210">
            <v>4271.18</v>
          </cell>
        </row>
      </sheetData>
      <sheetData sheetId="12">
        <row r="210">
          <cell r="D210">
            <v>3990.18</v>
          </cell>
        </row>
      </sheetData>
      <sheetData sheetId="13">
        <row r="215">
          <cell r="D215">
            <v>17.47269631</v>
          </cell>
        </row>
      </sheetData>
      <sheetData sheetId="14">
        <row r="215">
          <cell r="D215">
            <v>6.7895392609999998</v>
          </cell>
        </row>
      </sheetData>
      <sheetData sheetId="15">
        <row r="215">
          <cell r="D215">
            <v>7.0566377229999997</v>
          </cell>
        </row>
      </sheetData>
      <sheetData sheetId="16">
        <row r="215">
          <cell r="D215">
            <v>3.6319125749999999</v>
          </cell>
        </row>
      </sheetData>
      <sheetData sheetId="17">
        <row r="215">
          <cell r="D215">
            <v>0.64345806100000003</v>
          </cell>
        </row>
      </sheetData>
      <sheetData sheetId="18"/>
      <sheetData sheetId="19">
        <row r="215">
          <cell r="D215">
            <v>5.7031234260000003</v>
          </cell>
        </row>
      </sheetData>
      <sheetData sheetId="20">
        <row r="215">
          <cell r="D215">
            <v>6.3426826199999997</v>
          </cell>
        </row>
      </sheetData>
      <sheetData sheetId="21"/>
      <sheetData sheetId="22">
        <row r="215">
          <cell r="D215">
            <v>15.838762063000001</v>
          </cell>
        </row>
      </sheetData>
      <sheetData sheetId="23">
        <row r="215">
          <cell r="D215">
            <v>0.16867064000000001</v>
          </cell>
        </row>
      </sheetData>
      <sheetData sheetId="24">
        <row r="215">
          <cell r="D215">
            <v>10.08392396</v>
          </cell>
        </row>
      </sheetData>
      <sheetData sheetId="25">
        <row r="215">
          <cell r="D215">
            <v>10.431020274</v>
          </cell>
        </row>
      </sheetData>
      <sheetData sheetId="26">
        <row r="215">
          <cell r="D215">
            <v>0.66557820599999995</v>
          </cell>
        </row>
      </sheetData>
      <sheetData sheetId="27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9C10FC-0A98-4418-B08B-7CFE0F494DFF}">
  <sheetPr>
    <tabColor rgb="FF00B0F0"/>
    <pageSetUpPr fitToPage="1"/>
  </sheetPr>
  <dimension ref="A1:N26"/>
  <sheetViews>
    <sheetView tabSelected="1" view="pageBreakPreview" topLeftCell="B5" zoomScale="90" zoomScaleNormal="100" zoomScaleSheetLayoutView="90" workbookViewId="0">
      <selection activeCell="H24" sqref="H24"/>
    </sheetView>
  </sheetViews>
  <sheetFormatPr defaultColWidth="9.1796875" defaultRowHeight="14.5" x14ac:dyDescent="0.35"/>
  <cols>
    <col min="1" max="1" width="3.1796875" customWidth="1"/>
    <col min="2" max="2" width="5.453125" bestFit="1" customWidth="1"/>
    <col min="3" max="3" width="44.453125" customWidth="1"/>
    <col min="4" max="4" width="36.81640625" bestFit="1" customWidth="1"/>
    <col min="5" max="5" width="19.81640625" customWidth="1"/>
    <col min="6" max="7" width="14.26953125" bestFit="1" customWidth="1"/>
    <col min="8" max="8" width="16.54296875" customWidth="1"/>
    <col min="9" max="9" width="12.81640625" customWidth="1"/>
    <col min="10" max="10" width="18.26953125" customWidth="1"/>
    <col min="11" max="11" width="4.1796875" customWidth="1"/>
    <col min="13" max="13" width="12.1796875" customWidth="1"/>
    <col min="14" max="14" width="12.1796875" bestFit="1" customWidth="1"/>
    <col min="16384" max="16384" width="3.1796875" customWidth="1"/>
  </cols>
  <sheetData>
    <row r="1" spans="1:14" ht="14.25" customHeight="1" thickBot="1" x14ac:dyDescent="0.4">
      <c r="A1" s="1"/>
      <c r="B1" s="1"/>
      <c r="C1" s="1"/>
      <c r="D1" s="1"/>
      <c r="E1" s="1"/>
      <c r="F1" s="1"/>
      <c r="G1" s="1"/>
      <c r="H1" s="1"/>
      <c r="I1" s="1"/>
      <c r="J1" s="1"/>
      <c r="K1" s="1"/>
    </row>
    <row r="2" spans="1:14" ht="20.5" x14ac:dyDescent="0.35">
      <c r="A2" s="1"/>
      <c r="B2" s="51" t="s">
        <v>0</v>
      </c>
      <c r="C2" s="52"/>
      <c r="D2" s="52"/>
      <c r="E2" s="52"/>
      <c r="F2" s="52"/>
      <c r="G2" s="52"/>
      <c r="H2" s="52"/>
      <c r="I2" s="52"/>
      <c r="J2" s="53"/>
      <c r="K2" s="1"/>
    </row>
    <row r="3" spans="1:14" ht="18" thickBot="1" x14ac:dyDescent="0.4">
      <c r="A3" s="1"/>
      <c r="B3" s="54" t="s">
        <v>1</v>
      </c>
      <c r="C3" s="55"/>
      <c r="D3" s="55"/>
      <c r="E3" s="55"/>
      <c r="F3" s="55"/>
      <c r="G3" s="55"/>
      <c r="H3" s="55"/>
      <c r="I3" s="55"/>
      <c r="J3" s="56"/>
      <c r="K3" s="1"/>
    </row>
    <row r="4" spans="1:14" ht="45.5" thickBot="1" x14ac:dyDescent="0.4">
      <c r="A4" s="1"/>
      <c r="B4" s="2" t="s">
        <v>2</v>
      </c>
      <c r="C4" s="3" t="s">
        <v>3</v>
      </c>
      <c r="D4" s="3" t="s">
        <v>4</v>
      </c>
      <c r="E4" s="2" t="s">
        <v>5</v>
      </c>
      <c r="F4" s="2" t="s">
        <v>6</v>
      </c>
      <c r="G4" s="2" t="s">
        <v>7</v>
      </c>
      <c r="H4" s="2" t="s">
        <v>8</v>
      </c>
      <c r="I4" s="2" t="s">
        <v>9</v>
      </c>
      <c r="J4" s="2" t="s">
        <v>29</v>
      </c>
      <c r="K4" s="1"/>
      <c r="N4" s="4"/>
    </row>
    <row r="5" spans="1:14" ht="16" thickBot="1" x14ac:dyDescent="0.4">
      <c r="A5" s="1"/>
      <c r="B5" s="5">
        <v>1</v>
      </c>
      <c r="C5" s="6" t="s">
        <v>10</v>
      </c>
      <c r="D5" s="57" t="s">
        <v>11</v>
      </c>
      <c r="E5" s="7">
        <f>'[1]SR - ASG int'!D214+'[1]SR - ASG GRAT COP'!D214+'[1]SR - Encarregado'!D214</f>
        <v>4.0841104650000002</v>
      </c>
      <c r="F5" s="8">
        <v>6422.3</v>
      </c>
      <c r="G5" s="9" t="s">
        <v>12</v>
      </c>
      <c r="H5" s="10">
        <f>F5*E5</f>
        <v>26229.382639369502</v>
      </c>
      <c r="I5" s="59">
        <v>20</v>
      </c>
      <c r="J5" s="10">
        <f>I5*H5</f>
        <v>524587.65278739005</v>
      </c>
      <c r="K5" s="11">
        <v>15</v>
      </c>
      <c r="M5" s="12"/>
      <c r="N5" s="13"/>
    </row>
    <row r="6" spans="1:14" ht="16" thickBot="1" x14ac:dyDescent="0.4">
      <c r="A6" s="1"/>
      <c r="B6" s="5">
        <v>2</v>
      </c>
      <c r="C6" s="6" t="s">
        <v>13</v>
      </c>
      <c r="D6" s="58"/>
      <c r="E6" s="7">
        <f>'[1]SR - ASG ext'!D215</f>
        <v>0.6250962269</v>
      </c>
      <c r="F6" s="8">
        <v>15951.88</v>
      </c>
      <c r="G6" s="9" t="s">
        <v>12</v>
      </c>
      <c r="H6" s="10">
        <f>F6*E6</f>
        <v>9971.4599999615712</v>
      </c>
      <c r="I6" s="60"/>
      <c r="J6" s="10">
        <f>I5*H6</f>
        <v>199429.19999923144</v>
      </c>
      <c r="K6" s="11">
        <v>0</v>
      </c>
      <c r="M6" s="4"/>
    </row>
    <row r="7" spans="1:14" ht="16" thickBot="1" x14ac:dyDescent="0.4">
      <c r="A7" s="1"/>
      <c r="B7" s="5">
        <v>3</v>
      </c>
      <c r="C7" s="6" t="s">
        <v>14</v>
      </c>
      <c r="D7" s="58"/>
      <c r="E7" s="14">
        <f>'[1]SR - Copeira'!D210</f>
        <v>4271.18</v>
      </c>
      <c r="F7" s="15">
        <v>1</v>
      </c>
      <c r="G7" s="9" t="s">
        <v>15</v>
      </c>
      <c r="H7" s="10">
        <f t="shared" ref="H7:H18" si="0">F7*E7</f>
        <v>4271.18</v>
      </c>
      <c r="I7" s="60"/>
      <c r="J7" s="10">
        <f>I5*H7</f>
        <v>85423.6</v>
      </c>
      <c r="K7" s="16"/>
      <c r="M7" s="4"/>
    </row>
    <row r="8" spans="1:14" ht="16" thickBot="1" x14ac:dyDescent="0.4">
      <c r="A8" s="1"/>
      <c r="B8" s="5">
        <v>4</v>
      </c>
      <c r="C8" s="6" t="s">
        <v>16</v>
      </c>
      <c r="D8" s="58"/>
      <c r="E8" s="14">
        <f>'[1]SR - Lavador'!D210</f>
        <v>3990.18</v>
      </c>
      <c r="F8" s="15">
        <v>2</v>
      </c>
      <c r="G8" s="9" t="s">
        <v>15</v>
      </c>
      <c r="H8" s="10">
        <f t="shared" si="0"/>
        <v>7980.36</v>
      </c>
      <c r="I8" s="60"/>
      <c r="J8" s="10">
        <f>I5*H8</f>
        <v>159607.19999999998</v>
      </c>
      <c r="K8" s="16"/>
      <c r="M8" s="4"/>
    </row>
    <row r="9" spans="1:14" ht="16" thickBot="1" x14ac:dyDescent="0.4">
      <c r="A9" s="1"/>
      <c r="B9" s="17">
        <v>5</v>
      </c>
      <c r="C9" s="18" t="s">
        <v>17</v>
      </c>
      <c r="D9" s="62" t="s">
        <v>18</v>
      </c>
      <c r="E9" s="19">
        <f>'[1]CRA COP'!D215</f>
        <v>6.7895392609999998</v>
      </c>
      <c r="F9" s="20">
        <v>738.38</v>
      </c>
      <c r="G9" s="21" t="s">
        <v>12</v>
      </c>
      <c r="H9" s="22">
        <f t="shared" si="0"/>
        <v>5013.2599995371802</v>
      </c>
      <c r="I9" s="60"/>
      <c r="J9" s="22">
        <f>$I$5*H9</f>
        <v>100265.1999907436</v>
      </c>
      <c r="K9" s="16"/>
      <c r="M9" s="4"/>
    </row>
    <row r="10" spans="1:14" ht="16" thickBot="1" x14ac:dyDescent="0.4">
      <c r="A10" s="1"/>
      <c r="B10" s="17">
        <v>6</v>
      </c>
      <c r="C10" s="23" t="s">
        <v>13</v>
      </c>
      <c r="D10" s="63"/>
      <c r="E10" s="19">
        <f>[1]CRA!D215</f>
        <v>17.47269631</v>
      </c>
      <c r="F10" s="20">
        <v>264.25</v>
      </c>
      <c r="G10" s="21" t="s">
        <v>12</v>
      </c>
      <c r="H10" s="22">
        <f t="shared" si="0"/>
        <v>4617.1599999174996</v>
      </c>
      <c r="I10" s="60"/>
      <c r="J10" s="22">
        <f t="shared" ref="J10:J18" si="1">$I$5*H10</f>
        <v>92343.199998349999</v>
      </c>
      <c r="K10" s="16"/>
      <c r="M10" s="4"/>
    </row>
    <row r="11" spans="1:14" ht="16" thickBot="1" x14ac:dyDescent="0.4">
      <c r="A11" s="1"/>
      <c r="B11" s="5">
        <v>7</v>
      </c>
      <c r="C11" s="24" t="s">
        <v>17</v>
      </c>
      <c r="D11" s="64" t="s">
        <v>19</v>
      </c>
      <c r="E11" s="7">
        <f>[1]DRS!D215+'[1]DRS COP'!D215</f>
        <v>10.688550297999999</v>
      </c>
      <c r="F11" s="8">
        <v>2423.12</v>
      </c>
      <c r="G11" s="9" t="s">
        <v>12</v>
      </c>
      <c r="H11" s="10">
        <f t="shared" si="0"/>
        <v>25899.639998089755</v>
      </c>
      <c r="I11" s="60"/>
      <c r="J11" s="22">
        <f t="shared" si="1"/>
        <v>517992.7999617951</v>
      </c>
      <c r="K11" s="16"/>
      <c r="M11" s="4"/>
    </row>
    <row r="12" spans="1:14" ht="16" thickBot="1" x14ac:dyDescent="0.4">
      <c r="A12" s="1"/>
      <c r="B12" s="5">
        <v>8</v>
      </c>
      <c r="C12" s="25" t="s">
        <v>13</v>
      </c>
      <c r="D12" s="65"/>
      <c r="E12" s="7">
        <f>'[1]DRS JARD'!D215</f>
        <v>0.64345806100000003</v>
      </c>
      <c r="F12" s="8">
        <v>15238.6</v>
      </c>
      <c r="G12" s="9" t="s">
        <v>12</v>
      </c>
      <c r="H12" s="10">
        <f t="shared" si="0"/>
        <v>9805.4000083545998</v>
      </c>
      <c r="I12" s="60"/>
      <c r="J12" s="22">
        <f t="shared" si="1"/>
        <v>196108.00016709199</v>
      </c>
      <c r="K12" s="16"/>
      <c r="M12" s="4"/>
    </row>
    <row r="13" spans="1:14" ht="16" thickBot="1" x14ac:dyDescent="0.4">
      <c r="A13" s="1"/>
      <c r="B13" s="17">
        <v>9</v>
      </c>
      <c r="C13" s="18" t="s">
        <v>17</v>
      </c>
      <c r="D13" s="66" t="s">
        <v>20</v>
      </c>
      <c r="E13" s="19">
        <f>'[1]TLS COP'!D215</f>
        <v>5.7031234260000003</v>
      </c>
      <c r="F13" s="20">
        <v>794</v>
      </c>
      <c r="G13" s="21" t="s">
        <v>12</v>
      </c>
      <c r="H13" s="22">
        <f t="shared" si="0"/>
        <v>4528.2800002439999</v>
      </c>
      <c r="I13" s="60"/>
      <c r="J13" s="22">
        <f t="shared" si="1"/>
        <v>90565.600004879991</v>
      </c>
      <c r="K13" s="16"/>
      <c r="M13" s="4"/>
    </row>
    <row r="14" spans="1:14" ht="16" thickBot="1" x14ac:dyDescent="0.4">
      <c r="A14" s="1"/>
      <c r="B14" s="17">
        <v>10</v>
      </c>
      <c r="C14" s="23" t="s">
        <v>13</v>
      </c>
      <c r="D14" s="67"/>
      <c r="E14" s="19">
        <f>'[1]TLS JARD'!D215</f>
        <v>6.3426826199999997</v>
      </c>
      <c r="F14" s="20">
        <v>5610.65</v>
      </c>
      <c r="G14" s="21" t="s">
        <v>12</v>
      </c>
      <c r="H14" s="22">
        <f t="shared" si="0"/>
        <v>35586.572241902999</v>
      </c>
      <c r="I14" s="60"/>
      <c r="J14" s="22">
        <f t="shared" si="1"/>
        <v>711731.44483805995</v>
      </c>
      <c r="K14" s="16"/>
      <c r="M14" s="4"/>
    </row>
    <row r="15" spans="1:14" ht="16" thickBot="1" x14ac:dyDescent="0.4">
      <c r="A15" s="1"/>
      <c r="B15" s="5">
        <v>11</v>
      </c>
      <c r="C15" s="24" t="s">
        <v>17</v>
      </c>
      <c r="D15" s="57" t="s">
        <v>21</v>
      </c>
      <c r="E15" s="7">
        <f>'[1]PPA COP'!D215</f>
        <v>15.838762063000001</v>
      </c>
      <c r="F15" s="8">
        <v>1711.88</v>
      </c>
      <c r="G15" s="9" t="s">
        <v>12</v>
      </c>
      <c r="H15" s="5">
        <f>F15*E15</f>
        <v>27114.060000408444</v>
      </c>
      <c r="I15" s="60"/>
      <c r="J15" s="22">
        <f t="shared" si="1"/>
        <v>542281.20000816893</v>
      </c>
      <c r="K15" s="16"/>
      <c r="M15" s="4"/>
    </row>
    <row r="16" spans="1:14" ht="16" thickBot="1" x14ac:dyDescent="0.4">
      <c r="A16" s="1"/>
      <c r="B16" s="5">
        <v>12</v>
      </c>
      <c r="C16" s="25" t="s">
        <v>13</v>
      </c>
      <c r="D16" s="68"/>
      <c r="E16" s="7">
        <f>'[1]PPA JARD'!D215</f>
        <v>0.16867064000000001</v>
      </c>
      <c r="F16" s="8">
        <v>29802.46</v>
      </c>
      <c r="G16" s="9" t="s">
        <v>12</v>
      </c>
      <c r="H16" s="10">
        <f t="shared" si="0"/>
        <v>5026.8000017743998</v>
      </c>
      <c r="I16" s="60"/>
      <c r="J16" s="22">
        <f t="shared" si="1"/>
        <v>100536.00003548799</v>
      </c>
      <c r="K16" s="16"/>
      <c r="M16" s="4"/>
    </row>
    <row r="17" spans="1:13" ht="16" thickBot="1" x14ac:dyDescent="0.4">
      <c r="A17" s="1"/>
      <c r="B17" s="17">
        <v>13</v>
      </c>
      <c r="C17" s="18" t="s">
        <v>17</v>
      </c>
      <c r="D17" s="62" t="s">
        <v>22</v>
      </c>
      <c r="E17" s="19">
        <f>[1]NVI!D215+'[1]NVI COP'!D215</f>
        <v>20.514944233999998</v>
      </c>
      <c r="F17" s="20">
        <v>728.04</v>
      </c>
      <c r="G17" s="21" t="s">
        <v>12</v>
      </c>
      <c r="H17" s="22">
        <f t="shared" si="0"/>
        <v>14935.700000121358</v>
      </c>
      <c r="I17" s="60"/>
      <c r="J17" s="22">
        <f t="shared" si="1"/>
        <v>298714.00000242714</v>
      </c>
      <c r="K17" s="16"/>
      <c r="M17" s="4"/>
    </row>
    <row r="18" spans="1:13" ht="16" thickBot="1" x14ac:dyDescent="0.4">
      <c r="A18" s="1"/>
      <c r="B18" s="17">
        <v>14</v>
      </c>
      <c r="C18" s="23" t="s">
        <v>13</v>
      </c>
      <c r="D18" s="63"/>
      <c r="E18" s="19">
        <f>'[1]NVI JARD'!D215</f>
        <v>0.66557820599999995</v>
      </c>
      <c r="F18" s="20">
        <v>5840.05</v>
      </c>
      <c r="G18" s="20" t="s">
        <v>12</v>
      </c>
      <c r="H18" s="22">
        <f t="shared" si="0"/>
        <v>3887.0100019502997</v>
      </c>
      <c r="I18" s="60"/>
      <c r="J18" s="22">
        <f t="shared" si="1"/>
        <v>77740.200039005998</v>
      </c>
      <c r="K18" s="16"/>
      <c r="M18" s="4"/>
    </row>
    <row r="19" spans="1:13" ht="16.5" customHeight="1" thickBot="1" x14ac:dyDescent="0.4">
      <c r="A19" s="1"/>
      <c r="B19" s="69" t="s">
        <v>23</v>
      </c>
      <c r="C19" s="70"/>
      <c r="D19" s="70"/>
      <c r="E19" s="70"/>
      <c r="F19" s="70"/>
      <c r="G19" s="71"/>
      <c r="H19" s="26">
        <f>SUM(H5:H18)</f>
        <v>184866.26489163158</v>
      </c>
      <c r="I19" s="61"/>
      <c r="J19" s="27">
        <f>SUM(J5:J18)</f>
        <v>3697325.297832632</v>
      </c>
      <c r="K19" s="16"/>
      <c r="M19" s="4"/>
    </row>
    <row r="20" spans="1:13" hidden="1" x14ac:dyDescent="0.35">
      <c r="A20" s="1"/>
      <c r="B20" s="1"/>
      <c r="C20" s="1"/>
      <c r="D20" s="1"/>
      <c r="E20" s="1"/>
      <c r="F20" s="1"/>
      <c r="G20" s="1"/>
      <c r="H20" s="1"/>
      <c r="I20" s="1"/>
      <c r="J20" s="16"/>
      <c r="K20" s="1"/>
      <c r="M20" s="4"/>
    </row>
    <row r="21" spans="1:13" ht="15.5" x14ac:dyDescent="0.35">
      <c r="B21" s="33"/>
      <c r="C21" s="38" t="s">
        <v>26</v>
      </c>
      <c r="D21" s="39">
        <f>F5+F9+F11+F13+F15+F17</f>
        <v>12817.720000000001</v>
      </c>
      <c r="E21" s="40" t="s">
        <v>28</v>
      </c>
      <c r="F21" s="41">
        <f>J5+J9+J11+J13+J15+J17</f>
        <v>2074406.4527554046</v>
      </c>
      <c r="G21" s="34"/>
      <c r="H21" s="33"/>
      <c r="I21" s="28" t="s">
        <v>24</v>
      </c>
      <c r="J21" s="29">
        <f>J19/20</f>
        <v>184866.26489163161</v>
      </c>
    </row>
    <row r="22" spans="1:13" ht="16" thickBot="1" x14ac:dyDescent="0.4">
      <c r="B22" s="33"/>
      <c r="C22" s="42" t="s">
        <v>27</v>
      </c>
      <c r="D22" s="43">
        <f>F6+F10+F12+F14+F16+F18</f>
        <v>72707.89</v>
      </c>
      <c r="E22" s="44" t="s">
        <v>28</v>
      </c>
      <c r="F22" s="41">
        <f>J6+J10+J12+J14+J16+J18</f>
        <v>1377888.0450772275</v>
      </c>
      <c r="G22" s="36" t="s">
        <v>30</v>
      </c>
      <c r="H22" s="33"/>
      <c r="I22" s="30" t="s">
        <v>25</v>
      </c>
      <c r="J22" s="31">
        <f>J21*12</f>
        <v>2218395.1786995791</v>
      </c>
    </row>
    <row r="23" spans="1:13" ht="15" thickTop="1" x14ac:dyDescent="0.35">
      <c r="C23" s="45" t="s">
        <v>31</v>
      </c>
      <c r="D23" s="46">
        <v>1</v>
      </c>
      <c r="E23" s="47" t="s">
        <v>28</v>
      </c>
      <c r="F23" s="41">
        <f>J7</f>
        <v>85423.6</v>
      </c>
      <c r="G23" s="35"/>
    </row>
    <row r="24" spans="1:13" x14ac:dyDescent="0.35">
      <c r="C24" s="48" t="s">
        <v>32</v>
      </c>
      <c r="D24" s="49">
        <v>2</v>
      </c>
      <c r="E24" s="50" t="s">
        <v>28</v>
      </c>
      <c r="F24" s="41">
        <f>J8</f>
        <v>159607.19999999998</v>
      </c>
      <c r="G24" s="35"/>
    </row>
    <row r="25" spans="1:13" x14ac:dyDescent="0.35">
      <c r="F25" s="37">
        <f>F21+F22+F24+F23</f>
        <v>3697325.2978326324</v>
      </c>
    </row>
    <row r="26" spans="1:13" x14ac:dyDescent="0.35">
      <c r="G26" s="32"/>
    </row>
  </sheetData>
  <mergeCells count="10">
    <mergeCell ref="B2:J2"/>
    <mergeCell ref="B3:J3"/>
    <mergeCell ref="D5:D8"/>
    <mergeCell ref="I5:I19"/>
    <mergeCell ref="D9:D10"/>
    <mergeCell ref="D11:D12"/>
    <mergeCell ref="D13:D14"/>
    <mergeCell ref="D15:D16"/>
    <mergeCell ref="D17:D18"/>
    <mergeCell ref="B19:G19"/>
  </mergeCells>
  <pageMargins left="0.51181102362204722" right="0.51181102362204722" top="0.78740157480314965" bottom="0.78740157480314965" header="0.31496062992125984" footer="0.31496062992125984"/>
  <pageSetup paperSize="9" scale="48" orientation="portrait" r:id="rId1"/>
  <rowBreaks count="1" manualBreakCount="1">
    <brk id="24" max="16383" man="1"/>
  </rowBreaks>
  <colBreaks count="1" manualBreakCount="1">
    <brk id="3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Resumo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Levi Monteiro de Souza</dc:creator>
  <cp:lastModifiedBy>Levi Monteiro de Souza</cp:lastModifiedBy>
  <dcterms:created xsi:type="dcterms:W3CDTF">2023-03-02T16:26:10Z</dcterms:created>
  <dcterms:modified xsi:type="dcterms:W3CDTF">2023-03-02T16:55:52Z</dcterms:modified>
</cp:coreProperties>
</file>