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S:\CPL\OUTRAS\SR-DF-2023\PE 02-2023 RECEPCIONISTAS\Edital e Anexos PE 02-2023\"/>
    </mc:Choice>
  </mc:AlternateContent>
  <xr:revisionPtr revIDLastSave="0" documentId="13_ncr:1_{FBA0CD35-587B-4143-BE8A-922C6130849E}" xr6:coauthVersionLast="47" xr6:coauthVersionMax="47" xr10:uidLastSave="{00000000-0000-0000-0000-000000000000}"/>
  <bookViews>
    <workbookView xWindow="28680" yWindow="-45" windowWidth="29040" windowHeight="15840" activeTab="3" xr2:uid="{00000000-000D-0000-FFFF-FFFF00000000}"/>
  </bookViews>
  <sheets>
    <sheet name="44 H SEM PERICULOSIDADE" sheetId="9" r:id="rId1"/>
    <sheet name="44 H COM PERICULOSIDADE" sheetId="8" r:id="rId2"/>
    <sheet name="UNIFORMES" sheetId="5" r:id="rId3"/>
    <sheet name="RESUMO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6" i="8" l="1"/>
  <c r="C35" i="9"/>
  <c r="C35" i="8"/>
  <c r="C71" i="8"/>
  <c r="C70" i="8" l="1"/>
  <c r="C70" i="9"/>
  <c r="C142" i="9" l="1"/>
  <c r="C71" i="9"/>
  <c r="C62" i="9"/>
  <c r="C64" i="9" s="1"/>
  <c r="C75" i="9"/>
  <c r="C83" i="9" s="1"/>
  <c r="C28" i="9"/>
  <c r="C25" i="9"/>
  <c r="C39" i="9" l="1"/>
  <c r="C28" i="8"/>
  <c r="C25" i="8"/>
  <c r="C110" i="9" l="1"/>
  <c r="C95" i="9"/>
  <c r="C109" i="9"/>
  <c r="C94" i="9"/>
  <c r="C96" i="9"/>
  <c r="C108" i="9"/>
  <c r="C48" i="9"/>
  <c r="C91" i="9"/>
  <c r="C149" i="9"/>
  <c r="C111" i="9"/>
  <c r="C107" i="9"/>
  <c r="C92" i="9"/>
  <c r="D60" i="9"/>
  <c r="C47" i="9"/>
  <c r="C106" i="9"/>
  <c r="C90" i="9"/>
  <c r="C93" i="9" s="1"/>
  <c r="C112" i="9" l="1"/>
  <c r="C118" i="9" s="1"/>
  <c r="C119" i="9" s="1"/>
  <c r="C152" i="9" s="1"/>
  <c r="C49" i="9"/>
  <c r="D63" i="9" s="1"/>
  <c r="C97" i="9"/>
  <c r="C98" i="9" s="1"/>
  <c r="C151" i="9" s="1"/>
  <c r="D61" i="9" l="1"/>
  <c r="D57" i="9"/>
  <c r="D58" i="9"/>
  <c r="D55" i="9"/>
  <c r="C81" i="9"/>
  <c r="D59" i="9"/>
  <c r="D56" i="9"/>
  <c r="D62" i="9" l="1"/>
  <c r="D64" i="9" s="1"/>
  <c r="C82" i="9" s="1"/>
  <c r="C84" i="9" s="1"/>
  <c r="C150" i="9" s="1"/>
  <c r="C142" i="8" l="1"/>
  <c r="C62" i="8"/>
  <c r="C64" i="8" s="1"/>
  <c r="C75" i="8" l="1"/>
  <c r="C83" i="8" s="1"/>
  <c r="C39" i="8"/>
  <c r="C48" i="8" s="1"/>
  <c r="C108" i="8" l="1"/>
  <c r="C107" i="8"/>
  <c r="C96" i="8"/>
  <c r="C94" i="8"/>
  <c r="C111" i="8"/>
  <c r="C109" i="8"/>
  <c r="C92" i="8"/>
  <c r="C95" i="8"/>
  <c r="C97" i="8" s="1"/>
  <c r="C149" i="8"/>
  <c r="C47" i="8"/>
  <c r="C49" i="8" s="1"/>
  <c r="D60" i="8"/>
  <c r="C110" i="8"/>
  <c r="C106" i="8"/>
  <c r="C90" i="8"/>
  <c r="C91" i="8"/>
  <c r="C93" i="8" l="1"/>
  <c r="C98" i="8" s="1"/>
  <c r="C151" i="8" s="1"/>
  <c r="D61" i="8"/>
  <c r="D63" i="8"/>
  <c r="D57" i="8"/>
  <c r="D58" i="8"/>
  <c r="C81" i="8"/>
  <c r="D55" i="8"/>
  <c r="C112" i="8"/>
  <c r="D59" i="8"/>
  <c r="D56" i="8"/>
  <c r="D62" i="8" l="1"/>
  <c r="D64" i="8" s="1"/>
  <c r="C82" i="8" s="1"/>
  <c r="C84" i="8" s="1"/>
  <c r="C150" i="8" s="1"/>
  <c r="C118" i="8" l="1"/>
  <c r="C119" i="8" l="1"/>
  <c r="C152" i="8" l="1"/>
  <c r="D5" i="6" l="1"/>
  <c r="E8" i="5"/>
  <c r="E7" i="5"/>
  <c r="E6" i="5"/>
  <c r="E5" i="5"/>
  <c r="E4" i="5"/>
  <c r="E3" i="5"/>
  <c r="E9" i="5" l="1"/>
  <c r="E10" i="5"/>
  <c r="C125" i="9" s="1"/>
  <c r="C129" i="9" s="1"/>
  <c r="C153" i="9" l="1"/>
  <c r="C154" i="9" s="1"/>
  <c r="D141" i="9"/>
  <c r="D135" i="9"/>
  <c r="D142" i="9"/>
  <c r="D143" i="9" s="1"/>
  <c r="C155" i="9" s="1"/>
  <c r="D138" i="9"/>
  <c r="D136" i="9"/>
  <c r="D139" i="9"/>
  <c r="C125" i="8"/>
  <c r="C129" i="8" s="1"/>
  <c r="C156" i="9" l="1"/>
  <c r="C153" i="8"/>
  <c r="C154" i="8" s="1"/>
  <c r="D135" i="8"/>
  <c r="D142" i="8"/>
  <c r="D143" i="8" s="1"/>
  <c r="C155" i="8" s="1"/>
  <c r="D136" i="8"/>
  <c r="D139" i="8"/>
  <c r="D138" i="8"/>
  <c r="D141" i="8"/>
  <c r="C157" i="9" l="1"/>
  <c r="C158" i="9" s="1"/>
  <c r="C3" i="6"/>
  <c r="E3" i="6" s="1"/>
  <c r="F3" i="6" s="1"/>
  <c r="C156" i="8"/>
  <c r="C4" i="6" l="1"/>
  <c r="E4" i="6" s="1"/>
  <c r="C157" i="8"/>
  <c r="C158" i="8" s="1"/>
  <c r="F4" i="6" l="1"/>
  <c r="F5" i="6" s="1"/>
  <c r="E5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A87" authorId="0" shapeId="0" xr:uid="{EDB48B97-7DB5-4BA8-9668-361AD579E522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A101" authorId="0" shapeId="0" xr:uid="{8190C842-73D0-42C3-9E02-4292729032CF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C129" authorId="0" shapeId="0" xr:uid="{E2F050FD-85C4-474F-B2D1-008C7ED06A3B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42" authorId="1" shapeId="0" xr:uid="{ABAFC599-35E3-4AF8-A852-11A55B359FBE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A87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A101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C129" authorId="0" shapeId="0" xr:uid="{00000000-0006-0000-0000-000005000000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42" authorId="1" shapeId="0" xr:uid="{00000000-0006-0000-0000-000006000000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sharedStrings.xml><?xml version="1.0" encoding="utf-8"?>
<sst xmlns="http://schemas.openxmlformats.org/spreadsheetml/2006/main" count="415" uniqueCount="147">
  <si>
    <t>Total</t>
  </si>
  <si>
    <t>Insumos Diversos</t>
  </si>
  <si>
    <t>Custos Indiretos, Tributos e Lucro</t>
  </si>
  <si>
    <t>Custos Indiretos</t>
  </si>
  <si>
    <t>Tributos</t>
  </si>
  <si>
    <t>Lucro</t>
  </si>
  <si>
    <t>Módulo 1 - Composição da Remuneração</t>
  </si>
  <si>
    <t>Composição da Remuneração</t>
  </si>
  <si>
    <t>Valor (R$)</t>
  </si>
  <si>
    <t>A</t>
  </si>
  <si>
    <t>B</t>
  </si>
  <si>
    <t>C</t>
  </si>
  <si>
    <t>Adicional de Insalubridade</t>
  </si>
  <si>
    <t>D</t>
  </si>
  <si>
    <t>E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</si>
  <si>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</si>
  <si>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</si>
  <si>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</si>
  <si>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</si>
  <si>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</si>
  <si>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</si>
  <si>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</si>
  <si>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</si>
  <si>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</si>
  <si>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</si>
  <si>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</si>
  <si>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H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</si>
  <si>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</si>
  <si>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</si>
  <si>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</si>
  <si>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</si>
  <si>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</si>
  <si>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</si>
  <si>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</si>
  <si>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</si>
  <si>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Módulo 4 - Custo de Reposição do Profissional Ausente</t>
  </si>
  <si>
    <t>Submódulo 4.1 - Ausências Legais</t>
  </si>
  <si>
    <t>4.1</t>
  </si>
  <si>
    <t>Ausências Legais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</si>
  <si>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</si>
  <si>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</si>
  <si>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</si>
  <si>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</si>
  <si>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</si>
  <si>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Módulo 6 - Custos Indiretos, Tributos e Lucro</t>
  </si>
  <si>
    <t>C.2. Tributos Estaduais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</si>
  <si>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</si>
  <si>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</si>
  <si>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</si>
  <si>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</si>
  <si>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</si>
  <si>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C.1. Tributos Federais (PIS)</t>
  </si>
  <si>
    <t>C.2. Tributos Federais (COFINS)</t>
  </si>
  <si>
    <t>TOTAL GPS</t>
  </si>
  <si>
    <t>Outros</t>
  </si>
  <si>
    <t>3.1. CUSTO DO AVISO PRÉVIO INDENIZADO</t>
  </si>
  <si>
    <t>3.2. CUSTO DO AVISO PRÉVIO TRABALHADO</t>
  </si>
  <si>
    <t>TOTAL Provisão para Rescisão</t>
  </si>
  <si>
    <t>ITEM</t>
  </si>
  <si>
    <t>QTD. ANUAL</t>
  </si>
  <si>
    <t>VALOR UNITÁRIO</t>
  </si>
  <si>
    <t>TOTAL</t>
  </si>
  <si>
    <t>VALOR ANUAL</t>
  </si>
  <si>
    <t>CUSTO MENSAL POR EMPREGADO</t>
  </si>
  <si>
    <t>DESCRIÇÃO / ESPECIFICAÇÕES</t>
  </si>
  <si>
    <t>QUANTIDADE DE TRABALHADORES</t>
  </si>
  <si>
    <t xml:space="preserve">VALOR ANUAL </t>
  </si>
  <si>
    <t>VALOR MENSAL POR EMPREGADO</t>
  </si>
  <si>
    <t>Redação dada pela Instrução Normativa nº 7, de 2018</t>
  </si>
  <si>
    <t xml:space="preserve">PLANILHA DE CUSTOS E FORMAÇÃO DE PREÇOS - SR/PF/DF </t>
  </si>
  <si>
    <t>Discriminação dos Serviços (dados referentes à contratação)</t>
  </si>
  <si>
    <t>Data da apresentação da proposta (dia/mês/ano)</t>
  </si>
  <si>
    <t>Município / UF</t>
  </si>
  <si>
    <t>BRASÍLIA DF</t>
  </si>
  <si>
    <t>Ano Acordo, Convenção ou Sentença Normativa em Dissídio Coletivo</t>
  </si>
  <si>
    <t>Nº de meses de execução contratual</t>
  </si>
  <si>
    <t>Tipo de Serviço</t>
  </si>
  <si>
    <t>Unidade de medida</t>
  </si>
  <si>
    <t>POSTO</t>
  </si>
  <si>
    <t>Quantidade total a contratar (em função da unidade de medida)</t>
  </si>
  <si>
    <t>Cargo</t>
  </si>
  <si>
    <t>Dados complementares para composição dos custos referente à mão-de-obra</t>
  </si>
  <si>
    <t>Tipo do serviço</t>
  </si>
  <si>
    <t>Classificação Brasileira de Ocupações (CBO)</t>
  </si>
  <si>
    <t xml:space="preserve">Categoria profissional </t>
  </si>
  <si>
    <t>Data base da categoria</t>
  </si>
  <si>
    <t>Identificação dos Serviços</t>
  </si>
  <si>
    <r>
      <t xml:space="preserve">C.3. Tributos Municipais (ISS) - </t>
    </r>
    <r>
      <rPr>
        <b/>
        <sz val="10"/>
        <color rgb="FFFF0000"/>
        <rFont val="Calibri"/>
        <family val="2"/>
        <scheme val="minor"/>
      </rPr>
      <t>Brasília</t>
    </r>
  </si>
  <si>
    <t>Equipamentos</t>
  </si>
  <si>
    <r>
      <t>Aviso Prévio Indenizado -</t>
    </r>
    <r>
      <rPr>
        <b/>
        <sz val="10"/>
        <color rgb="FFFF0000"/>
        <rFont val="Calibri"/>
        <family val="2"/>
        <scheme val="minor"/>
      </rPr>
      <t xml:space="preserve"> API</t>
    </r>
    <r>
      <rPr>
        <sz val="10"/>
        <color theme="1"/>
        <rFont val="Calibri"/>
        <family val="2"/>
        <scheme val="minor"/>
      </rPr>
      <t xml:space="preserve"> = (33 ÷ 365 x 0,20 x 100 = 1,81%)</t>
    </r>
  </si>
  <si>
    <t>Incidência do FGTS sobre aviso prévio indenizado (8% x 1,81% = 0,14%)</t>
  </si>
  <si>
    <t>Comprovar. Item 10.1.8. E 10.1.8. TR</t>
  </si>
  <si>
    <t>LUCRO REAL, COMPROVAR. 10.1.4. e 10.1.5. do TR</t>
  </si>
  <si>
    <t>LICITAÇÃO Nº: 02/2023</t>
  </si>
  <si>
    <t>SESSÃO PÚBLICA: ____/____/2023  às    horas (Horário de Brasília/DF)</t>
  </si>
  <si>
    <t>___/____/2023</t>
  </si>
  <si>
    <t>SEAC-DF 2023</t>
  </si>
  <si>
    <t>RECEPCIONISTA</t>
  </si>
  <si>
    <t>RECEPÇÃO</t>
  </si>
  <si>
    <t>4221-05</t>
  </si>
  <si>
    <r>
      <t xml:space="preserve">Salário Normativo da Categoria Profissional </t>
    </r>
    <r>
      <rPr>
        <b/>
        <sz val="10"/>
        <color rgb="FFFF0000"/>
        <rFont val="Calibri"/>
        <family val="2"/>
        <scheme val="minor"/>
      </rPr>
      <t>(CLÁUSULA 4 CCT2023 SEAC/DF)</t>
    </r>
  </si>
  <si>
    <r>
      <t xml:space="preserve">Adicional de Periculosidade </t>
    </r>
    <r>
      <rPr>
        <b/>
        <sz val="10"/>
        <color rgb="FFFF0000"/>
        <rFont val="Calibri"/>
        <family val="2"/>
        <scheme val="minor"/>
      </rPr>
      <t>30% (LAUDO)</t>
    </r>
  </si>
  <si>
    <r>
      <t xml:space="preserve">Auxílio-Refeição/Alimentação  </t>
    </r>
    <r>
      <rPr>
        <b/>
        <sz val="10"/>
        <color rgb="FFFF0000"/>
        <rFont val="Calibri"/>
        <family val="2"/>
        <scheme val="minor"/>
      </rPr>
      <t>(Cláusula 15a, CCT 2023 SEAC/DF)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</si>
  <si>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16a, CCT 2023 SEAC/DF)</t>
    </r>
  </si>
  <si>
    <r>
      <t xml:space="preserve">Auxílio Saúde </t>
    </r>
    <r>
      <rPr>
        <b/>
        <sz val="10"/>
        <color rgb="FFFF0000"/>
        <rFont val="Calibri"/>
        <family val="2"/>
        <scheme val="minor"/>
      </rPr>
      <t>(Cláusula 17a CCT2023 SEAC/DF)</t>
    </r>
  </si>
  <si>
    <r>
      <t xml:space="preserve">Assistência Odontológica </t>
    </r>
    <r>
      <rPr>
        <b/>
        <sz val="10"/>
        <color rgb="FFFF0000"/>
        <rFont val="Calibri"/>
        <family val="2"/>
        <scheme val="minor"/>
      </rPr>
      <t>(Cláusula 18a, CCT 2023 SEAC/DF)</t>
    </r>
  </si>
  <si>
    <r>
      <t xml:space="preserve">Seguro de Vida </t>
    </r>
    <r>
      <rPr>
        <b/>
        <sz val="10"/>
        <color rgb="FFFF0000"/>
        <rFont val="Calibri"/>
        <family val="2"/>
        <scheme val="minor"/>
      </rPr>
      <t>(Cláusula 19a, CCT 2023 SEAC/DF)</t>
    </r>
  </si>
  <si>
    <t>Multa do FGTS e contribuição social sobre o aviso prévio indenizado (Item 14 do Anexo XII da IN 05/2017 - 4,5% x 90% do pessoal recebe aviso indenizado) 4,05%</t>
  </si>
  <si>
    <r>
      <t xml:space="preserve">Aviso prévio trabalhado </t>
    </r>
    <r>
      <rPr>
        <b/>
        <sz val="10"/>
        <rFont val="Calibri"/>
        <family val="2"/>
        <scheme val="minor"/>
      </rPr>
      <t>APT</t>
    </r>
    <r>
      <rPr>
        <sz val="10"/>
        <rFont val="Calibri"/>
        <family val="2"/>
        <scheme val="minor"/>
      </rPr>
      <t xml:space="preserve"> (07 ÷ 30 ÷ 12 x 0,10 x 100 = 0,194%) - </t>
    </r>
    <r>
      <rPr>
        <b/>
        <sz val="10"/>
        <color rgb="FFFF0000"/>
        <rFont val="Calibri"/>
        <family val="2"/>
        <scheme val="minor"/>
      </rPr>
      <t>NO SEGUNDO ANO o saldo percentual será de 0,194% (1,94/30x3) apenas referente aos 3 dias que serão acrescentados</t>
    </r>
  </si>
  <si>
    <t>Incidência dos encargos do submódulo 2.2 sobre o aviso prévio trabalhado (36,80% x 0,194% = 0,7%)</t>
  </si>
  <si>
    <t>Multa do FGTS e contribuição social sobre o aviso prévio trabalhado (Item 14 do Anexo XII da IN 05/2017 - 4,5% x 10% do pessoal recebe aviso trabalhado) 0,45%</t>
  </si>
  <si>
    <t xml:space="preserve">Substituto na cobertura de férias (Terço constitucional de férias e 13º salário do ferista (3,03% + 8,33%) ÷ 12 = 0,95%) </t>
  </si>
  <si>
    <t xml:space="preserve">Substituto na cobertura de ausências legais e ausências por doença ((8 ÷ 30 ÷ 12) + (7 ÷ 30 ÷ 12)) x 100 = 4,17% </t>
  </si>
  <si>
    <t xml:space="preserve">Substituto na cobertura de licença-paternidade (5 ÷ 30 ÷ 12 x 0,075) x 100 = 0,10% </t>
  </si>
  <si>
    <t xml:space="preserve">Substituto na cobertura de ausência por acidente de trabalho ((15 ÷ 30 ÷ 12) x 0,15 x 100 = 0,63% </t>
  </si>
  <si>
    <t xml:space="preserve">Substituto na cobertura de afastamento maternidade (1 ÷ 12 x 4) + (1,33 ÷ 12 x 4) ÷ 12 x 0,00025 x 100 = 0,02% </t>
  </si>
  <si>
    <t>13º (décimo terceiro) Salário (item 14 do Anexo XII da IN 05/2017 MPDG) 8,33%</t>
  </si>
  <si>
    <t>Férias e Adicional de Férias (item 14 do Anexo XII da IN 05/2017 MPDG) 12,10%</t>
  </si>
  <si>
    <r>
      <rPr>
        <b/>
        <sz val="10"/>
        <rFont val="Calibri"/>
        <family val="2"/>
        <scheme val="minor"/>
      </rPr>
      <t>IN 05/2017-MPOG.</t>
    </r>
    <r>
      <rPr>
        <sz val="10"/>
        <rFont val="Calibri"/>
        <family val="2"/>
        <scheme val="minor"/>
      </rPr>
      <t xml:space="preserve"> O montante dos depósitos da Conta-Depósito Vinculada - bloqueada para movimentação será igual ao somatório dos valores das seguintes provisões: 
a) 13o (décimo terceiro) salário; 
b) férias e 1/3 (um terço) constitucional de férias; 
c) multa sobre o FGTS e contribuição social para as rescisões sem justa causa; e 
d) encargos sobre férias e 13o (décimo terceiro) salário.</t>
    </r>
  </si>
  <si>
    <t xml:space="preserve">Adicional de Periculosidade </t>
  </si>
  <si>
    <t>QUADRO RESUMO - SR/PF/DF</t>
  </si>
  <si>
    <t>POSTO DE RECEPÇÃO SEM PERICULOSIDADE</t>
  </si>
  <si>
    <t>POSTO DE RECEPÇÃO COM PERICULOSIDADE</t>
  </si>
  <si>
    <t xml:space="preserve">VALOR MENSAL </t>
  </si>
  <si>
    <t>UNIFORMES ANUAL POR EMPREGADO MASCULINO</t>
  </si>
  <si>
    <t>MEIAS</t>
  </si>
  <si>
    <t>CINTO</t>
  </si>
  <si>
    <t>CALÇA/SAIA</t>
  </si>
  <si>
    <t>BLAZER MASCULINO/FEMININO</t>
  </si>
  <si>
    <t>CAMISA MASCULINO/FEMININO</t>
  </si>
  <si>
    <t>SAPATO MASCULINO/FEMININO</t>
  </si>
  <si>
    <t>UNIFORMES - SERVIÇO DE RECEPÇÃO</t>
  </si>
  <si>
    <t>26 POSTOS MENSAIS DE RECEPÇÃO SEM PERICULOSIDADE</t>
  </si>
  <si>
    <t>15 POSTOS MENSAIS DE RECEPÇÃO COM PERICULOSIDADE</t>
  </si>
  <si>
    <t>INSS (Inciso I do art. 22 da Lei 8.212/1991)</t>
  </si>
  <si>
    <t>SESI ou SESC (art. 30 da Lei 8.036/1990 e art. 1º da Lei 8.154/1990)</t>
  </si>
  <si>
    <t>SENAI ou SENAC (Decreto-Lei 2.318/1986)</t>
  </si>
  <si>
    <t>SEBRAE (art. 8º da Lei 8.029/1990)</t>
  </si>
  <si>
    <t>INCRA (Decreto-Lei 1.146/1970)</t>
  </si>
  <si>
    <r>
      <t xml:space="preserve">SAT (Art. 22, inciso II, alínea “C” da Lei nº 8.212/91) - </t>
    </r>
    <r>
      <rPr>
        <b/>
        <sz val="10"/>
        <color rgb="FFFF0000"/>
        <rFont val="Calibri"/>
        <family val="2"/>
        <scheme val="minor"/>
      </rPr>
      <t>comprovar!</t>
    </r>
  </si>
  <si>
    <t>Salário Educação (Inciso I do art. 3º do Decreto 87.043/1982)</t>
  </si>
  <si>
    <t>FGTS (Art. 15 da Lei 8.036/1990)</t>
  </si>
  <si>
    <t>Incidência do submódulo 2.2 sobre o somatório do submódulo 2.1 e sobre as alíneas A, B, C, D e E do submódulo 4.1 . = 9,68%</t>
  </si>
  <si>
    <t>Incidência do submódulo 2.2 sobre o somatório do submódulo 2.1 e sobre as alíneas A, B, C, D e E do submódulo 4.1. = 9,68%</t>
  </si>
  <si>
    <t>CONTA=DEPÓSITO VINCULADA</t>
  </si>
  <si>
    <t>Nº PROCESSO: 08280.005114/2023-53</t>
  </si>
  <si>
    <r>
      <t xml:space="preserve">Salário-Base  </t>
    </r>
    <r>
      <rPr>
        <b/>
        <sz val="10"/>
        <color rgb="FFFF0000"/>
        <rFont val="Calibri"/>
        <family val="2"/>
        <scheme val="minor"/>
      </rPr>
      <t>(CLÁUSULA 4 CCT2023 SEAC/DF)</t>
    </r>
    <r>
      <rPr>
        <sz val="10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</si>
</sst>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\-??_);_(@_)"/>
    <numFmt numFmtId="166" formatCode="0.0000%"/>
    <numFmt numFmtId="167" formatCode="&quot;R$ &quot;#,##0.00"/>
    <numFmt numFmtId="168" formatCode="d/m/yyyy"/>
    <numFmt numFmtId="169" formatCode="#,##0.00_ ;\-#,##0.00\ "/>
    <numFmt numFmtId="170" formatCode="_-&quot;R$&quot;* #,##0.0000_-;\-&quot;R$&quot;* #,##0.0000_-;_-&quot;R$&quot;* &quot;-&quot;??_-;_-@_-"/>
    <numFmt numFmtId="171" formatCode="_-&quot;R$&quot;\ * #,##0.0000_-;\-&quot;R$&quot;\ * #,##0.0000_-;_-&quot;R$&quot;\ * &quot;-&quot;????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9"/>
      <color indexed="81"/>
      <name val="Segoe UI"/>
      <family val="2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000000"/>
      <name val="Calibri"/>
      <family val="2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rgb="FF3333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555555"/>
      <name val="Calibri"/>
      <family val="2"/>
      <scheme val="minor"/>
    </font>
    <font>
      <sz val="11"/>
      <color rgb="FF00000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31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CC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3">
    <xf numFmtId="0" fontId="0" fillId="0" borderId="0"/>
    <xf numFmtId="9" fontId="1" fillId="0" borderId="0" applyFont="0" applyFill="0" applyBorder="0" applyAlignment="0" applyProtection="0"/>
    <xf numFmtId="165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6" applyNumberFormat="0" applyAlignment="0" applyProtection="0"/>
    <xf numFmtId="0" fontId="11" fillId="7" borderId="7" applyNumberFormat="0" applyAlignment="0" applyProtection="0"/>
    <xf numFmtId="0" fontId="12" fillId="7" borderId="6" applyNumberFormat="0" applyAlignment="0" applyProtection="0"/>
    <xf numFmtId="0" fontId="13" fillId="0" borderId="8" applyNumberFormat="0" applyFill="0" applyAlignment="0" applyProtection="0"/>
    <xf numFmtId="0" fontId="14" fillId="8" borderId="9" applyNumberFormat="0" applyAlignment="0" applyProtection="0"/>
    <xf numFmtId="0" fontId="15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33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54">
    <xf numFmtId="0" fontId="0" fillId="0" borderId="0" xfId="0"/>
    <xf numFmtId="0" fontId="21" fillId="0" borderId="12" xfId="0" applyFont="1" applyBorder="1" applyAlignment="1">
      <alignment wrapText="1"/>
    </xf>
    <xf numFmtId="0" fontId="26" fillId="0" borderId="12" xfId="0" applyFont="1" applyBorder="1" applyAlignment="1">
      <alignment horizontal="justify" vertical="center"/>
    </xf>
    <xf numFmtId="0" fontId="27" fillId="0" borderId="0" xfId="0" applyFont="1"/>
    <xf numFmtId="0" fontId="28" fillId="37" borderId="12" xfId="0" applyFont="1" applyFill="1" applyBorder="1" applyAlignment="1">
      <alignment horizontal="center" vertical="center"/>
    </xf>
    <xf numFmtId="0" fontId="29" fillId="37" borderId="12" xfId="0" applyFont="1" applyFill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/>
    </xf>
    <xf numFmtId="2" fontId="23" fillId="0" borderId="12" xfId="0" applyNumberFormat="1" applyFont="1" applyBorder="1" applyAlignment="1">
      <alignment horizontal="center" vertical="center" wrapText="1"/>
    </xf>
    <xf numFmtId="1" fontId="23" fillId="0" borderId="12" xfId="0" applyNumberFormat="1" applyFont="1" applyBorder="1" applyAlignment="1">
      <alignment horizontal="center" vertical="center"/>
    </xf>
    <xf numFmtId="3" fontId="29" fillId="39" borderId="12" xfId="0" applyNumberFormat="1" applyFont="1" applyFill="1" applyBorder="1" applyAlignment="1">
      <alignment horizontal="center" vertical="center"/>
    </xf>
    <xf numFmtId="2" fontId="29" fillId="0" borderId="12" xfId="0" applyNumberFormat="1" applyFont="1" applyBorder="1" applyAlignment="1">
      <alignment vertical="center"/>
    </xf>
    <xf numFmtId="0" fontId="33" fillId="0" borderId="0" xfId="0" applyFont="1"/>
    <xf numFmtId="14" fontId="34" fillId="0" borderId="12" xfId="0" applyNumberFormat="1" applyFont="1" applyBorder="1" applyAlignment="1" applyProtection="1">
      <alignment horizontal="center"/>
      <protection locked="0"/>
    </xf>
    <xf numFmtId="0" fontId="22" fillId="37" borderId="12" xfId="0" applyFont="1" applyFill="1" applyBorder="1" applyAlignment="1">
      <alignment horizontal="center"/>
    </xf>
    <xf numFmtId="0" fontId="35" fillId="0" borderId="12" xfId="0" applyFont="1" applyBorder="1" applyAlignment="1">
      <alignment horizontal="center"/>
    </xf>
    <xf numFmtId="0" fontId="25" fillId="40" borderId="12" xfId="0" applyFont="1" applyFill="1" applyBorder="1" applyAlignment="1">
      <alignment horizontal="center"/>
    </xf>
    <xf numFmtId="0" fontId="22" fillId="41" borderId="12" xfId="0" applyFont="1" applyFill="1" applyBorder="1" applyAlignment="1">
      <alignment horizontal="center"/>
    </xf>
    <xf numFmtId="0" fontId="34" fillId="40" borderId="12" xfId="0" applyFont="1" applyFill="1" applyBorder="1" applyAlignment="1">
      <alignment horizontal="center"/>
    </xf>
    <xf numFmtId="0" fontId="25" fillId="0" borderId="12" xfId="0" applyFont="1" applyBorder="1"/>
    <xf numFmtId="0" fontId="34" fillId="0" borderId="12" xfId="0" applyFont="1" applyBorder="1" applyAlignment="1" applyProtection="1">
      <alignment vertical="center" wrapText="1"/>
      <protection locked="0"/>
    </xf>
    <xf numFmtId="168" fontId="25" fillId="0" borderId="12" xfId="0" applyNumberFormat="1" applyFont="1" applyBorder="1" applyAlignment="1">
      <alignment horizontal="center"/>
    </xf>
    <xf numFmtId="0" fontId="25" fillId="40" borderId="12" xfId="0" applyFont="1" applyFill="1" applyBorder="1"/>
    <xf numFmtId="0" fontId="35" fillId="0" borderId="12" xfId="0" applyFont="1" applyBorder="1"/>
    <xf numFmtId="0" fontId="33" fillId="0" borderId="12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44" fontId="33" fillId="0" borderId="0" xfId="0" applyNumberFormat="1" applyFont="1"/>
    <xf numFmtId="166" fontId="33" fillId="0" borderId="0" xfId="0" applyNumberFormat="1" applyFont="1"/>
    <xf numFmtId="164" fontId="33" fillId="0" borderId="0" xfId="0" applyNumberFormat="1" applyFont="1"/>
    <xf numFmtId="164" fontId="33" fillId="0" borderId="0" xfId="52" applyFont="1"/>
    <xf numFmtId="0" fontId="22" fillId="0" borderId="12" xfId="0" applyFont="1" applyBorder="1" applyAlignment="1" applyProtection="1">
      <alignment horizontal="center"/>
      <protection locked="0"/>
    </xf>
    <xf numFmtId="0" fontId="22" fillId="0" borderId="12" xfId="0" applyFont="1" applyBorder="1" applyAlignment="1">
      <alignment horizontal="center"/>
    </xf>
    <xf numFmtId="167" fontId="22" fillId="0" borderId="12" xfId="0" applyNumberFormat="1" applyFont="1" applyBorder="1" applyAlignment="1">
      <alignment horizontal="center"/>
    </xf>
    <xf numFmtId="164" fontId="22" fillId="0" borderId="0" xfId="52" applyFont="1"/>
    <xf numFmtId="0" fontId="24" fillId="0" borderId="12" xfId="0" applyFont="1" applyBorder="1" applyAlignment="1">
      <alignment vertical="center" wrapText="1"/>
    </xf>
    <xf numFmtId="0" fontId="33" fillId="0" borderId="12" xfId="0" applyFont="1" applyBorder="1" applyAlignment="1">
      <alignment vertical="center" wrapText="1"/>
    </xf>
    <xf numFmtId="10" fontId="33" fillId="0" borderId="12" xfId="1" applyNumberFormat="1" applyFont="1" applyBorder="1" applyAlignment="1">
      <alignment horizontal="center" vertical="center" wrapText="1"/>
    </xf>
    <xf numFmtId="164" fontId="33" fillId="0" borderId="12" xfId="0" applyNumberFormat="1" applyFont="1" applyBorder="1" applyAlignment="1">
      <alignment horizontal="center" vertical="center" wrapText="1"/>
    </xf>
    <xf numFmtId="10" fontId="22" fillId="0" borderId="12" xfId="1" applyNumberFormat="1" applyFont="1" applyBorder="1" applyAlignment="1">
      <alignment horizontal="center" vertical="center" wrapText="1"/>
    </xf>
    <xf numFmtId="164" fontId="24" fillId="37" borderId="12" xfId="0" applyNumberFormat="1" applyFont="1" applyFill="1" applyBorder="1" applyAlignment="1">
      <alignment horizontal="center" vertical="center" wrapText="1"/>
    </xf>
    <xf numFmtId="164" fontId="33" fillId="0" borderId="12" xfId="0" applyNumberFormat="1" applyFont="1" applyBorder="1" applyAlignment="1">
      <alignment vertical="center" wrapText="1"/>
    </xf>
    <xf numFmtId="0" fontId="21" fillId="0" borderId="12" xfId="0" applyFont="1" applyBorder="1" applyAlignment="1">
      <alignment vertical="center" wrapText="1"/>
    </xf>
    <xf numFmtId="164" fontId="24" fillId="0" borderId="12" xfId="0" applyNumberFormat="1" applyFont="1" applyBorder="1" applyAlignment="1">
      <alignment vertical="center" wrapText="1"/>
    </xf>
    <xf numFmtId="164" fontId="24" fillId="36" borderId="12" xfId="0" applyNumberFormat="1" applyFont="1" applyFill="1" applyBorder="1" applyAlignment="1">
      <alignment vertical="center" wrapText="1"/>
    </xf>
    <xf numFmtId="164" fontId="33" fillId="0" borderId="12" xfId="52" applyFont="1" applyBorder="1" applyAlignment="1">
      <alignment horizontal="center" vertical="center" wrapText="1"/>
    </xf>
    <xf numFmtId="164" fontId="24" fillId="37" borderId="12" xfId="52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justify" vertical="center" wrapText="1"/>
    </xf>
    <xf numFmtId="164" fontId="33" fillId="0" borderId="12" xfId="52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justify" vertical="center" wrapText="1"/>
    </xf>
    <xf numFmtId="44" fontId="24" fillId="38" borderId="12" xfId="0" applyNumberFormat="1" applyFont="1" applyFill="1" applyBorder="1"/>
    <xf numFmtId="10" fontId="33" fillId="0" borderId="12" xfId="0" applyNumberFormat="1" applyFont="1" applyBorder="1" applyAlignment="1">
      <alignment horizontal="center" vertical="center" wrapText="1"/>
    </xf>
    <xf numFmtId="9" fontId="22" fillId="34" borderId="12" xfId="0" applyNumberFormat="1" applyFont="1" applyFill="1" applyBorder="1" applyAlignment="1">
      <alignment horizontal="center" vertical="center" wrapText="1"/>
    </xf>
    <xf numFmtId="10" fontId="24" fillId="38" borderId="12" xfId="0" applyNumberFormat="1" applyFont="1" applyFill="1" applyBorder="1" applyAlignment="1">
      <alignment horizontal="center" vertical="center" wrapText="1"/>
    </xf>
    <xf numFmtId="164" fontId="24" fillId="38" borderId="12" xfId="52" applyFont="1" applyFill="1" applyBorder="1" applyAlignment="1">
      <alignment horizontal="center" vertical="center" wrapText="1"/>
    </xf>
    <xf numFmtId="10" fontId="24" fillId="0" borderId="12" xfId="0" applyNumberFormat="1" applyFont="1" applyBorder="1" applyAlignment="1">
      <alignment horizontal="center" vertical="center" wrapText="1"/>
    </xf>
    <xf numFmtId="0" fontId="33" fillId="0" borderId="12" xfId="0" applyFont="1" applyBorder="1"/>
    <xf numFmtId="164" fontId="27" fillId="0" borderId="0" xfId="52" applyFont="1"/>
    <xf numFmtId="44" fontId="27" fillId="0" borderId="0" xfId="0" applyNumberFormat="1" applyFont="1"/>
    <xf numFmtId="169" fontId="31" fillId="0" borderId="12" xfId="52" applyNumberFormat="1" applyFont="1" applyFill="1" applyBorder="1" applyAlignment="1" applyProtection="1">
      <alignment horizontal="center" vertical="center" wrapText="1"/>
    </xf>
    <xf numFmtId="0" fontId="26" fillId="0" borderId="17" xfId="0" applyFont="1" applyBorder="1" applyAlignment="1">
      <alignment horizontal="justify" vertical="center"/>
    </xf>
    <xf numFmtId="44" fontId="33" fillId="0" borderId="12" xfId="0" applyNumberFormat="1" applyFont="1" applyBorder="1"/>
    <xf numFmtId="0" fontId="36" fillId="0" borderId="0" xfId="0" applyFont="1"/>
    <xf numFmtId="0" fontId="24" fillId="0" borderId="12" xfId="0" applyFont="1" applyBorder="1" applyAlignment="1">
      <alignment horizontal="center" vertical="center" wrapText="1"/>
    </xf>
    <xf numFmtId="0" fontId="24" fillId="37" borderId="12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10" fontId="36" fillId="0" borderId="12" xfId="1" applyNumberFormat="1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164" fontId="22" fillId="0" borderId="15" xfId="0" applyNumberFormat="1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164" fontId="33" fillId="0" borderId="12" xfId="52" applyFont="1" applyBorder="1" applyAlignment="1">
      <alignment vertical="center"/>
    </xf>
    <xf numFmtId="0" fontId="34" fillId="0" borderId="12" xfId="0" applyFont="1" applyBorder="1" applyAlignment="1">
      <alignment horizontal="center"/>
    </xf>
    <xf numFmtId="10" fontId="33" fillId="0" borderId="0" xfId="1" applyNumberFormat="1" applyFont="1"/>
    <xf numFmtId="0" fontId="25" fillId="0" borderId="19" xfId="0" applyFont="1" applyBorder="1" applyAlignment="1">
      <alignment vertical="center" wrapText="1"/>
    </xf>
    <xf numFmtId="0" fontId="25" fillId="0" borderId="12" xfId="0" applyFont="1" applyBorder="1" applyAlignment="1">
      <alignment vertical="center" wrapText="1"/>
    </xf>
    <xf numFmtId="0" fontId="25" fillId="0" borderId="12" xfId="0" applyFont="1" applyBorder="1" applyAlignment="1">
      <alignment vertical="top" wrapText="1"/>
    </xf>
    <xf numFmtId="164" fontId="24" fillId="37" borderId="12" xfId="0" applyNumberFormat="1" applyFont="1" applyFill="1" applyBorder="1" applyAlignment="1">
      <alignment vertical="center" wrapText="1"/>
    </xf>
    <xf numFmtId="164" fontId="34" fillId="0" borderId="0" xfId="52" applyFont="1"/>
    <xf numFmtId="164" fontId="21" fillId="0" borderId="0" xfId="0" applyNumberFormat="1" applyFont="1"/>
    <xf numFmtId="0" fontId="21" fillId="0" borderId="0" xfId="0" applyFont="1"/>
    <xf numFmtId="164" fontId="29" fillId="0" borderId="12" xfId="52" applyFont="1" applyFill="1" applyBorder="1" applyAlignment="1" applyProtection="1">
      <alignment horizontal="center" vertical="center"/>
    </xf>
    <xf numFmtId="169" fontId="28" fillId="0" borderId="12" xfId="52" applyNumberFormat="1" applyFont="1" applyBorder="1" applyAlignment="1" applyProtection="1">
      <alignment horizontal="center" vertical="center"/>
    </xf>
    <xf numFmtId="169" fontId="30" fillId="0" borderId="12" xfId="52" applyNumberFormat="1" applyFont="1" applyBorder="1" applyAlignment="1">
      <alignment horizontal="center" vertical="center"/>
    </xf>
    <xf numFmtId="164" fontId="37" fillId="37" borderId="12" xfId="52" applyFont="1" applyFill="1" applyBorder="1" applyAlignment="1">
      <alignment horizontal="center"/>
    </xf>
    <xf numFmtId="0" fontId="38" fillId="0" borderId="0" xfId="0" applyFont="1" applyAlignment="1">
      <alignment vertical="center" wrapText="1"/>
    </xf>
    <xf numFmtId="0" fontId="28" fillId="36" borderId="12" xfId="0" applyFont="1" applyFill="1" applyBorder="1" applyAlignment="1">
      <alignment horizontal="center" vertical="center"/>
    </xf>
    <xf numFmtId="0" fontId="28" fillId="36" borderId="12" xfId="0" applyFont="1" applyFill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left" vertical="center"/>
    </xf>
    <xf numFmtId="0" fontId="27" fillId="0" borderId="15" xfId="0" applyFont="1" applyBorder="1" applyAlignment="1">
      <alignment horizontal="center"/>
    </xf>
    <xf numFmtId="169" fontId="30" fillId="0" borderId="12" xfId="52" applyNumberFormat="1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164" fontId="30" fillId="0" borderId="12" xfId="52" applyFont="1" applyBorder="1"/>
    <xf numFmtId="164" fontId="32" fillId="37" borderId="12" xfId="52" applyFont="1" applyFill="1" applyBorder="1"/>
    <xf numFmtId="170" fontId="33" fillId="0" borderId="0" xfId="52" applyNumberFormat="1" applyFont="1"/>
    <xf numFmtId="171" fontId="33" fillId="0" borderId="0" xfId="0" applyNumberFormat="1" applyFont="1"/>
    <xf numFmtId="164" fontId="33" fillId="0" borderId="12" xfId="52" applyFont="1" applyBorder="1"/>
    <xf numFmtId="164" fontId="39" fillId="0" borderId="0" xfId="52" applyFont="1"/>
    <xf numFmtId="169" fontId="33" fillId="0" borderId="12" xfId="52" applyNumberFormat="1" applyFont="1" applyBorder="1" applyAlignment="1">
      <alignment horizontal="center" vertical="center" wrapText="1"/>
    </xf>
    <xf numFmtId="169" fontId="24" fillId="38" borderId="12" xfId="52" applyNumberFormat="1" applyFont="1" applyFill="1" applyBorder="1" applyAlignment="1">
      <alignment horizontal="center" vertical="center" wrapText="1"/>
    </xf>
    <xf numFmtId="169" fontId="24" fillId="37" borderId="12" xfId="52" applyNumberFormat="1" applyFont="1" applyFill="1" applyBorder="1" applyAlignment="1">
      <alignment horizontal="center" vertical="center" wrapText="1"/>
    </xf>
    <xf numFmtId="169" fontId="33" fillId="0" borderId="12" xfId="0" applyNumberFormat="1" applyFont="1" applyBorder="1" applyAlignment="1">
      <alignment horizontal="center" vertical="center" wrapText="1"/>
    </xf>
    <xf numFmtId="169" fontId="24" fillId="37" borderId="12" xfId="0" applyNumberFormat="1" applyFont="1" applyFill="1" applyBorder="1" applyAlignment="1">
      <alignment horizontal="center" vertical="center" wrapText="1"/>
    </xf>
    <xf numFmtId="169" fontId="33" fillId="0" borderId="12" xfId="52" applyNumberFormat="1" applyFont="1" applyFill="1" applyBorder="1" applyAlignment="1">
      <alignment horizontal="center" vertical="center" wrapText="1"/>
    </xf>
    <xf numFmtId="169" fontId="22" fillId="0" borderId="15" xfId="0" applyNumberFormat="1" applyFont="1" applyBorder="1" applyAlignment="1">
      <alignment horizontal="center" vertical="center" wrapText="1"/>
    </xf>
    <xf numFmtId="169" fontId="33" fillId="0" borderId="12" xfId="52" applyNumberFormat="1" applyFont="1" applyBorder="1" applyAlignment="1">
      <alignment vertical="center"/>
    </xf>
    <xf numFmtId="169" fontId="33" fillId="0" borderId="12" xfId="0" applyNumberFormat="1" applyFont="1" applyBorder="1" applyAlignment="1">
      <alignment vertical="center" wrapText="1"/>
    </xf>
    <xf numFmtId="169" fontId="24" fillId="0" borderId="12" xfId="0" applyNumberFormat="1" applyFont="1" applyBorder="1" applyAlignment="1">
      <alignment vertical="center" wrapText="1"/>
    </xf>
    <xf numFmtId="169" fontId="24" fillId="36" borderId="12" xfId="0" applyNumberFormat="1" applyFont="1" applyFill="1" applyBorder="1" applyAlignment="1">
      <alignment vertical="center" wrapText="1"/>
    </xf>
    <xf numFmtId="169" fontId="24" fillId="37" borderId="12" xfId="0" applyNumberFormat="1" applyFont="1" applyFill="1" applyBorder="1" applyAlignment="1">
      <alignment vertical="center" wrapText="1"/>
    </xf>
    <xf numFmtId="169" fontId="33" fillId="0" borderId="12" xfId="0" applyNumberFormat="1" applyFont="1" applyBorder="1" applyAlignment="1">
      <alignment horizontal="center"/>
    </xf>
    <xf numFmtId="169" fontId="24" fillId="38" borderId="12" xfId="0" applyNumberFormat="1" applyFont="1" applyFill="1" applyBorder="1" applyAlignment="1">
      <alignment horizontal="center"/>
    </xf>
    <xf numFmtId="169" fontId="33" fillId="0" borderId="15" xfId="52" applyNumberFormat="1" applyFont="1" applyFill="1" applyBorder="1" applyAlignment="1">
      <alignment horizontal="center" vertical="center" wrapText="1"/>
    </xf>
    <xf numFmtId="0" fontId="33" fillId="0" borderId="18" xfId="0" applyFont="1" applyBorder="1" applyAlignment="1">
      <alignment horizontal="justify" vertical="center" wrapText="1"/>
    </xf>
    <xf numFmtId="0" fontId="22" fillId="41" borderId="12" xfId="0" applyFont="1" applyFill="1" applyBorder="1" applyAlignment="1">
      <alignment horizontal="center" vertical="center"/>
    </xf>
    <xf numFmtId="0" fontId="24" fillId="2" borderId="12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/>
    </xf>
    <xf numFmtId="0" fontId="34" fillId="2" borderId="12" xfId="0" applyFont="1" applyFill="1" applyBorder="1" applyAlignment="1">
      <alignment horizontal="center" vertical="center"/>
    </xf>
    <xf numFmtId="0" fontId="34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8" fillId="36" borderId="1" xfId="0" applyFont="1" applyFill="1" applyBorder="1" applyAlignment="1">
      <alignment horizontal="center" vertical="center"/>
    </xf>
    <xf numFmtId="0" fontId="28" fillId="36" borderId="16" xfId="0" applyFont="1" applyFill="1" applyBorder="1" applyAlignment="1">
      <alignment horizontal="center" vertical="center"/>
    </xf>
    <xf numFmtId="0" fontId="28" fillId="36" borderId="2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4" fillId="35" borderId="0" xfId="0" applyFont="1" applyFill="1" applyAlignment="1">
      <alignment horizontal="center" vertical="center"/>
    </xf>
    <xf numFmtId="0" fontId="24" fillId="35" borderId="0" xfId="0" applyFont="1" applyFill="1" applyAlignment="1">
      <alignment horizontal="center" vertical="center" wrapText="1"/>
    </xf>
    <xf numFmtId="0" fontId="24" fillId="38" borderId="12" xfId="0" applyFont="1" applyFill="1" applyBorder="1" applyAlignment="1">
      <alignment horizontal="center" vertical="center" wrapText="1"/>
    </xf>
    <xf numFmtId="0" fontId="24" fillId="36" borderId="1" xfId="0" applyFont="1" applyFill="1" applyBorder="1" applyAlignment="1">
      <alignment horizontal="center" vertical="center"/>
    </xf>
    <xf numFmtId="0" fontId="24" fillId="36" borderId="16" xfId="0" applyFont="1" applyFill="1" applyBorder="1" applyAlignment="1">
      <alignment horizontal="center" vertical="center"/>
    </xf>
    <xf numFmtId="0" fontId="24" fillId="36" borderId="2" xfId="0" applyFont="1" applyFill="1" applyBorder="1" applyAlignment="1">
      <alignment horizontal="center" vertical="center"/>
    </xf>
    <xf numFmtId="0" fontId="24" fillId="37" borderId="13" xfId="0" applyFont="1" applyFill="1" applyBorder="1" applyAlignment="1">
      <alignment horizontal="center" vertical="center" wrapText="1"/>
    </xf>
    <xf numFmtId="0" fontId="24" fillId="37" borderId="15" xfId="0" applyFont="1" applyFill="1" applyBorder="1" applyAlignment="1">
      <alignment horizontal="center" vertical="center" wrapText="1"/>
    </xf>
    <xf numFmtId="0" fontId="24" fillId="38" borderId="12" xfId="0" applyFont="1" applyFill="1" applyBorder="1" applyAlignment="1">
      <alignment horizontal="center"/>
    </xf>
    <xf numFmtId="0" fontId="24" fillId="0" borderId="17" xfId="0" applyFont="1" applyBorder="1" applyAlignment="1">
      <alignment horizontal="center" vertical="center" wrapText="1"/>
    </xf>
    <xf numFmtId="0" fontId="34" fillId="0" borderId="20" xfId="0" applyFont="1" applyBorder="1" applyAlignment="1">
      <alignment horizontal="center"/>
    </xf>
    <xf numFmtId="0" fontId="34" fillId="0" borderId="21" xfId="0" applyFont="1" applyBorder="1" applyAlignment="1">
      <alignment horizontal="center"/>
    </xf>
    <xf numFmtId="0" fontId="34" fillId="0" borderId="22" xfId="0" applyFont="1" applyBorder="1" applyAlignment="1">
      <alignment horizontal="center"/>
    </xf>
    <xf numFmtId="0" fontId="21" fillId="0" borderId="1" xfId="0" applyFont="1" applyBorder="1" applyAlignment="1">
      <alignment horizontal="center" wrapText="1"/>
    </xf>
    <xf numFmtId="0" fontId="21" fillId="0" borderId="16" xfId="0" applyFont="1" applyBorder="1" applyAlignment="1">
      <alignment horizontal="center" wrapText="1"/>
    </xf>
    <xf numFmtId="0" fontId="21" fillId="0" borderId="2" xfId="0" applyFont="1" applyBorder="1" applyAlignment="1">
      <alignment horizontal="center" wrapText="1"/>
    </xf>
    <xf numFmtId="0" fontId="22" fillId="37" borderId="13" xfId="0" applyFont="1" applyFill="1" applyBorder="1" applyAlignment="1">
      <alignment horizontal="center" vertical="center" wrapText="1"/>
    </xf>
    <xf numFmtId="0" fontId="22" fillId="37" borderId="14" xfId="0" applyFont="1" applyFill="1" applyBorder="1" applyAlignment="1">
      <alignment horizontal="center" vertical="center" wrapText="1"/>
    </xf>
    <xf numFmtId="0" fontId="34" fillId="36" borderId="13" xfId="0" applyFont="1" applyFill="1" applyBorder="1" applyAlignment="1">
      <alignment horizontal="center" vertical="center" wrapText="1"/>
    </xf>
    <xf numFmtId="0" fontId="34" fillId="36" borderId="15" xfId="0" applyFont="1" applyFill="1" applyBorder="1" applyAlignment="1">
      <alignment horizontal="center" vertical="center" wrapText="1"/>
    </xf>
    <xf numFmtId="0" fontId="28" fillId="42" borderId="1" xfId="0" applyFont="1" applyFill="1" applyBorder="1" applyAlignment="1">
      <alignment horizontal="center" vertical="center"/>
    </xf>
    <xf numFmtId="0" fontId="28" fillId="42" borderId="16" xfId="0" applyFont="1" applyFill="1" applyBorder="1" applyAlignment="1">
      <alignment horizontal="center" vertical="center"/>
    </xf>
    <xf numFmtId="0" fontId="28" fillId="42" borderId="2" xfId="0" applyFont="1" applyFill="1" applyBorder="1" applyAlignment="1">
      <alignment horizontal="center" vertical="center"/>
    </xf>
    <xf numFmtId="0" fontId="24" fillId="37" borderId="24" xfId="0" applyFont="1" applyFill="1" applyBorder="1" applyAlignment="1">
      <alignment horizontal="center" vertical="center" wrapText="1"/>
    </xf>
    <xf numFmtId="0" fontId="37" fillId="0" borderId="12" xfId="0" applyFont="1" applyBorder="1" applyAlignment="1">
      <alignment horizontal="center"/>
    </xf>
    <xf numFmtId="0" fontId="37" fillId="0" borderId="23" xfId="0" applyFont="1" applyBorder="1" applyAlignment="1">
      <alignment horizontal="center"/>
    </xf>
    <xf numFmtId="0" fontId="37" fillId="0" borderId="24" xfId="0" applyFont="1" applyBorder="1" applyAlignment="1">
      <alignment horizontal="center"/>
    </xf>
    <xf numFmtId="0" fontId="28" fillId="38" borderId="13" xfId="0" applyFont="1" applyFill="1" applyBorder="1" applyAlignment="1">
      <alignment horizontal="center"/>
    </xf>
    <xf numFmtId="0" fontId="28" fillId="38" borderId="14" xfId="0" applyFont="1" applyFill="1" applyBorder="1" applyAlignment="1">
      <alignment horizontal="center"/>
    </xf>
    <xf numFmtId="0" fontId="28" fillId="38" borderId="15" xfId="0" applyFont="1" applyFill="1" applyBorder="1" applyAlignment="1">
      <alignment horizontal="center"/>
    </xf>
  </cellXfs>
  <cellStyles count="53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Moeda" xfId="52" builtinId="4"/>
    <cellStyle name="Neutro" xfId="12" builtinId="28" customBuiltin="1"/>
    <cellStyle name="Normal" xfId="0" builtinId="0"/>
    <cellStyle name="Normal 2" xfId="47" xr:uid="{00000000-0005-0000-0000-000021000000}"/>
    <cellStyle name="Nota" xfId="19" builtinId="10" customBuiltin="1"/>
    <cellStyle name="Porcentagem" xfId="1" builtinId="5"/>
    <cellStyle name="Ruim" xfId="11" builtinId="27" customBuiltin="1"/>
    <cellStyle name="Saída" xfId="14" builtinId="21" customBuiltin="1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 2" xfId="2" xr:uid="{00000000-0005-0000-0000-00002D000000}"/>
    <cellStyle name="Vírgula 3" xfId="4" xr:uid="{00000000-0005-0000-0000-00002E000000}"/>
    <cellStyle name="Vírgula 3 2" xfId="50" xr:uid="{00000000-0005-0000-0000-00002F000000}"/>
    <cellStyle name="Vírgula 4" xfId="3" xr:uid="{00000000-0005-0000-0000-000030000000}"/>
    <cellStyle name="Vírgula 4 2" xfId="49" xr:uid="{00000000-0005-0000-0000-000031000000}"/>
    <cellStyle name="Vírgula 5" xfId="46" xr:uid="{00000000-0005-0000-0000-000032000000}"/>
    <cellStyle name="Vírgula 5 2" xfId="51" xr:uid="{00000000-0005-0000-0000-000033000000}"/>
    <cellStyle name="Vírgula 6" xfId="48" xr:uid="{00000000-0005-0000-0000-000034000000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B2A46-0CA3-479A-9CCB-777CBBF13EF6}">
  <sheetPr>
    <pageSetUpPr fitToPage="1"/>
  </sheetPr>
  <dimension ref="A1:F160"/>
  <sheetViews>
    <sheetView showGridLines="0" topLeftCell="A151" zoomScale="115" zoomScaleNormal="115" workbookViewId="0">
      <selection activeCell="E75" sqref="E75"/>
    </sheetView>
  </sheetViews>
  <sheetFormatPr defaultColWidth="9.15234375" defaultRowHeight="12.9" x14ac:dyDescent="0.35"/>
  <cols>
    <col min="1" max="1" width="9.15234375" style="11"/>
    <col min="2" max="2" width="72.15234375" style="11" customWidth="1"/>
    <col min="3" max="3" width="18" style="11" customWidth="1"/>
    <col min="4" max="4" width="15.3046875" style="11" bestFit="1" customWidth="1"/>
    <col min="5" max="5" width="14.69140625" style="11" customWidth="1"/>
    <col min="6" max="6" width="12" style="11" customWidth="1"/>
    <col min="7" max="7" width="15.15234375" style="11" customWidth="1"/>
    <col min="8" max="16384" width="9.15234375" style="11"/>
  </cols>
  <sheetData>
    <row r="1" spans="1:3" x14ac:dyDescent="0.35">
      <c r="A1" s="115" t="s">
        <v>68</v>
      </c>
      <c r="B1" s="115"/>
      <c r="C1" s="115"/>
    </row>
    <row r="2" spans="1:3" x14ac:dyDescent="0.35">
      <c r="A2" s="116" t="s">
        <v>69</v>
      </c>
      <c r="B2" s="116"/>
      <c r="C2" s="116"/>
    </row>
    <row r="3" spans="1:3" x14ac:dyDescent="0.35">
      <c r="A3" s="55"/>
      <c r="B3" s="55"/>
      <c r="C3" s="55"/>
    </row>
    <row r="4" spans="1:3" x14ac:dyDescent="0.35">
      <c r="A4" s="117" t="s">
        <v>145</v>
      </c>
      <c r="B4" s="117"/>
      <c r="C4" s="117"/>
    </row>
    <row r="5" spans="1:3" x14ac:dyDescent="0.35">
      <c r="A5" s="118" t="s">
        <v>93</v>
      </c>
      <c r="B5" s="118"/>
      <c r="C5" s="118"/>
    </row>
    <row r="6" spans="1:3" x14ac:dyDescent="0.35">
      <c r="A6" s="117" t="s">
        <v>94</v>
      </c>
      <c r="B6" s="117"/>
      <c r="C6" s="117"/>
    </row>
    <row r="10" spans="1:3" x14ac:dyDescent="0.35">
      <c r="A10" s="114" t="s">
        <v>70</v>
      </c>
      <c r="B10" s="114"/>
      <c r="C10" s="114"/>
    </row>
    <row r="11" spans="1:3" x14ac:dyDescent="0.35">
      <c r="A11" s="23" t="s">
        <v>9</v>
      </c>
      <c r="B11" s="22" t="s">
        <v>71</v>
      </c>
      <c r="C11" s="12" t="s">
        <v>95</v>
      </c>
    </row>
    <row r="12" spans="1:3" x14ac:dyDescent="0.35">
      <c r="A12" s="23" t="s">
        <v>10</v>
      </c>
      <c r="B12" s="22" t="s">
        <v>72</v>
      </c>
      <c r="C12" s="13" t="s">
        <v>73</v>
      </c>
    </row>
    <row r="13" spans="1:3" ht="15.65" customHeight="1" x14ac:dyDescent="0.35">
      <c r="A13" s="23" t="s">
        <v>11</v>
      </c>
      <c r="B13" s="22" t="s">
        <v>74</v>
      </c>
      <c r="C13" s="30" t="s">
        <v>96</v>
      </c>
    </row>
    <row r="14" spans="1:3" x14ac:dyDescent="0.35">
      <c r="A14" s="23" t="s">
        <v>13</v>
      </c>
      <c r="B14" s="22" t="s">
        <v>75</v>
      </c>
      <c r="C14" s="14">
        <v>12</v>
      </c>
    </row>
    <row r="17" spans="1:4" ht="15" customHeight="1" x14ac:dyDescent="0.35">
      <c r="A17" s="114" t="s">
        <v>86</v>
      </c>
      <c r="B17" s="114"/>
      <c r="C17" s="114"/>
    </row>
    <row r="18" spans="1:4" x14ac:dyDescent="0.35">
      <c r="A18" s="23">
        <v>1</v>
      </c>
      <c r="B18" s="41" t="s">
        <v>76</v>
      </c>
      <c r="C18" s="64" t="s">
        <v>98</v>
      </c>
    </row>
    <row r="19" spans="1:4" ht="15" customHeight="1" x14ac:dyDescent="0.35">
      <c r="A19" s="23">
        <v>2</v>
      </c>
      <c r="B19" s="21" t="s">
        <v>77</v>
      </c>
      <c r="C19" s="15" t="s">
        <v>78</v>
      </c>
    </row>
    <row r="20" spans="1:4" ht="15" customHeight="1" x14ac:dyDescent="0.35">
      <c r="A20" s="23">
        <v>3</v>
      </c>
      <c r="B20" s="21" t="s">
        <v>79</v>
      </c>
      <c r="C20" s="113">
        <v>26</v>
      </c>
    </row>
    <row r="21" spans="1:4" ht="15" customHeight="1" x14ac:dyDescent="0.35">
      <c r="A21" s="23">
        <v>4</v>
      </c>
      <c r="B21" s="21" t="s">
        <v>80</v>
      </c>
      <c r="C21" s="17" t="s">
        <v>97</v>
      </c>
    </row>
    <row r="23" spans="1:4" ht="15" customHeight="1" x14ac:dyDescent="0.35"/>
    <row r="24" spans="1:4" ht="15" customHeight="1" x14ac:dyDescent="0.35">
      <c r="A24" s="114" t="s">
        <v>81</v>
      </c>
      <c r="B24" s="114"/>
      <c r="C24" s="114"/>
    </row>
    <row r="25" spans="1:4" ht="15" customHeight="1" x14ac:dyDescent="0.35">
      <c r="A25" s="23">
        <v>1</v>
      </c>
      <c r="B25" s="18" t="s">
        <v>82</v>
      </c>
      <c r="C25" s="70" t="str">
        <f>C18</f>
        <v>RECEPÇÃO</v>
      </c>
    </row>
    <row r="26" spans="1:4" ht="15" customHeight="1" x14ac:dyDescent="0.35">
      <c r="A26" s="23">
        <v>2</v>
      </c>
      <c r="B26" s="18" t="s">
        <v>83</v>
      </c>
      <c r="C26" s="31" t="s">
        <v>99</v>
      </c>
    </row>
    <row r="27" spans="1:4" ht="15" customHeight="1" x14ac:dyDescent="0.35">
      <c r="A27" s="23">
        <v>3</v>
      </c>
      <c r="B27" s="19" t="s">
        <v>100</v>
      </c>
      <c r="C27" s="32">
        <v>2238.1</v>
      </c>
      <c r="D27" s="93"/>
    </row>
    <row r="28" spans="1:4" ht="15" customHeight="1" x14ac:dyDescent="0.35">
      <c r="A28" s="23">
        <v>4</v>
      </c>
      <c r="B28" s="18" t="s">
        <v>84</v>
      </c>
      <c r="C28" s="17" t="str">
        <f>C21</f>
        <v>RECEPCIONISTA</v>
      </c>
    </row>
    <row r="29" spans="1:4" ht="15" customHeight="1" x14ac:dyDescent="0.35">
      <c r="A29" s="23">
        <v>5</v>
      </c>
      <c r="B29" s="18" t="s">
        <v>85</v>
      </c>
      <c r="C29" s="20">
        <v>44927</v>
      </c>
    </row>
    <row r="31" spans="1:4" ht="13.3" thickBot="1" x14ac:dyDescent="0.4"/>
    <row r="32" spans="1:4" ht="16.3" thickBot="1" x14ac:dyDescent="0.4">
      <c r="A32" s="120" t="s">
        <v>6</v>
      </c>
      <c r="B32" s="121"/>
      <c r="C32" s="122"/>
    </row>
    <row r="34" spans="1:4" x14ac:dyDescent="0.35">
      <c r="A34" s="62">
        <v>1</v>
      </c>
      <c r="B34" s="62" t="s">
        <v>7</v>
      </c>
      <c r="C34" s="62" t="s">
        <v>8</v>
      </c>
    </row>
    <row r="35" spans="1:4" x14ac:dyDescent="0.35">
      <c r="A35" s="23" t="s">
        <v>9</v>
      </c>
      <c r="B35" s="35" t="s">
        <v>146</v>
      </c>
      <c r="C35" s="95">
        <f>C27</f>
        <v>2238.1</v>
      </c>
    </row>
    <row r="36" spans="1:4" x14ac:dyDescent="0.35">
      <c r="A36" s="23" t="s">
        <v>10</v>
      </c>
      <c r="B36" s="35" t="s">
        <v>119</v>
      </c>
      <c r="C36" s="44">
        <v>0</v>
      </c>
      <c r="D36" s="94"/>
    </row>
    <row r="37" spans="1:4" x14ac:dyDescent="0.35">
      <c r="A37" s="23" t="s">
        <v>11</v>
      </c>
      <c r="B37" s="35" t="s">
        <v>12</v>
      </c>
      <c r="C37" s="44"/>
    </row>
    <row r="38" spans="1:4" x14ac:dyDescent="0.35">
      <c r="A38" s="23" t="s">
        <v>14</v>
      </c>
      <c r="B38" s="35" t="s">
        <v>17</v>
      </c>
      <c r="C38" s="44"/>
    </row>
    <row r="39" spans="1:4" x14ac:dyDescent="0.35">
      <c r="A39" s="119" t="s">
        <v>0</v>
      </c>
      <c r="B39" s="119"/>
      <c r="C39" s="45">
        <f>SUM(C35:C38)</f>
        <v>2238.1</v>
      </c>
    </row>
    <row r="42" spans="1:4" x14ac:dyDescent="0.35">
      <c r="A42" s="123" t="s">
        <v>18</v>
      </c>
      <c r="B42" s="123"/>
      <c r="C42" s="123"/>
    </row>
    <row r="43" spans="1:4" x14ac:dyDescent="0.35">
      <c r="A43" s="24"/>
    </row>
    <row r="44" spans="1:4" x14ac:dyDescent="0.35">
      <c r="A44" s="124" t="s">
        <v>19</v>
      </c>
      <c r="B44" s="124"/>
      <c r="C44" s="124"/>
    </row>
    <row r="46" spans="1:4" x14ac:dyDescent="0.35">
      <c r="A46" s="62" t="s">
        <v>20</v>
      </c>
      <c r="B46" s="62" t="s">
        <v>21</v>
      </c>
      <c r="C46" s="62" t="s">
        <v>8</v>
      </c>
    </row>
    <row r="47" spans="1:4" x14ac:dyDescent="0.35">
      <c r="A47" s="23" t="s">
        <v>9</v>
      </c>
      <c r="B47" s="35" t="s">
        <v>116</v>
      </c>
      <c r="C47" s="44">
        <f>C39/12</f>
        <v>186.50833333333333</v>
      </c>
    </row>
    <row r="48" spans="1:4" x14ac:dyDescent="0.35">
      <c r="A48" s="23" t="s">
        <v>10</v>
      </c>
      <c r="B48" s="35" t="s">
        <v>117</v>
      </c>
      <c r="C48" s="44">
        <f>(C39/100)*12.1</f>
        <v>270.81009999999998</v>
      </c>
    </row>
    <row r="49" spans="1:5" x14ac:dyDescent="0.35">
      <c r="A49" s="119" t="s">
        <v>0</v>
      </c>
      <c r="B49" s="119"/>
      <c r="C49" s="45">
        <f>SUM(C47:C48)</f>
        <v>457.3184333333333</v>
      </c>
    </row>
    <row r="52" spans="1:5" ht="32.25" customHeight="1" x14ac:dyDescent="0.35">
      <c r="A52" s="125" t="s">
        <v>22</v>
      </c>
      <c r="B52" s="125"/>
      <c r="C52" s="125"/>
      <c r="D52" s="125"/>
    </row>
    <row r="54" spans="1:5" x14ac:dyDescent="0.35">
      <c r="A54" s="62" t="s">
        <v>23</v>
      </c>
      <c r="B54" s="62" t="s">
        <v>24</v>
      </c>
      <c r="C54" s="62" t="s">
        <v>25</v>
      </c>
      <c r="D54" s="62" t="s">
        <v>8</v>
      </c>
    </row>
    <row r="55" spans="1:5" x14ac:dyDescent="0.35">
      <c r="A55" s="23" t="s">
        <v>9</v>
      </c>
      <c r="B55" s="35" t="s">
        <v>134</v>
      </c>
      <c r="C55" s="50">
        <v>0.2</v>
      </c>
      <c r="D55" s="44">
        <f>(C39+C49)*C55</f>
        <v>539.08368666666672</v>
      </c>
    </row>
    <row r="56" spans="1:5" x14ac:dyDescent="0.35">
      <c r="A56" s="23" t="s">
        <v>10</v>
      </c>
      <c r="B56" s="35" t="s">
        <v>140</v>
      </c>
      <c r="C56" s="50">
        <v>2.5000000000000001E-2</v>
      </c>
      <c r="D56" s="44">
        <f>(C39+C49)*C56</f>
        <v>67.38546083333334</v>
      </c>
    </row>
    <row r="57" spans="1:5" x14ac:dyDescent="0.35">
      <c r="A57" s="23" t="s">
        <v>11</v>
      </c>
      <c r="B57" s="35" t="s">
        <v>139</v>
      </c>
      <c r="C57" s="51">
        <v>0.03</v>
      </c>
      <c r="D57" s="44">
        <f>(C39+C49)*C57</f>
        <v>80.862552999999991</v>
      </c>
      <c r="E57" s="61" t="s">
        <v>91</v>
      </c>
    </row>
    <row r="58" spans="1:5" x14ac:dyDescent="0.35">
      <c r="A58" s="23" t="s">
        <v>13</v>
      </c>
      <c r="B58" s="35" t="s">
        <v>135</v>
      </c>
      <c r="C58" s="50">
        <v>1.4999999999999999E-2</v>
      </c>
      <c r="D58" s="44">
        <f>(C39+C49)*C58</f>
        <v>40.431276499999996</v>
      </c>
    </row>
    <row r="59" spans="1:5" x14ac:dyDescent="0.35">
      <c r="A59" s="23" t="s">
        <v>14</v>
      </c>
      <c r="B59" s="35" t="s">
        <v>136</v>
      </c>
      <c r="C59" s="50">
        <v>0.01</v>
      </c>
      <c r="D59" s="44">
        <f>(C39+C49)*C59</f>
        <v>26.954184333333334</v>
      </c>
    </row>
    <row r="60" spans="1:5" x14ac:dyDescent="0.35">
      <c r="A60" s="23" t="s">
        <v>15</v>
      </c>
      <c r="B60" s="35" t="s">
        <v>137</v>
      </c>
      <c r="C60" s="50">
        <v>6.0000000000000001E-3</v>
      </c>
      <c r="D60" s="44">
        <f>(C39+C39)*C60</f>
        <v>26.857199999999999</v>
      </c>
    </row>
    <row r="61" spans="1:5" x14ac:dyDescent="0.35">
      <c r="A61" s="23" t="s">
        <v>16</v>
      </c>
      <c r="B61" s="35" t="s">
        <v>138</v>
      </c>
      <c r="C61" s="50">
        <v>2E-3</v>
      </c>
      <c r="D61" s="44">
        <f>(C39+C49)*C61</f>
        <v>5.3908368666666666</v>
      </c>
    </row>
    <row r="62" spans="1:5" x14ac:dyDescent="0.35">
      <c r="A62" s="126" t="s">
        <v>53</v>
      </c>
      <c r="B62" s="126"/>
      <c r="C62" s="52">
        <f>SUM(C55:C61)</f>
        <v>0.28800000000000003</v>
      </c>
      <c r="D62" s="53">
        <f>SUM(D55:D61)</f>
        <v>786.96519820000015</v>
      </c>
    </row>
    <row r="63" spans="1:5" x14ac:dyDescent="0.35">
      <c r="A63" s="23" t="s">
        <v>26</v>
      </c>
      <c r="B63" s="35" t="s">
        <v>141</v>
      </c>
      <c r="C63" s="50">
        <v>0.08</v>
      </c>
      <c r="D63" s="44">
        <f>(C39+C49)*C63</f>
        <v>215.63347466666667</v>
      </c>
    </row>
    <row r="64" spans="1:5" x14ac:dyDescent="0.35">
      <c r="A64" s="119" t="s">
        <v>27</v>
      </c>
      <c r="B64" s="119"/>
      <c r="C64" s="54">
        <f>SUM(C62:C63)</f>
        <v>0.36800000000000005</v>
      </c>
      <c r="D64" s="45">
        <f>SUM(D62:D63)</f>
        <v>1002.5986728666668</v>
      </c>
    </row>
    <row r="67" spans="1:5" x14ac:dyDescent="0.35">
      <c r="A67" s="124" t="s">
        <v>28</v>
      </c>
      <c r="B67" s="124"/>
      <c r="C67" s="124"/>
    </row>
    <row r="69" spans="1:5" x14ac:dyDescent="0.35">
      <c r="A69" s="62" t="s">
        <v>29</v>
      </c>
      <c r="B69" s="62" t="s">
        <v>30</v>
      </c>
      <c r="C69" s="62" t="s">
        <v>8</v>
      </c>
    </row>
    <row r="70" spans="1:5" x14ac:dyDescent="0.35">
      <c r="A70" s="23" t="s">
        <v>9</v>
      </c>
      <c r="B70" s="35" t="s">
        <v>103</v>
      </c>
      <c r="C70" s="60">
        <f>(5.5*2*22)-(C35/100)*6</f>
        <v>107.714</v>
      </c>
      <c r="D70" s="29"/>
      <c r="E70" s="29"/>
    </row>
    <row r="71" spans="1:5" x14ac:dyDescent="0.35">
      <c r="A71" s="23" t="s">
        <v>10</v>
      </c>
      <c r="B71" s="35" t="s">
        <v>102</v>
      </c>
      <c r="C71" s="44">
        <f>(40.5*22)</f>
        <v>891</v>
      </c>
      <c r="D71" s="26"/>
    </row>
    <row r="72" spans="1:5" x14ac:dyDescent="0.35">
      <c r="A72" s="23" t="s">
        <v>11</v>
      </c>
      <c r="B72" s="35" t="s">
        <v>104</v>
      </c>
      <c r="C72" s="44">
        <v>175.76</v>
      </c>
    </row>
    <row r="73" spans="1:5" x14ac:dyDescent="0.35">
      <c r="A73" s="23" t="s">
        <v>13</v>
      </c>
      <c r="B73" s="1" t="s">
        <v>105</v>
      </c>
      <c r="C73" s="44">
        <v>11.92</v>
      </c>
    </row>
    <row r="74" spans="1:5" x14ac:dyDescent="0.35">
      <c r="A74" s="23" t="s">
        <v>14</v>
      </c>
      <c r="B74" s="1" t="s">
        <v>106</v>
      </c>
      <c r="C74" s="44">
        <v>2.75</v>
      </c>
    </row>
    <row r="75" spans="1:5" x14ac:dyDescent="0.35">
      <c r="A75" s="119" t="s">
        <v>0</v>
      </c>
      <c r="B75" s="119"/>
      <c r="C75" s="45">
        <f>SUM(C70:C74)</f>
        <v>1189.144</v>
      </c>
    </row>
    <row r="78" spans="1:5" x14ac:dyDescent="0.35">
      <c r="A78" s="124" t="s">
        <v>31</v>
      </c>
      <c r="B78" s="124"/>
      <c r="C78" s="124"/>
    </row>
    <row r="80" spans="1:5" x14ac:dyDescent="0.35">
      <c r="A80" s="62">
        <v>2</v>
      </c>
      <c r="B80" s="62" t="s">
        <v>32</v>
      </c>
      <c r="C80" s="62" t="s">
        <v>8</v>
      </c>
    </row>
    <row r="81" spans="1:4" x14ac:dyDescent="0.35">
      <c r="A81" s="23" t="s">
        <v>20</v>
      </c>
      <c r="B81" s="35" t="s">
        <v>21</v>
      </c>
      <c r="C81" s="37">
        <f>C49</f>
        <v>457.3184333333333</v>
      </c>
    </row>
    <row r="82" spans="1:4" x14ac:dyDescent="0.35">
      <c r="A82" s="23" t="s">
        <v>23</v>
      </c>
      <c r="B82" s="35" t="s">
        <v>24</v>
      </c>
      <c r="C82" s="37">
        <f>D64</f>
        <v>1002.5986728666668</v>
      </c>
    </row>
    <row r="83" spans="1:4" x14ac:dyDescent="0.35">
      <c r="A83" s="23" t="s">
        <v>29</v>
      </c>
      <c r="B83" s="35" t="s">
        <v>30</v>
      </c>
      <c r="C83" s="37">
        <f>C75</f>
        <v>1189.144</v>
      </c>
    </row>
    <row r="84" spans="1:4" x14ac:dyDescent="0.35">
      <c r="A84" s="119" t="s">
        <v>0</v>
      </c>
      <c r="B84" s="119"/>
      <c r="C84" s="39">
        <f>SUM(C81:C83)</f>
        <v>2649.0611061999998</v>
      </c>
    </row>
    <row r="85" spans="1:4" x14ac:dyDescent="0.35">
      <c r="A85" s="25"/>
    </row>
    <row r="86" spans="1:4" ht="13.3" thickBot="1" x14ac:dyDescent="0.4"/>
    <row r="87" spans="1:4" ht="13.3" thickBot="1" x14ac:dyDescent="0.4">
      <c r="A87" s="127" t="s">
        <v>33</v>
      </c>
      <c r="B87" s="128"/>
      <c r="C87" s="129"/>
    </row>
    <row r="89" spans="1:4" x14ac:dyDescent="0.35">
      <c r="A89" s="62">
        <v>3</v>
      </c>
      <c r="B89" s="62" t="s">
        <v>34</v>
      </c>
      <c r="C89" s="62" t="s">
        <v>8</v>
      </c>
    </row>
    <row r="90" spans="1:4" x14ac:dyDescent="0.35">
      <c r="A90" s="23" t="s">
        <v>9</v>
      </c>
      <c r="B90" s="46" t="s">
        <v>89</v>
      </c>
      <c r="C90" s="44">
        <f>(C39/100)*1.81</f>
        <v>40.509610000000002</v>
      </c>
    </row>
    <row r="91" spans="1:4" x14ac:dyDescent="0.35">
      <c r="A91" s="23" t="s">
        <v>10</v>
      </c>
      <c r="B91" s="46" t="s">
        <v>90</v>
      </c>
      <c r="C91" s="44">
        <f>(C39/100)*0.14</f>
        <v>3.1333400000000005</v>
      </c>
    </row>
    <row r="92" spans="1:4" ht="25.75" x14ac:dyDescent="0.35">
      <c r="A92" s="23" t="s">
        <v>11</v>
      </c>
      <c r="B92" s="46" t="s">
        <v>107</v>
      </c>
      <c r="C92" s="44">
        <f>(C39/100)*4.05</f>
        <v>90.643050000000002</v>
      </c>
    </row>
    <row r="93" spans="1:4" x14ac:dyDescent="0.35">
      <c r="A93" s="130" t="s">
        <v>55</v>
      </c>
      <c r="B93" s="131"/>
      <c r="C93" s="45">
        <f>SUM(C90:C92)</f>
        <v>134.286</v>
      </c>
    </row>
    <row r="94" spans="1:4" ht="32.15" customHeight="1" x14ac:dyDescent="0.35">
      <c r="A94" s="23" t="s">
        <v>13</v>
      </c>
      <c r="B94" s="48" t="s">
        <v>108</v>
      </c>
      <c r="C94" s="47">
        <f>(C39/100)*0.194</f>
        <v>4.3419140000000001</v>
      </c>
    </row>
    <row r="95" spans="1:4" ht="26.15" thickBot="1" x14ac:dyDescent="0.4">
      <c r="A95" s="23" t="s">
        <v>14</v>
      </c>
      <c r="B95" s="46" t="s">
        <v>109</v>
      </c>
      <c r="C95" s="47">
        <f>(C39/100)*0.7</f>
        <v>15.666699999999999</v>
      </c>
      <c r="D95" s="71"/>
    </row>
    <row r="96" spans="1:4" ht="26.15" thickBot="1" x14ac:dyDescent="0.4">
      <c r="A96" s="23" t="s">
        <v>15</v>
      </c>
      <c r="B96" s="72" t="s">
        <v>110</v>
      </c>
      <c r="C96" s="47">
        <f>(C39/100)*0.45</f>
        <v>10.07145</v>
      </c>
    </row>
    <row r="97" spans="1:4" x14ac:dyDescent="0.35">
      <c r="A97" s="130" t="s">
        <v>56</v>
      </c>
      <c r="B97" s="131"/>
      <c r="C97" s="45">
        <f>SUM(C94:C96)</f>
        <v>30.080064</v>
      </c>
    </row>
    <row r="98" spans="1:4" x14ac:dyDescent="0.35">
      <c r="A98" s="132" t="s">
        <v>57</v>
      </c>
      <c r="B98" s="132"/>
      <c r="C98" s="49">
        <f>C93+C97</f>
        <v>164.36606399999999</v>
      </c>
    </row>
    <row r="100" spans="1:4" ht="13.3" thickBot="1" x14ac:dyDescent="0.4"/>
    <row r="101" spans="1:4" ht="16.3" thickBot="1" x14ac:dyDescent="0.4">
      <c r="A101" s="120" t="s">
        <v>35</v>
      </c>
      <c r="B101" s="121"/>
      <c r="C101" s="122"/>
    </row>
    <row r="103" spans="1:4" x14ac:dyDescent="0.35">
      <c r="A103" s="124" t="s">
        <v>36</v>
      </c>
      <c r="B103" s="124"/>
      <c r="C103" s="124"/>
    </row>
    <row r="104" spans="1:4" x14ac:dyDescent="0.35">
      <c r="A104" s="24"/>
    </row>
    <row r="105" spans="1:4" x14ac:dyDescent="0.35">
      <c r="A105" s="62" t="s">
        <v>37</v>
      </c>
      <c r="B105" s="68" t="s">
        <v>38</v>
      </c>
      <c r="C105" s="62" t="s">
        <v>8</v>
      </c>
    </row>
    <row r="106" spans="1:4" ht="25.75" x14ac:dyDescent="0.35">
      <c r="A106" s="66" t="s">
        <v>9</v>
      </c>
      <c r="B106" s="73" t="s">
        <v>111</v>
      </c>
      <c r="C106" s="67">
        <f>(C39/100)*0.95</f>
        <v>21.261949999999999</v>
      </c>
      <c r="D106" s="29"/>
    </row>
    <row r="107" spans="1:4" ht="25.75" x14ac:dyDescent="0.35">
      <c r="A107" s="66" t="s">
        <v>10</v>
      </c>
      <c r="B107" s="73" t="s">
        <v>112</v>
      </c>
      <c r="C107" s="67">
        <f>(C39/100)*4.17</f>
        <v>93.328770000000006</v>
      </c>
      <c r="D107" s="28"/>
    </row>
    <row r="108" spans="1:4" x14ac:dyDescent="0.35">
      <c r="A108" s="66" t="s">
        <v>11</v>
      </c>
      <c r="B108" s="74" t="s">
        <v>113</v>
      </c>
      <c r="C108" s="67">
        <f>(C39/100)*0.1</f>
        <v>2.2381000000000002</v>
      </c>
    </row>
    <row r="109" spans="1:4" x14ac:dyDescent="0.35">
      <c r="A109" s="66" t="s">
        <v>13</v>
      </c>
      <c r="B109" s="74" t="s">
        <v>114</v>
      </c>
      <c r="C109" s="67">
        <f>(C39/100)*0.63</f>
        <v>14.10003</v>
      </c>
    </row>
    <row r="110" spans="1:4" ht="25.75" x14ac:dyDescent="0.35">
      <c r="A110" s="66" t="s">
        <v>14</v>
      </c>
      <c r="B110" s="74" t="s">
        <v>115</v>
      </c>
      <c r="C110" s="67">
        <f>(C39/100)*0.02</f>
        <v>0.44762000000000002</v>
      </c>
    </row>
    <row r="111" spans="1:4" ht="25.75" x14ac:dyDescent="0.35">
      <c r="A111" s="66" t="s">
        <v>15</v>
      </c>
      <c r="B111" s="74" t="s">
        <v>143</v>
      </c>
      <c r="C111" s="67">
        <f>(C39/100)*9.68</f>
        <v>216.64807999999999</v>
      </c>
    </row>
    <row r="112" spans="1:4" x14ac:dyDescent="0.35">
      <c r="A112" s="119" t="s">
        <v>27</v>
      </c>
      <c r="B112" s="133"/>
      <c r="C112" s="39">
        <f>SUM(C106:C111)</f>
        <v>348.02454999999998</v>
      </c>
    </row>
    <row r="115" spans="1:3" x14ac:dyDescent="0.35">
      <c r="A115" s="124" t="s">
        <v>39</v>
      </c>
      <c r="B115" s="124"/>
      <c r="C115" s="124"/>
    </row>
    <row r="116" spans="1:3" x14ac:dyDescent="0.35">
      <c r="A116" s="24"/>
    </row>
    <row r="117" spans="1:3" x14ac:dyDescent="0.35">
      <c r="A117" s="62">
        <v>4</v>
      </c>
      <c r="B117" s="63" t="s">
        <v>40</v>
      </c>
      <c r="C117" s="62" t="s">
        <v>8</v>
      </c>
    </row>
    <row r="118" spans="1:3" x14ac:dyDescent="0.35">
      <c r="A118" s="23" t="s">
        <v>37</v>
      </c>
      <c r="B118" s="35" t="s">
        <v>38</v>
      </c>
      <c r="C118" s="37">
        <f>C112</f>
        <v>348.02454999999998</v>
      </c>
    </row>
    <row r="119" spans="1:3" x14ac:dyDescent="0.35">
      <c r="A119" s="119" t="s">
        <v>0</v>
      </c>
      <c r="B119" s="119"/>
      <c r="C119" s="39">
        <f>SUM(C118:C118)</f>
        <v>348.02454999999998</v>
      </c>
    </row>
    <row r="121" spans="1:3" ht="13.3" thickBot="1" x14ac:dyDescent="0.4"/>
    <row r="122" spans="1:3" ht="16.3" thickBot="1" x14ac:dyDescent="0.4">
      <c r="A122" s="120" t="s">
        <v>41</v>
      </c>
      <c r="B122" s="121"/>
      <c r="C122" s="122"/>
    </row>
    <row r="124" spans="1:3" x14ac:dyDescent="0.35">
      <c r="A124" s="62">
        <v>5</v>
      </c>
      <c r="B124" s="34" t="s">
        <v>1</v>
      </c>
      <c r="C124" s="62" t="s">
        <v>8</v>
      </c>
    </row>
    <row r="125" spans="1:3" x14ac:dyDescent="0.35">
      <c r="A125" s="23" t="s">
        <v>9</v>
      </c>
      <c r="B125" s="35" t="s">
        <v>42</v>
      </c>
      <c r="C125" s="44">
        <f>UNIFORMES!E10</f>
        <v>143.14750000000001</v>
      </c>
    </row>
    <row r="126" spans="1:3" x14ac:dyDescent="0.35">
      <c r="A126" s="23" t="s">
        <v>10</v>
      </c>
      <c r="B126" s="35" t="s">
        <v>43</v>
      </c>
      <c r="C126" s="44"/>
    </row>
    <row r="127" spans="1:3" x14ac:dyDescent="0.35">
      <c r="A127" s="23" t="s">
        <v>11</v>
      </c>
      <c r="B127" s="35" t="s">
        <v>88</v>
      </c>
      <c r="C127" s="44"/>
    </row>
    <row r="128" spans="1:3" x14ac:dyDescent="0.35">
      <c r="A128" s="23" t="s">
        <v>13</v>
      </c>
      <c r="B128" s="35" t="s">
        <v>54</v>
      </c>
      <c r="C128" s="44"/>
    </row>
    <row r="129" spans="1:6" x14ac:dyDescent="0.35">
      <c r="A129" s="119" t="s">
        <v>27</v>
      </c>
      <c r="B129" s="119"/>
      <c r="C129" s="45">
        <f>SUM(C125:C128)</f>
        <v>143.14750000000001</v>
      </c>
    </row>
    <row r="131" spans="1:6" ht="13.3" thickBot="1" x14ac:dyDescent="0.4"/>
    <row r="132" spans="1:6" ht="16.3" thickBot="1" x14ac:dyDescent="0.4">
      <c r="A132" s="120" t="s">
        <v>44</v>
      </c>
      <c r="B132" s="121"/>
      <c r="C132" s="121"/>
      <c r="D132" s="122"/>
    </row>
    <row r="134" spans="1:6" x14ac:dyDescent="0.35">
      <c r="A134" s="62">
        <v>6</v>
      </c>
      <c r="B134" s="34" t="s">
        <v>2</v>
      </c>
      <c r="C134" s="62" t="s">
        <v>25</v>
      </c>
      <c r="D134" s="62" t="s">
        <v>8</v>
      </c>
    </row>
    <row r="135" spans="1:6" x14ac:dyDescent="0.35">
      <c r="A135" s="23" t="s">
        <v>9</v>
      </c>
      <c r="B135" s="35" t="s">
        <v>3</v>
      </c>
      <c r="C135" s="36">
        <v>0.06</v>
      </c>
      <c r="D135" s="37">
        <f>(C39+C84+C98+C119+C129)*C135</f>
        <v>332.56195321199993</v>
      </c>
    </row>
    <row r="136" spans="1:6" x14ac:dyDescent="0.35">
      <c r="A136" s="23" t="s">
        <v>10</v>
      </c>
      <c r="B136" s="35" t="s">
        <v>5</v>
      </c>
      <c r="C136" s="36">
        <v>6.7900000000000002E-2</v>
      </c>
      <c r="D136" s="37">
        <f>(C39+C84+C98+C119+C129)*C136</f>
        <v>376.34927705157997</v>
      </c>
    </row>
    <row r="137" spans="1:6" x14ac:dyDescent="0.35">
      <c r="A137" s="23" t="s">
        <v>11</v>
      </c>
      <c r="B137" s="35" t="s">
        <v>4</v>
      </c>
      <c r="C137" s="36"/>
      <c r="D137" s="37"/>
    </row>
    <row r="138" spans="1:6" x14ac:dyDescent="0.35">
      <c r="A138" s="23"/>
      <c r="B138" s="35" t="s">
        <v>51</v>
      </c>
      <c r="C138" s="65">
        <v>1.6500000000000001E-2</v>
      </c>
      <c r="D138" s="37">
        <f>(C39+C84+C98+C119+C129)*C138</f>
        <v>91.454537133299993</v>
      </c>
      <c r="E138" s="61" t="s">
        <v>92</v>
      </c>
    </row>
    <row r="139" spans="1:6" x14ac:dyDescent="0.35">
      <c r="A139" s="23"/>
      <c r="B139" s="35" t="s">
        <v>52</v>
      </c>
      <c r="C139" s="65">
        <v>7.5999999999999998E-2</v>
      </c>
      <c r="D139" s="37">
        <f>(C39+C84+C98+C119+C129)*C139</f>
        <v>421.24514073519993</v>
      </c>
      <c r="E139" s="61" t="s">
        <v>92</v>
      </c>
    </row>
    <row r="140" spans="1:6" x14ac:dyDescent="0.35">
      <c r="A140" s="23"/>
      <c r="B140" s="35" t="s">
        <v>45</v>
      </c>
      <c r="C140" s="36"/>
      <c r="D140" s="37"/>
    </row>
    <row r="141" spans="1:6" x14ac:dyDescent="0.35">
      <c r="A141" s="23"/>
      <c r="B141" s="35" t="s">
        <v>87</v>
      </c>
      <c r="C141" s="36">
        <v>0.05</v>
      </c>
      <c r="D141" s="69">
        <f>(C39+C84+C98+C119+C129)*C141</f>
        <v>277.13496100999998</v>
      </c>
    </row>
    <row r="142" spans="1:6" x14ac:dyDescent="0.35">
      <c r="A142" s="23"/>
      <c r="B142" s="35" t="s">
        <v>61</v>
      </c>
      <c r="C142" s="38">
        <f>SUM(C135:C141)</f>
        <v>0.27040000000000003</v>
      </c>
      <c r="D142" s="37">
        <f>(C39+C84+C98+C119+C129)*C142</f>
        <v>1498.74586914208</v>
      </c>
      <c r="E142" s="27"/>
      <c r="F142" s="28"/>
    </row>
    <row r="143" spans="1:6" x14ac:dyDescent="0.35">
      <c r="A143" s="119" t="s">
        <v>27</v>
      </c>
      <c r="B143" s="119"/>
      <c r="C143" s="36"/>
      <c r="D143" s="39">
        <f>D142</f>
        <v>1498.74586914208</v>
      </c>
    </row>
    <row r="145" spans="1:5" ht="13.3" thickBot="1" x14ac:dyDescent="0.4"/>
    <row r="146" spans="1:5" ht="16.3" thickBot="1" x14ac:dyDescent="0.4">
      <c r="A146" s="144" t="s">
        <v>46</v>
      </c>
      <c r="B146" s="145"/>
      <c r="C146" s="146"/>
    </row>
    <row r="148" spans="1:5" x14ac:dyDescent="0.35">
      <c r="A148" s="62"/>
      <c r="B148" s="62" t="s">
        <v>47</v>
      </c>
      <c r="C148" s="62" t="s">
        <v>8</v>
      </c>
    </row>
    <row r="149" spans="1:5" x14ac:dyDescent="0.35">
      <c r="A149" s="62" t="s">
        <v>9</v>
      </c>
      <c r="B149" s="35" t="s">
        <v>6</v>
      </c>
      <c r="C149" s="40">
        <f>C39</f>
        <v>2238.1</v>
      </c>
    </row>
    <row r="150" spans="1:5" x14ac:dyDescent="0.35">
      <c r="A150" s="62" t="s">
        <v>10</v>
      </c>
      <c r="B150" s="35" t="s">
        <v>18</v>
      </c>
      <c r="C150" s="40">
        <f>C84</f>
        <v>2649.0611061999998</v>
      </c>
    </row>
    <row r="151" spans="1:5" x14ac:dyDescent="0.35">
      <c r="A151" s="62" t="s">
        <v>11</v>
      </c>
      <c r="B151" s="35" t="s">
        <v>33</v>
      </c>
      <c r="C151" s="40">
        <f>C98</f>
        <v>164.36606399999999</v>
      </c>
    </row>
    <row r="152" spans="1:5" x14ac:dyDescent="0.35">
      <c r="A152" s="62" t="s">
        <v>13</v>
      </c>
      <c r="B152" s="41" t="s">
        <v>35</v>
      </c>
      <c r="C152" s="40">
        <f>C119</f>
        <v>348.02454999999998</v>
      </c>
    </row>
    <row r="153" spans="1:5" x14ac:dyDescent="0.35">
      <c r="A153" s="62" t="s">
        <v>14</v>
      </c>
      <c r="B153" s="35" t="s">
        <v>41</v>
      </c>
      <c r="C153" s="40">
        <f>C129</f>
        <v>143.14750000000001</v>
      </c>
    </row>
    <row r="154" spans="1:5" x14ac:dyDescent="0.35">
      <c r="A154" s="119" t="s">
        <v>48</v>
      </c>
      <c r="B154" s="119"/>
      <c r="C154" s="42">
        <f>SUM(C149:C153)</f>
        <v>5542.6992201999992</v>
      </c>
    </row>
    <row r="155" spans="1:5" x14ac:dyDescent="0.35">
      <c r="A155" s="62" t="s">
        <v>15</v>
      </c>
      <c r="B155" s="35" t="s">
        <v>49</v>
      </c>
      <c r="C155" s="40">
        <f>D143</f>
        <v>1498.74586914208</v>
      </c>
    </row>
    <row r="156" spans="1:5" x14ac:dyDescent="0.35">
      <c r="A156" s="119" t="s">
        <v>50</v>
      </c>
      <c r="B156" s="119"/>
      <c r="C156" s="43">
        <f>C154+C155</f>
        <v>7041.445089342079</v>
      </c>
      <c r="D156" s="26"/>
    </row>
    <row r="157" spans="1:5" x14ac:dyDescent="0.35">
      <c r="A157" s="140" t="s">
        <v>132</v>
      </c>
      <c r="B157" s="141"/>
      <c r="C157" s="75">
        <f>C20*C156</f>
        <v>183077.57232289406</v>
      </c>
      <c r="D157" s="26"/>
    </row>
    <row r="158" spans="1:5" x14ac:dyDescent="0.35">
      <c r="A158" s="142" t="s">
        <v>62</v>
      </c>
      <c r="B158" s="143"/>
      <c r="C158" s="43">
        <f>12*C157</f>
        <v>2196930.8678747285</v>
      </c>
      <c r="D158" s="26"/>
    </row>
    <row r="159" spans="1:5" ht="13.3" thickBot="1" x14ac:dyDescent="0.4">
      <c r="A159" s="134" t="s">
        <v>144</v>
      </c>
      <c r="B159" s="135"/>
      <c r="C159" s="136"/>
      <c r="D159" s="33"/>
      <c r="E159" s="28"/>
    </row>
    <row r="160" spans="1:5" ht="91.4" customHeight="1" thickBot="1" x14ac:dyDescent="0.4">
      <c r="A160" s="137" t="s">
        <v>118</v>
      </c>
      <c r="B160" s="138"/>
      <c r="C160" s="139"/>
    </row>
  </sheetData>
  <mergeCells count="40">
    <mergeCell ref="A159:C159"/>
    <mergeCell ref="A160:C160"/>
    <mergeCell ref="A157:B157"/>
    <mergeCell ref="A158:B158"/>
    <mergeCell ref="A129:B129"/>
    <mergeCell ref="A132:D132"/>
    <mergeCell ref="A143:B143"/>
    <mergeCell ref="A146:C146"/>
    <mergeCell ref="A154:B154"/>
    <mergeCell ref="A156:B156"/>
    <mergeCell ref="A122:C122"/>
    <mergeCell ref="A78:C78"/>
    <mergeCell ref="A84:B84"/>
    <mergeCell ref="A87:C87"/>
    <mergeCell ref="A93:B93"/>
    <mergeCell ref="A97:B97"/>
    <mergeCell ref="A98:B98"/>
    <mergeCell ref="A101:C101"/>
    <mergeCell ref="A103:C103"/>
    <mergeCell ref="A112:B112"/>
    <mergeCell ref="A115:C115"/>
    <mergeCell ref="A119:B119"/>
    <mergeCell ref="A75:B75"/>
    <mergeCell ref="A17:C17"/>
    <mergeCell ref="A24:C24"/>
    <mergeCell ref="A32:C32"/>
    <mergeCell ref="A39:B39"/>
    <mergeCell ref="A42:C42"/>
    <mergeCell ref="A44:C44"/>
    <mergeCell ref="A49:B49"/>
    <mergeCell ref="A52:D52"/>
    <mergeCell ref="A62:B62"/>
    <mergeCell ref="A64:B64"/>
    <mergeCell ref="A67:C67"/>
    <mergeCell ref="A10:C10"/>
    <mergeCell ref="A1:C1"/>
    <mergeCell ref="A2:C2"/>
    <mergeCell ref="A4:C4"/>
    <mergeCell ref="A5:C5"/>
    <mergeCell ref="A6:C6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0"/>
  <sheetViews>
    <sheetView showGridLines="0" topLeftCell="A25" zoomScale="115" zoomScaleNormal="115" workbookViewId="0">
      <selection activeCell="E75" sqref="E75"/>
    </sheetView>
  </sheetViews>
  <sheetFormatPr defaultColWidth="9.15234375" defaultRowHeight="12.9" x14ac:dyDescent="0.35"/>
  <cols>
    <col min="1" max="1" width="9.15234375" style="11"/>
    <col min="2" max="2" width="72.15234375" style="11" customWidth="1"/>
    <col min="3" max="3" width="18" style="11" customWidth="1"/>
    <col min="4" max="4" width="15.3046875" style="11" bestFit="1" customWidth="1"/>
    <col min="5" max="5" width="14.69140625" style="11" customWidth="1"/>
    <col min="6" max="6" width="12" style="11" customWidth="1"/>
    <col min="7" max="7" width="15.15234375" style="11" customWidth="1"/>
    <col min="8" max="16384" width="9.15234375" style="11"/>
  </cols>
  <sheetData>
    <row r="1" spans="1:3" x14ac:dyDescent="0.35">
      <c r="A1" s="115" t="s">
        <v>68</v>
      </c>
      <c r="B1" s="115"/>
      <c r="C1" s="115"/>
    </row>
    <row r="2" spans="1:3" x14ac:dyDescent="0.35">
      <c r="A2" s="116" t="s">
        <v>69</v>
      </c>
      <c r="B2" s="116"/>
      <c r="C2" s="116"/>
    </row>
    <row r="3" spans="1:3" x14ac:dyDescent="0.35">
      <c r="A3" s="55"/>
      <c r="B3" s="55"/>
      <c r="C3" s="55"/>
    </row>
    <row r="4" spans="1:3" x14ac:dyDescent="0.35">
      <c r="A4" s="117" t="s">
        <v>145</v>
      </c>
      <c r="B4" s="117"/>
      <c r="C4" s="117"/>
    </row>
    <row r="5" spans="1:3" x14ac:dyDescent="0.35">
      <c r="A5" s="118" t="s">
        <v>93</v>
      </c>
      <c r="B5" s="118"/>
      <c r="C5" s="118"/>
    </row>
    <row r="6" spans="1:3" x14ac:dyDescent="0.35">
      <c r="A6" s="117" t="s">
        <v>94</v>
      </c>
      <c r="B6" s="117"/>
      <c r="C6" s="117"/>
    </row>
    <row r="10" spans="1:3" x14ac:dyDescent="0.35">
      <c r="A10" s="114" t="s">
        <v>70</v>
      </c>
      <c r="B10" s="114"/>
      <c r="C10" s="114"/>
    </row>
    <row r="11" spans="1:3" x14ac:dyDescent="0.35">
      <c r="A11" s="23" t="s">
        <v>9</v>
      </c>
      <c r="B11" s="22" t="s">
        <v>71</v>
      </c>
      <c r="C11" s="12" t="s">
        <v>95</v>
      </c>
    </row>
    <row r="12" spans="1:3" x14ac:dyDescent="0.35">
      <c r="A12" s="23" t="s">
        <v>10</v>
      </c>
      <c r="B12" s="22" t="s">
        <v>72</v>
      </c>
      <c r="C12" s="13" t="s">
        <v>73</v>
      </c>
    </row>
    <row r="13" spans="1:3" ht="15.65" customHeight="1" x14ac:dyDescent="0.35">
      <c r="A13" s="23" t="s">
        <v>11</v>
      </c>
      <c r="B13" s="22" t="s">
        <v>74</v>
      </c>
      <c r="C13" s="30" t="s">
        <v>96</v>
      </c>
    </row>
    <row r="14" spans="1:3" x14ac:dyDescent="0.35">
      <c r="A14" s="23" t="s">
        <v>13</v>
      </c>
      <c r="B14" s="22" t="s">
        <v>75</v>
      </c>
      <c r="C14" s="14">
        <v>12</v>
      </c>
    </row>
    <row r="17" spans="1:3" ht="15" customHeight="1" x14ac:dyDescent="0.35">
      <c r="A17" s="114" t="s">
        <v>86</v>
      </c>
      <c r="B17" s="114"/>
      <c r="C17" s="114"/>
    </row>
    <row r="18" spans="1:3" x14ac:dyDescent="0.35">
      <c r="A18" s="23">
        <v>1</v>
      </c>
      <c r="B18" s="41" t="s">
        <v>76</v>
      </c>
      <c r="C18" s="64" t="s">
        <v>98</v>
      </c>
    </row>
    <row r="19" spans="1:3" ht="15" customHeight="1" x14ac:dyDescent="0.35">
      <c r="A19" s="23">
        <v>2</v>
      </c>
      <c r="B19" s="21" t="s">
        <v>77</v>
      </c>
      <c r="C19" s="15" t="s">
        <v>78</v>
      </c>
    </row>
    <row r="20" spans="1:3" ht="15" customHeight="1" x14ac:dyDescent="0.35">
      <c r="A20" s="23">
        <v>3</v>
      </c>
      <c r="B20" s="21" t="s">
        <v>79</v>
      </c>
      <c r="C20" s="16">
        <v>15</v>
      </c>
    </row>
    <row r="21" spans="1:3" ht="15" customHeight="1" x14ac:dyDescent="0.35">
      <c r="A21" s="23">
        <v>4</v>
      </c>
      <c r="B21" s="21" t="s">
        <v>80</v>
      </c>
      <c r="C21" s="17" t="s">
        <v>97</v>
      </c>
    </row>
    <row r="23" spans="1:3" ht="15" customHeight="1" x14ac:dyDescent="0.35"/>
    <row r="24" spans="1:3" ht="15" customHeight="1" x14ac:dyDescent="0.35">
      <c r="A24" s="114" t="s">
        <v>81</v>
      </c>
      <c r="B24" s="114"/>
      <c r="C24" s="114"/>
    </row>
    <row r="25" spans="1:3" ht="15" customHeight="1" x14ac:dyDescent="0.35">
      <c r="A25" s="23">
        <v>1</v>
      </c>
      <c r="B25" s="18" t="s">
        <v>82</v>
      </c>
      <c r="C25" s="70" t="str">
        <f>C18</f>
        <v>RECEPÇÃO</v>
      </c>
    </row>
    <row r="26" spans="1:3" ht="15" customHeight="1" x14ac:dyDescent="0.35">
      <c r="A26" s="23">
        <v>2</v>
      </c>
      <c r="B26" s="18" t="s">
        <v>83</v>
      </c>
      <c r="C26" s="31" t="s">
        <v>99</v>
      </c>
    </row>
    <row r="27" spans="1:3" ht="15" customHeight="1" x14ac:dyDescent="0.35">
      <c r="A27" s="23">
        <v>3</v>
      </c>
      <c r="B27" s="19" t="s">
        <v>100</v>
      </c>
      <c r="C27" s="32">
        <v>2238.1</v>
      </c>
    </row>
    <row r="28" spans="1:3" ht="15" customHeight="1" x14ac:dyDescent="0.35">
      <c r="A28" s="23">
        <v>4</v>
      </c>
      <c r="B28" s="18" t="s">
        <v>84</v>
      </c>
      <c r="C28" s="17" t="str">
        <f>C21</f>
        <v>RECEPCIONISTA</v>
      </c>
    </row>
    <row r="29" spans="1:3" ht="15" customHeight="1" x14ac:dyDescent="0.35">
      <c r="A29" s="23">
        <v>5</v>
      </c>
      <c r="B29" s="18" t="s">
        <v>85</v>
      </c>
      <c r="C29" s="20">
        <v>44927</v>
      </c>
    </row>
    <row r="31" spans="1:3" ht="13.3" thickBot="1" x14ac:dyDescent="0.4"/>
    <row r="32" spans="1:3" ht="16.3" thickBot="1" x14ac:dyDescent="0.4">
      <c r="A32" s="120" t="s">
        <v>6</v>
      </c>
      <c r="B32" s="121"/>
      <c r="C32" s="122"/>
    </row>
    <row r="34" spans="1:3" x14ac:dyDescent="0.35">
      <c r="A34" s="62">
        <v>1</v>
      </c>
      <c r="B34" s="62" t="s">
        <v>7</v>
      </c>
      <c r="C34" s="62" t="s">
        <v>8</v>
      </c>
    </row>
    <row r="35" spans="1:3" x14ac:dyDescent="0.35">
      <c r="A35" s="23" t="s">
        <v>9</v>
      </c>
      <c r="B35" s="35" t="s">
        <v>146</v>
      </c>
      <c r="C35" s="97">
        <f>C27</f>
        <v>2238.1</v>
      </c>
    </row>
    <row r="36" spans="1:3" x14ac:dyDescent="0.35">
      <c r="A36" s="23" t="s">
        <v>10</v>
      </c>
      <c r="B36" s="35" t="s">
        <v>101</v>
      </c>
      <c r="C36" s="97">
        <f>C35*30%</f>
        <v>671.43</v>
      </c>
    </row>
    <row r="37" spans="1:3" x14ac:dyDescent="0.35">
      <c r="A37" s="23" t="s">
        <v>11</v>
      </c>
      <c r="B37" s="35" t="s">
        <v>12</v>
      </c>
      <c r="C37" s="97"/>
    </row>
    <row r="38" spans="1:3" x14ac:dyDescent="0.35">
      <c r="A38" s="23" t="s">
        <v>14</v>
      </c>
      <c r="B38" s="35" t="s">
        <v>17</v>
      </c>
      <c r="C38" s="97"/>
    </row>
    <row r="39" spans="1:3" x14ac:dyDescent="0.35">
      <c r="A39" s="119" t="s">
        <v>0</v>
      </c>
      <c r="B39" s="119"/>
      <c r="C39" s="99">
        <f>SUM(C35:C38)</f>
        <v>2909.5299999999997</v>
      </c>
    </row>
    <row r="42" spans="1:3" x14ac:dyDescent="0.35">
      <c r="A42" s="123" t="s">
        <v>18</v>
      </c>
      <c r="B42" s="123"/>
      <c r="C42" s="123"/>
    </row>
    <row r="43" spans="1:3" x14ac:dyDescent="0.35">
      <c r="A43" s="24"/>
    </row>
    <row r="44" spans="1:3" x14ac:dyDescent="0.35">
      <c r="A44" s="124" t="s">
        <v>19</v>
      </c>
      <c r="B44" s="124"/>
      <c r="C44" s="124"/>
    </row>
    <row r="46" spans="1:3" x14ac:dyDescent="0.35">
      <c r="A46" s="62" t="s">
        <v>20</v>
      </c>
      <c r="B46" s="62" t="s">
        <v>21</v>
      </c>
      <c r="C46" s="62" t="s">
        <v>8</v>
      </c>
    </row>
    <row r="47" spans="1:3" x14ac:dyDescent="0.35">
      <c r="A47" s="23" t="s">
        <v>9</v>
      </c>
      <c r="B47" s="35" t="s">
        <v>116</v>
      </c>
      <c r="C47" s="97">
        <f>C39/12</f>
        <v>242.46083333333331</v>
      </c>
    </row>
    <row r="48" spans="1:3" x14ac:dyDescent="0.35">
      <c r="A48" s="23" t="s">
        <v>10</v>
      </c>
      <c r="B48" s="35" t="s">
        <v>117</v>
      </c>
      <c r="C48" s="97">
        <f>(C39/100)*12.1</f>
        <v>352.05312999999995</v>
      </c>
    </row>
    <row r="49" spans="1:5" x14ac:dyDescent="0.35">
      <c r="A49" s="119" t="s">
        <v>0</v>
      </c>
      <c r="B49" s="119"/>
      <c r="C49" s="99">
        <f>SUM(C47:C48)</f>
        <v>594.51396333333332</v>
      </c>
    </row>
    <row r="52" spans="1:5" ht="32.25" customHeight="1" x14ac:dyDescent="0.35">
      <c r="A52" s="125" t="s">
        <v>22</v>
      </c>
      <c r="B52" s="125"/>
      <c r="C52" s="125"/>
      <c r="D52" s="125"/>
    </row>
    <row r="54" spans="1:5" x14ac:dyDescent="0.35">
      <c r="A54" s="62" t="s">
        <v>23</v>
      </c>
      <c r="B54" s="62" t="s">
        <v>24</v>
      </c>
      <c r="C54" s="62" t="s">
        <v>25</v>
      </c>
      <c r="D54" s="62" t="s">
        <v>8</v>
      </c>
    </row>
    <row r="55" spans="1:5" x14ac:dyDescent="0.35">
      <c r="A55" s="23" t="s">
        <v>9</v>
      </c>
      <c r="B55" s="35" t="s">
        <v>134</v>
      </c>
      <c r="C55" s="50">
        <v>0.2</v>
      </c>
      <c r="D55" s="97">
        <f>(C39+C49)*C55</f>
        <v>700.8087926666667</v>
      </c>
    </row>
    <row r="56" spans="1:5" x14ac:dyDescent="0.35">
      <c r="A56" s="23" t="s">
        <v>10</v>
      </c>
      <c r="B56" s="35" t="s">
        <v>140</v>
      </c>
      <c r="C56" s="50">
        <v>2.5000000000000001E-2</v>
      </c>
      <c r="D56" s="97">
        <f>(C39+C49)*C56</f>
        <v>87.601099083333338</v>
      </c>
    </row>
    <row r="57" spans="1:5" x14ac:dyDescent="0.35">
      <c r="A57" s="23" t="s">
        <v>11</v>
      </c>
      <c r="B57" s="35" t="s">
        <v>139</v>
      </c>
      <c r="C57" s="51">
        <v>0.03</v>
      </c>
      <c r="D57" s="97">
        <f>(C39+C49)*C57</f>
        <v>105.12131889999999</v>
      </c>
      <c r="E57" s="61" t="s">
        <v>91</v>
      </c>
    </row>
    <row r="58" spans="1:5" x14ac:dyDescent="0.35">
      <c r="A58" s="23" t="s">
        <v>13</v>
      </c>
      <c r="B58" s="35" t="s">
        <v>135</v>
      </c>
      <c r="C58" s="50">
        <v>1.4999999999999999E-2</v>
      </c>
      <c r="D58" s="97">
        <f>(C39+C49)*C58</f>
        <v>52.560659449999996</v>
      </c>
    </row>
    <row r="59" spans="1:5" x14ac:dyDescent="0.35">
      <c r="A59" s="23" t="s">
        <v>14</v>
      </c>
      <c r="B59" s="35" t="s">
        <v>136</v>
      </c>
      <c r="C59" s="50">
        <v>0.01</v>
      </c>
      <c r="D59" s="97">
        <f>(C39+C49)*C59</f>
        <v>35.040439633333328</v>
      </c>
    </row>
    <row r="60" spans="1:5" x14ac:dyDescent="0.35">
      <c r="A60" s="23" t="s">
        <v>15</v>
      </c>
      <c r="B60" s="35" t="s">
        <v>137</v>
      </c>
      <c r="C60" s="50">
        <v>6.0000000000000001E-3</v>
      </c>
      <c r="D60" s="97">
        <f>(C39+C39)*C60</f>
        <v>34.914359999999995</v>
      </c>
    </row>
    <row r="61" spans="1:5" x14ac:dyDescent="0.35">
      <c r="A61" s="23" t="s">
        <v>16</v>
      </c>
      <c r="B61" s="35" t="s">
        <v>138</v>
      </c>
      <c r="C61" s="50">
        <v>2E-3</v>
      </c>
      <c r="D61" s="97">
        <f>(C39+C49)*C61</f>
        <v>7.0080879266666667</v>
      </c>
    </row>
    <row r="62" spans="1:5" x14ac:dyDescent="0.35">
      <c r="A62" s="126" t="s">
        <v>53</v>
      </c>
      <c r="B62" s="126"/>
      <c r="C62" s="52">
        <f>SUM(C55:C61)</f>
        <v>0.28800000000000003</v>
      </c>
      <c r="D62" s="98">
        <f>SUM(D55:D61)</f>
        <v>1023.0547576600001</v>
      </c>
    </row>
    <row r="63" spans="1:5" x14ac:dyDescent="0.35">
      <c r="A63" s="23" t="s">
        <v>26</v>
      </c>
      <c r="B63" s="35" t="s">
        <v>141</v>
      </c>
      <c r="C63" s="50">
        <v>0.08</v>
      </c>
      <c r="D63" s="97">
        <f>(C39+C49)*C63</f>
        <v>280.32351706666662</v>
      </c>
    </row>
    <row r="64" spans="1:5" x14ac:dyDescent="0.35">
      <c r="A64" s="119" t="s">
        <v>27</v>
      </c>
      <c r="B64" s="119"/>
      <c r="C64" s="54">
        <f>SUM(C62:C63)</f>
        <v>0.36800000000000005</v>
      </c>
      <c r="D64" s="99">
        <f>SUM(D62:D63)</f>
        <v>1303.3782747266666</v>
      </c>
    </row>
    <row r="67" spans="1:5" x14ac:dyDescent="0.35">
      <c r="A67" s="124" t="s">
        <v>28</v>
      </c>
      <c r="B67" s="124"/>
      <c r="C67" s="124"/>
    </row>
    <row r="69" spans="1:5" x14ac:dyDescent="0.35">
      <c r="A69" s="62" t="s">
        <v>29</v>
      </c>
      <c r="B69" s="62" t="s">
        <v>30</v>
      </c>
      <c r="C69" s="62" t="s">
        <v>8</v>
      </c>
    </row>
    <row r="70" spans="1:5" x14ac:dyDescent="0.35">
      <c r="A70" s="23" t="s">
        <v>9</v>
      </c>
      <c r="B70" s="35" t="s">
        <v>103</v>
      </c>
      <c r="C70" s="109">
        <f>(5.5*2*22)-(C35/100)*6</f>
        <v>107.714</v>
      </c>
      <c r="D70" s="29"/>
      <c r="E70" s="29"/>
    </row>
    <row r="71" spans="1:5" x14ac:dyDescent="0.35">
      <c r="A71" s="23" t="s">
        <v>10</v>
      </c>
      <c r="B71" s="35" t="s">
        <v>102</v>
      </c>
      <c r="C71" s="97">
        <f>(40.5*22)</f>
        <v>891</v>
      </c>
      <c r="D71" s="26"/>
    </row>
    <row r="72" spans="1:5" x14ac:dyDescent="0.35">
      <c r="A72" s="23" t="s">
        <v>11</v>
      </c>
      <c r="B72" s="35" t="s">
        <v>104</v>
      </c>
      <c r="C72" s="97">
        <v>175.76</v>
      </c>
    </row>
    <row r="73" spans="1:5" x14ac:dyDescent="0.35">
      <c r="A73" s="23" t="s">
        <v>13</v>
      </c>
      <c r="B73" s="1" t="s">
        <v>105</v>
      </c>
      <c r="C73" s="97">
        <v>11.92</v>
      </c>
    </row>
    <row r="74" spans="1:5" x14ac:dyDescent="0.35">
      <c r="A74" s="23" t="s">
        <v>14</v>
      </c>
      <c r="B74" s="1" t="s">
        <v>106</v>
      </c>
      <c r="C74" s="97">
        <v>2.75</v>
      </c>
    </row>
    <row r="75" spans="1:5" x14ac:dyDescent="0.35">
      <c r="A75" s="119" t="s">
        <v>0</v>
      </c>
      <c r="B75" s="119"/>
      <c r="C75" s="99">
        <f>SUM(C70:C74)</f>
        <v>1189.144</v>
      </c>
    </row>
    <row r="78" spans="1:5" x14ac:dyDescent="0.35">
      <c r="A78" s="124" t="s">
        <v>31</v>
      </c>
      <c r="B78" s="124"/>
      <c r="C78" s="124"/>
    </row>
    <row r="80" spans="1:5" x14ac:dyDescent="0.35">
      <c r="A80" s="62">
        <v>2</v>
      </c>
      <c r="B80" s="62" t="s">
        <v>32</v>
      </c>
      <c r="C80" s="62" t="s">
        <v>8</v>
      </c>
    </row>
    <row r="81" spans="1:4" x14ac:dyDescent="0.35">
      <c r="A81" s="23" t="s">
        <v>20</v>
      </c>
      <c r="B81" s="35" t="s">
        <v>21</v>
      </c>
      <c r="C81" s="100">
        <f>C49</f>
        <v>594.51396333333332</v>
      </c>
    </row>
    <row r="82" spans="1:4" x14ac:dyDescent="0.35">
      <c r="A82" s="23" t="s">
        <v>23</v>
      </c>
      <c r="B82" s="35" t="s">
        <v>24</v>
      </c>
      <c r="C82" s="100">
        <f>D64</f>
        <v>1303.3782747266666</v>
      </c>
    </row>
    <row r="83" spans="1:4" x14ac:dyDescent="0.35">
      <c r="A83" s="23" t="s">
        <v>29</v>
      </c>
      <c r="B83" s="35" t="s">
        <v>30</v>
      </c>
      <c r="C83" s="100">
        <f>C75</f>
        <v>1189.144</v>
      </c>
    </row>
    <row r="84" spans="1:4" x14ac:dyDescent="0.35">
      <c r="A84" s="119" t="s">
        <v>0</v>
      </c>
      <c r="B84" s="119"/>
      <c r="C84" s="101">
        <f>SUM(C81:C83)</f>
        <v>3087.03623806</v>
      </c>
    </row>
    <row r="85" spans="1:4" x14ac:dyDescent="0.35">
      <c r="A85" s="25"/>
    </row>
    <row r="86" spans="1:4" ht="13.3" thickBot="1" x14ac:dyDescent="0.4"/>
    <row r="87" spans="1:4" ht="13.3" thickBot="1" x14ac:dyDescent="0.4">
      <c r="A87" s="127" t="s">
        <v>33</v>
      </c>
      <c r="B87" s="128"/>
      <c r="C87" s="129"/>
    </row>
    <row r="89" spans="1:4" x14ac:dyDescent="0.35">
      <c r="A89" s="62">
        <v>3</v>
      </c>
      <c r="B89" s="62" t="s">
        <v>34</v>
      </c>
      <c r="C89" s="62" t="s">
        <v>8</v>
      </c>
    </row>
    <row r="90" spans="1:4" x14ac:dyDescent="0.35">
      <c r="A90" s="23" t="s">
        <v>9</v>
      </c>
      <c r="B90" s="46" t="s">
        <v>89</v>
      </c>
      <c r="C90" s="97">
        <f>(C39/100)*1.81</f>
        <v>52.662492999999998</v>
      </c>
    </row>
    <row r="91" spans="1:4" x14ac:dyDescent="0.35">
      <c r="A91" s="23" t="s">
        <v>10</v>
      </c>
      <c r="B91" s="46" t="s">
        <v>90</v>
      </c>
      <c r="C91" s="97">
        <f>(C39/100)*0.14</f>
        <v>4.0733420000000002</v>
      </c>
    </row>
    <row r="92" spans="1:4" ht="25.75" x14ac:dyDescent="0.35">
      <c r="A92" s="23" t="s">
        <v>11</v>
      </c>
      <c r="B92" s="46" t="s">
        <v>107</v>
      </c>
      <c r="C92" s="97">
        <f>(C39/100)*4.05</f>
        <v>117.83596499999999</v>
      </c>
    </row>
    <row r="93" spans="1:4" x14ac:dyDescent="0.35">
      <c r="A93" s="130" t="s">
        <v>55</v>
      </c>
      <c r="B93" s="131"/>
      <c r="C93" s="99">
        <f>SUM(C90:C92)</f>
        <v>174.5718</v>
      </c>
    </row>
    <row r="94" spans="1:4" ht="32.15" customHeight="1" x14ac:dyDescent="0.35">
      <c r="A94" s="23" t="s">
        <v>13</v>
      </c>
      <c r="B94" s="48" t="s">
        <v>108</v>
      </c>
      <c r="C94" s="102">
        <f>(C39/100)*0.194</f>
        <v>5.6444881999999996</v>
      </c>
    </row>
    <row r="95" spans="1:4" ht="25.75" x14ac:dyDescent="0.35">
      <c r="A95" s="23" t="s">
        <v>14</v>
      </c>
      <c r="B95" s="112" t="s">
        <v>109</v>
      </c>
      <c r="C95" s="102">
        <f>(C39/100)*0.7</f>
        <v>20.366709999999998</v>
      </c>
      <c r="D95" s="71"/>
    </row>
    <row r="96" spans="1:4" ht="25.75" x14ac:dyDescent="0.35">
      <c r="A96" s="66" t="s">
        <v>15</v>
      </c>
      <c r="B96" s="73" t="s">
        <v>110</v>
      </c>
      <c r="C96" s="111">
        <f>(C39/100)*0.45</f>
        <v>13.092884999999999</v>
      </c>
    </row>
    <row r="97" spans="1:4" x14ac:dyDescent="0.35">
      <c r="A97" s="130" t="s">
        <v>56</v>
      </c>
      <c r="B97" s="147"/>
      <c r="C97" s="99">
        <f>SUM(C94:C96)</f>
        <v>39.104083199999991</v>
      </c>
    </row>
    <row r="98" spans="1:4" x14ac:dyDescent="0.35">
      <c r="A98" s="132" t="s">
        <v>57</v>
      </c>
      <c r="B98" s="132"/>
      <c r="C98" s="110">
        <f>C93+C97</f>
        <v>213.67588319999999</v>
      </c>
    </row>
    <row r="100" spans="1:4" ht="13.3" thickBot="1" x14ac:dyDescent="0.4"/>
    <row r="101" spans="1:4" ht="16.3" thickBot="1" x14ac:dyDescent="0.4">
      <c r="A101" s="120" t="s">
        <v>35</v>
      </c>
      <c r="B101" s="121"/>
      <c r="C101" s="122"/>
    </row>
    <row r="103" spans="1:4" x14ac:dyDescent="0.35">
      <c r="A103" s="124" t="s">
        <v>36</v>
      </c>
      <c r="B103" s="124"/>
      <c r="C103" s="124"/>
    </row>
    <row r="104" spans="1:4" x14ac:dyDescent="0.35">
      <c r="A104" s="24"/>
    </row>
    <row r="105" spans="1:4" x14ac:dyDescent="0.35">
      <c r="A105" s="62" t="s">
        <v>37</v>
      </c>
      <c r="B105" s="68" t="s">
        <v>38</v>
      </c>
      <c r="C105" s="62" t="s">
        <v>8</v>
      </c>
    </row>
    <row r="106" spans="1:4" ht="25.75" x14ac:dyDescent="0.35">
      <c r="A106" s="66" t="s">
        <v>9</v>
      </c>
      <c r="B106" s="73" t="s">
        <v>111</v>
      </c>
      <c r="C106" s="103">
        <f>(C39/100)*0.95</f>
        <v>27.640534999999996</v>
      </c>
      <c r="D106" s="29"/>
    </row>
    <row r="107" spans="1:4" ht="25.75" x14ac:dyDescent="0.35">
      <c r="A107" s="66" t="s">
        <v>10</v>
      </c>
      <c r="B107" s="73" t="s">
        <v>112</v>
      </c>
      <c r="C107" s="103">
        <f>(C39/100)*4.17</f>
        <v>121.32740099999999</v>
      </c>
      <c r="D107" s="28"/>
    </row>
    <row r="108" spans="1:4" x14ac:dyDescent="0.35">
      <c r="A108" s="66" t="s">
        <v>11</v>
      </c>
      <c r="B108" s="74" t="s">
        <v>113</v>
      </c>
      <c r="C108" s="103">
        <f>(C39/100)*0.1</f>
        <v>2.9095300000000002</v>
      </c>
    </row>
    <row r="109" spans="1:4" x14ac:dyDescent="0.35">
      <c r="A109" s="66" t="s">
        <v>13</v>
      </c>
      <c r="B109" s="74" t="s">
        <v>114</v>
      </c>
      <c r="C109" s="103">
        <f>(C39/100)*0.63</f>
        <v>18.330038999999999</v>
      </c>
    </row>
    <row r="110" spans="1:4" ht="25.75" x14ac:dyDescent="0.35">
      <c r="A110" s="66" t="s">
        <v>14</v>
      </c>
      <c r="B110" s="74" t="s">
        <v>115</v>
      </c>
      <c r="C110" s="103">
        <f>(C39/100)*0.02</f>
        <v>0.58190599999999992</v>
      </c>
    </row>
    <row r="111" spans="1:4" ht="25.75" x14ac:dyDescent="0.35">
      <c r="A111" s="66" t="s">
        <v>15</v>
      </c>
      <c r="B111" s="74" t="s">
        <v>142</v>
      </c>
      <c r="C111" s="103">
        <f>(C39/100)*9.68</f>
        <v>281.64250399999997</v>
      </c>
    </row>
    <row r="112" spans="1:4" x14ac:dyDescent="0.35">
      <c r="A112" s="119" t="s">
        <v>27</v>
      </c>
      <c r="B112" s="133"/>
      <c r="C112" s="101">
        <f>SUM(C106:C111)</f>
        <v>452.43191499999995</v>
      </c>
    </row>
    <row r="115" spans="1:3" x14ac:dyDescent="0.35">
      <c r="A115" s="124" t="s">
        <v>39</v>
      </c>
      <c r="B115" s="124"/>
      <c r="C115" s="124"/>
    </row>
    <row r="116" spans="1:3" x14ac:dyDescent="0.35">
      <c r="A116" s="24"/>
    </row>
    <row r="117" spans="1:3" x14ac:dyDescent="0.35">
      <c r="A117" s="62">
        <v>4</v>
      </c>
      <c r="B117" s="63" t="s">
        <v>40</v>
      </c>
      <c r="C117" s="62" t="s">
        <v>8</v>
      </c>
    </row>
    <row r="118" spans="1:3" x14ac:dyDescent="0.35">
      <c r="A118" s="23" t="s">
        <v>37</v>
      </c>
      <c r="B118" s="35" t="s">
        <v>38</v>
      </c>
      <c r="C118" s="100">
        <f>C112</f>
        <v>452.43191499999995</v>
      </c>
    </row>
    <row r="119" spans="1:3" x14ac:dyDescent="0.35">
      <c r="A119" s="119" t="s">
        <v>0</v>
      </c>
      <c r="B119" s="119"/>
      <c r="C119" s="101">
        <f>SUM(C118:C118)</f>
        <v>452.43191499999995</v>
      </c>
    </row>
    <row r="121" spans="1:3" ht="13.3" thickBot="1" x14ac:dyDescent="0.4"/>
    <row r="122" spans="1:3" ht="16.3" thickBot="1" x14ac:dyDescent="0.4">
      <c r="A122" s="120" t="s">
        <v>41</v>
      </c>
      <c r="B122" s="121"/>
      <c r="C122" s="122"/>
    </row>
    <row r="124" spans="1:3" x14ac:dyDescent="0.35">
      <c r="A124" s="62">
        <v>5</v>
      </c>
      <c r="B124" s="34" t="s">
        <v>1</v>
      </c>
      <c r="C124" s="62" t="s">
        <v>8</v>
      </c>
    </row>
    <row r="125" spans="1:3" x14ac:dyDescent="0.35">
      <c r="A125" s="23" t="s">
        <v>9</v>
      </c>
      <c r="B125" s="35" t="s">
        <v>42</v>
      </c>
      <c r="C125" s="97">
        <f>UNIFORMES!E10</f>
        <v>143.14750000000001</v>
      </c>
    </row>
    <row r="126" spans="1:3" x14ac:dyDescent="0.35">
      <c r="A126" s="23" t="s">
        <v>10</v>
      </c>
      <c r="B126" s="35" t="s">
        <v>43</v>
      </c>
      <c r="C126" s="97"/>
    </row>
    <row r="127" spans="1:3" x14ac:dyDescent="0.35">
      <c r="A127" s="23" t="s">
        <v>11</v>
      </c>
      <c r="B127" s="35" t="s">
        <v>88</v>
      </c>
      <c r="C127" s="97"/>
    </row>
    <row r="128" spans="1:3" x14ac:dyDescent="0.35">
      <c r="A128" s="23" t="s">
        <v>13</v>
      </c>
      <c r="B128" s="35" t="s">
        <v>54</v>
      </c>
      <c r="C128" s="97"/>
    </row>
    <row r="129" spans="1:6" x14ac:dyDescent="0.35">
      <c r="A129" s="119" t="s">
        <v>27</v>
      </c>
      <c r="B129" s="119"/>
      <c r="C129" s="99">
        <f>SUM(C125:C128)</f>
        <v>143.14750000000001</v>
      </c>
    </row>
    <row r="131" spans="1:6" ht="13.3" thickBot="1" x14ac:dyDescent="0.4"/>
    <row r="132" spans="1:6" ht="16.3" thickBot="1" x14ac:dyDescent="0.4">
      <c r="A132" s="120" t="s">
        <v>44</v>
      </c>
      <c r="B132" s="121"/>
      <c r="C132" s="121"/>
      <c r="D132" s="122"/>
    </row>
    <row r="134" spans="1:6" x14ac:dyDescent="0.35">
      <c r="A134" s="62">
        <v>6</v>
      </c>
      <c r="B134" s="34" t="s">
        <v>2</v>
      </c>
      <c r="C134" s="62" t="s">
        <v>25</v>
      </c>
      <c r="D134" s="62" t="s">
        <v>8</v>
      </c>
    </row>
    <row r="135" spans="1:6" x14ac:dyDescent="0.35">
      <c r="A135" s="23" t="s">
        <v>9</v>
      </c>
      <c r="B135" s="35" t="s">
        <v>3</v>
      </c>
      <c r="C135" s="36">
        <v>0.06</v>
      </c>
      <c r="D135" s="100">
        <f>(C39+C84+C98+C119+C129)*C135</f>
        <v>408.34929217559994</v>
      </c>
    </row>
    <row r="136" spans="1:6" x14ac:dyDescent="0.35">
      <c r="A136" s="23" t="s">
        <v>10</v>
      </c>
      <c r="B136" s="35" t="s">
        <v>5</v>
      </c>
      <c r="C136" s="36">
        <v>6.7900000000000002E-2</v>
      </c>
      <c r="D136" s="100">
        <f>(C39+C84+C98+C119+C129)*C136</f>
        <v>462.11528231205398</v>
      </c>
    </row>
    <row r="137" spans="1:6" x14ac:dyDescent="0.35">
      <c r="A137" s="23" t="s">
        <v>11</v>
      </c>
      <c r="B137" s="35" t="s">
        <v>4</v>
      </c>
      <c r="C137" s="36"/>
      <c r="D137" s="100"/>
    </row>
    <row r="138" spans="1:6" x14ac:dyDescent="0.35">
      <c r="A138" s="23"/>
      <c r="B138" s="35" t="s">
        <v>51</v>
      </c>
      <c r="C138" s="65">
        <v>1.6500000000000001E-2</v>
      </c>
      <c r="D138" s="100">
        <f>(C39+C84+C98+C119+C129)*C138</f>
        <v>112.29605534829</v>
      </c>
      <c r="E138" s="61" t="s">
        <v>92</v>
      </c>
    </row>
    <row r="139" spans="1:6" x14ac:dyDescent="0.35">
      <c r="A139" s="23"/>
      <c r="B139" s="35" t="s">
        <v>52</v>
      </c>
      <c r="C139" s="65">
        <v>7.5999999999999998E-2</v>
      </c>
      <c r="D139" s="100">
        <f>(C39+C84+C98+C119+C129)*C139</f>
        <v>517.24243675575997</v>
      </c>
      <c r="E139" s="61" t="s">
        <v>92</v>
      </c>
    </row>
    <row r="140" spans="1:6" x14ac:dyDescent="0.35">
      <c r="A140" s="23"/>
      <c r="B140" s="35" t="s">
        <v>45</v>
      </c>
      <c r="C140" s="36"/>
      <c r="D140" s="100"/>
    </row>
    <row r="141" spans="1:6" x14ac:dyDescent="0.35">
      <c r="A141" s="23"/>
      <c r="B141" s="35" t="s">
        <v>87</v>
      </c>
      <c r="C141" s="36">
        <v>0.05</v>
      </c>
      <c r="D141" s="104">
        <f>(C39+C84+C98+C119+C129)*C141</f>
        <v>340.29107681300002</v>
      </c>
    </row>
    <row r="142" spans="1:6" x14ac:dyDescent="0.35">
      <c r="A142" s="23"/>
      <c r="B142" s="35" t="s">
        <v>61</v>
      </c>
      <c r="C142" s="38">
        <f>SUM(C135:C141)</f>
        <v>0.27040000000000003</v>
      </c>
      <c r="D142" s="100">
        <f>(C39+C84+C98+C119+C129)*C142</f>
        <v>1840.2941434047041</v>
      </c>
      <c r="E142" s="27"/>
      <c r="F142" s="28"/>
    </row>
    <row r="143" spans="1:6" x14ac:dyDescent="0.35">
      <c r="A143" s="119" t="s">
        <v>27</v>
      </c>
      <c r="B143" s="119"/>
      <c r="C143" s="36"/>
      <c r="D143" s="101">
        <f>D142</f>
        <v>1840.2941434047041</v>
      </c>
    </row>
    <row r="145" spans="1:5" ht="13.3" thickBot="1" x14ac:dyDescent="0.4"/>
    <row r="146" spans="1:5" ht="16.3" thickBot="1" x14ac:dyDescent="0.4">
      <c r="A146" s="144" t="s">
        <v>46</v>
      </c>
      <c r="B146" s="145"/>
      <c r="C146" s="146"/>
    </row>
    <row r="148" spans="1:5" x14ac:dyDescent="0.35">
      <c r="A148" s="62"/>
      <c r="B148" s="62" t="s">
        <v>47</v>
      </c>
      <c r="C148" s="62" t="s">
        <v>8</v>
      </c>
    </row>
    <row r="149" spans="1:5" x14ac:dyDescent="0.35">
      <c r="A149" s="62" t="s">
        <v>9</v>
      </c>
      <c r="B149" s="35" t="s">
        <v>6</v>
      </c>
      <c r="C149" s="105">
        <f>C39</f>
        <v>2909.5299999999997</v>
      </c>
    </row>
    <row r="150" spans="1:5" x14ac:dyDescent="0.35">
      <c r="A150" s="62" t="s">
        <v>10</v>
      </c>
      <c r="B150" s="35" t="s">
        <v>18</v>
      </c>
      <c r="C150" s="105">
        <f>C84</f>
        <v>3087.03623806</v>
      </c>
    </row>
    <row r="151" spans="1:5" x14ac:dyDescent="0.35">
      <c r="A151" s="62" t="s">
        <v>11</v>
      </c>
      <c r="B151" s="35" t="s">
        <v>33</v>
      </c>
      <c r="C151" s="105">
        <f>C98</f>
        <v>213.67588319999999</v>
      </c>
    </row>
    <row r="152" spans="1:5" x14ac:dyDescent="0.35">
      <c r="A152" s="62" t="s">
        <v>13</v>
      </c>
      <c r="B152" s="41" t="s">
        <v>35</v>
      </c>
      <c r="C152" s="105">
        <f>C119</f>
        <v>452.43191499999995</v>
      </c>
    </row>
    <row r="153" spans="1:5" x14ac:dyDescent="0.35">
      <c r="A153" s="62" t="s">
        <v>14</v>
      </c>
      <c r="B153" s="35" t="s">
        <v>41</v>
      </c>
      <c r="C153" s="105">
        <f>C129</f>
        <v>143.14750000000001</v>
      </c>
    </row>
    <row r="154" spans="1:5" x14ac:dyDescent="0.35">
      <c r="A154" s="119" t="s">
        <v>48</v>
      </c>
      <c r="B154" s="119"/>
      <c r="C154" s="106">
        <f>SUM(C149:C153)</f>
        <v>6805.8215362599994</v>
      </c>
    </row>
    <row r="155" spans="1:5" x14ac:dyDescent="0.35">
      <c r="A155" s="62" t="s">
        <v>15</v>
      </c>
      <c r="B155" s="35" t="s">
        <v>49</v>
      </c>
      <c r="C155" s="105">
        <f>D143</f>
        <v>1840.2941434047041</v>
      </c>
    </row>
    <row r="156" spans="1:5" x14ac:dyDescent="0.35">
      <c r="A156" s="119" t="s">
        <v>50</v>
      </c>
      <c r="B156" s="119"/>
      <c r="C156" s="107">
        <f>C154+C155</f>
        <v>8646.1156796647028</v>
      </c>
      <c r="D156" s="26"/>
    </row>
    <row r="157" spans="1:5" x14ac:dyDescent="0.35">
      <c r="A157" s="140" t="s">
        <v>133</v>
      </c>
      <c r="B157" s="141"/>
      <c r="C157" s="108">
        <f>C20*C156</f>
        <v>129691.73519497055</v>
      </c>
      <c r="D157" s="26"/>
    </row>
    <row r="158" spans="1:5" x14ac:dyDescent="0.35">
      <c r="A158" s="142" t="s">
        <v>62</v>
      </c>
      <c r="B158" s="143"/>
      <c r="C158" s="107">
        <f>12*C157</f>
        <v>1556300.8223396465</v>
      </c>
      <c r="D158" s="26"/>
    </row>
    <row r="159" spans="1:5" s="78" customFormat="1" ht="13.3" thickBot="1" x14ac:dyDescent="0.4">
      <c r="A159" s="134" t="s">
        <v>144</v>
      </c>
      <c r="B159" s="135"/>
      <c r="C159" s="136"/>
      <c r="D159" s="76"/>
      <c r="E159" s="77"/>
    </row>
    <row r="160" spans="1:5" s="78" customFormat="1" ht="91.4" customHeight="1" thickBot="1" x14ac:dyDescent="0.4">
      <c r="A160" s="137" t="s">
        <v>118</v>
      </c>
      <c r="B160" s="138"/>
      <c r="C160" s="139"/>
    </row>
  </sheetData>
  <mergeCells count="40">
    <mergeCell ref="A146:C146"/>
    <mergeCell ref="A154:B154"/>
    <mergeCell ref="A156:B156"/>
    <mergeCell ref="A157:B157"/>
    <mergeCell ref="A160:C160"/>
    <mergeCell ref="A159:C159"/>
    <mergeCell ref="A158:B158"/>
    <mergeCell ref="A143:B143"/>
    <mergeCell ref="A101:C101"/>
    <mergeCell ref="A103:C103"/>
    <mergeCell ref="A112:B112"/>
    <mergeCell ref="A115:C115"/>
    <mergeCell ref="A119:B119"/>
    <mergeCell ref="A122:C122"/>
    <mergeCell ref="A129:B129"/>
    <mergeCell ref="A132:D132"/>
    <mergeCell ref="A98:B98"/>
    <mergeCell ref="A49:B49"/>
    <mergeCell ref="A52:D52"/>
    <mergeCell ref="A62:B62"/>
    <mergeCell ref="A64:B64"/>
    <mergeCell ref="A67:C67"/>
    <mergeCell ref="A75:B75"/>
    <mergeCell ref="A78:C78"/>
    <mergeCell ref="A84:B84"/>
    <mergeCell ref="A87:C87"/>
    <mergeCell ref="A93:B93"/>
    <mergeCell ref="A97:B97"/>
    <mergeCell ref="A44:C44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39:B39"/>
    <mergeCell ref="A42:C42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0"/>
  <sheetViews>
    <sheetView workbookViewId="0">
      <selection activeCell="D26" sqref="D26"/>
    </sheetView>
  </sheetViews>
  <sheetFormatPr defaultColWidth="8.69140625" defaultRowHeight="15.9" x14ac:dyDescent="0.45"/>
  <cols>
    <col min="1" max="1" width="5.4609375" style="3" bestFit="1" customWidth="1"/>
    <col min="2" max="2" width="48.921875" style="3" bestFit="1" customWidth="1"/>
    <col min="3" max="3" width="11" style="3" customWidth="1"/>
    <col min="4" max="4" width="12.15234375" style="3" bestFit="1" customWidth="1"/>
    <col min="5" max="5" width="14.3046875" style="3" bestFit="1" customWidth="1"/>
    <col min="6" max="16384" width="8.69140625" style="3"/>
  </cols>
  <sheetData>
    <row r="1" spans="1:5" x14ac:dyDescent="0.45">
      <c r="A1" s="149" t="s">
        <v>131</v>
      </c>
      <c r="B1" s="149"/>
      <c r="C1" s="149"/>
      <c r="D1" s="149"/>
      <c r="E1" s="150"/>
    </row>
    <row r="2" spans="1:5" ht="31.75" x14ac:dyDescent="0.45">
      <c r="A2" s="84" t="s">
        <v>58</v>
      </c>
      <c r="B2" s="85" t="s">
        <v>124</v>
      </c>
      <c r="C2" s="85" t="s">
        <v>59</v>
      </c>
      <c r="D2" s="85" t="s">
        <v>60</v>
      </c>
      <c r="E2" s="84" t="s">
        <v>61</v>
      </c>
    </row>
    <row r="3" spans="1:5" x14ac:dyDescent="0.45">
      <c r="A3" s="86">
        <v>1</v>
      </c>
      <c r="B3" s="87" t="s">
        <v>128</v>
      </c>
      <c r="C3" s="88">
        <v>2</v>
      </c>
      <c r="D3" s="89">
        <v>107</v>
      </c>
      <c r="E3" s="89">
        <f>C3*D3</f>
        <v>214</v>
      </c>
    </row>
    <row r="4" spans="1:5" x14ac:dyDescent="0.45">
      <c r="A4" s="86">
        <v>2</v>
      </c>
      <c r="B4" s="87" t="s">
        <v>129</v>
      </c>
      <c r="C4" s="88">
        <v>4</v>
      </c>
      <c r="D4" s="89">
        <v>91.94</v>
      </c>
      <c r="E4" s="89">
        <f t="shared" ref="E4:E8" si="0">C4*D4</f>
        <v>367.76</v>
      </c>
    </row>
    <row r="5" spans="1:5" x14ac:dyDescent="0.45">
      <c r="A5" s="86">
        <v>3</v>
      </c>
      <c r="B5" s="59" t="s">
        <v>127</v>
      </c>
      <c r="C5" s="90">
        <v>4</v>
      </c>
      <c r="D5" s="89">
        <v>94.4</v>
      </c>
      <c r="E5" s="89">
        <f t="shared" si="0"/>
        <v>377.6</v>
      </c>
    </row>
    <row r="6" spans="1:5" x14ac:dyDescent="0.45">
      <c r="A6" s="86">
        <v>4</v>
      </c>
      <c r="B6" s="2" t="s">
        <v>130</v>
      </c>
      <c r="C6" s="90">
        <v>2</v>
      </c>
      <c r="D6" s="89">
        <v>132.58000000000001</v>
      </c>
      <c r="E6" s="89">
        <f t="shared" si="0"/>
        <v>265.16000000000003</v>
      </c>
    </row>
    <row r="7" spans="1:5" x14ac:dyDescent="0.45">
      <c r="A7" s="86">
        <v>5</v>
      </c>
      <c r="B7" s="2" t="s">
        <v>125</v>
      </c>
      <c r="C7" s="90">
        <v>8</v>
      </c>
      <c r="D7" s="89">
        <v>59.51</v>
      </c>
      <c r="E7" s="89">
        <f t="shared" si="0"/>
        <v>476.08</v>
      </c>
    </row>
    <row r="8" spans="1:5" x14ac:dyDescent="0.45">
      <c r="A8" s="86">
        <v>6</v>
      </c>
      <c r="B8" s="2" t="s">
        <v>126</v>
      </c>
      <c r="C8" s="90">
        <v>1</v>
      </c>
      <c r="D8" s="89">
        <v>17.170000000000002</v>
      </c>
      <c r="E8" s="89">
        <f t="shared" si="0"/>
        <v>17.170000000000002</v>
      </c>
    </row>
    <row r="9" spans="1:5" x14ac:dyDescent="0.45">
      <c r="A9" s="148" t="s">
        <v>62</v>
      </c>
      <c r="B9" s="148"/>
      <c r="C9" s="148"/>
      <c r="D9" s="148"/>
      <c r="E9" s="91">
        <f>SUM(E3:E8)</f>
        <v>1717.77</v>
      </c>
    </row>
    <row r="10" spans="1:5" x14ac:dyDescent="0.45">
      <c r="A10" s="148" t="s">
        <v>63</v>
      </c>
      <c r="B10" s="148"/>
      <c r="C10" s="148"/>
      <c r="D10" s="148"/>
      <c r="E10" s="92">
        <f>E9/12</f>
        <v>143.14750000000001</v>
      </c>
    </row>
  </sheetData>
  <mergeCells count="3">
    <mergeCell ref="A9:D9"/>
    <mergeCell ref="A10:D10"/>
    <mergeCell ref="A1:E1"/>
  </mergeCells>
  <pageMargins left="0.511811024" right="0.511811024" top="0.78740157499999996" bottom="0.78740157499999996" header="0.31496062000000002" footer="0.31496062000000002"/>
  <pageSetup paperSize="9" scale="8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5"/>
  <sheetViews>
    <sheetView tabSelected="1" workbookViewId="0">
      <selection activeCell="E29" sqref="E29"/>
    </sheetView>
  </sheetViews>
  <sheetFormatPr defaultColWidth="8.69140625" defaultRowHeight="15.9" x14ac:dyDescent="0.45"/>
  <cols>
    <col min="1" max="1" width="5.4609375" style="3" bestFit="1" customWidth="1"/>
    <col min="2" max="2" width="44.07421875" style="3" customWidth="1"/>
    <col min="3" max="3" width="23.23046875" style="3" customWidth="1"/>
    <col min="4" max="4" width="22.84375" style="3" customWidth="1"/>
    <col min="5" max="5" width="15.53515625" style="3" bestFit="1" customWidth="1"/>
    <col min="6" max="6" width="16.61328125" style="3" bestFit="1" customWidth="1"/>
    <col min="7" max="7" width="16.53515625" style="3" bestFit="1" customWidth="1"/>
    <col min="8" max="16384" width="8.69140625" style="3"/>
  </cols>
  <sheetData>
    <row r="1" spans="1:7" x14ac:dyDescent="0.45">
      <c r="A1" s="151" t="s">
        <v>120</v>
      </c>
      <c r="B1" s="152"/>
      <c r="C1" s="152"/>
      <c r="D1" s="152"/>
      <c r="E1" s="152"/>
      <c r="F1" s="153"/>
    </row>
    <row r="2" spans="1:7" ht="31.75" x14ac:dyDescent="0.45">
      <c r="A2" s="4" t="s">
        <v>58</v>
      </c>
      <c r="B2" s="5" t="s">
        <v>64</v>
      </c>
      <c r="C2" s="5" t="s">
        <v>67</v>
      </c>
      <c r="D2" s="5" t="s">
        <v>65</v>
      </c>
      <c r="E2" s="5" t="s">
        <v>123</v>
      </c>
      <c r="F2" s="5" t="s">
        <v>66</v>
      </c>
    </row>
    <row r="3" spans="1:7" x14ac:dyDescent="0.45">
      <c r="A3" s="6">
        <v>1</v>
      </c>
      <c r="B3" s="7" t="s">
        <v>121</v>
      </c>
      <c r="C3" s="58">
        <f>'44 H SEM PERICULOSIDADE'!C156</f>
        <v>7041.445089342079</v>
      </c>
      <c r="D3" s="8">
        <v>26</v>
      </c>
      <c r="E3" s="80">
        <f>C3*D3</f>
        <v>183077.57232289406</v>
      </c>
      <c r="F3" s="81">
        <f>12*E3</f>
        <v>2196930.8678747285</v>
      </c>
    </row>
    <row r="4" spans="1:7" x14ac:dyDescent="0.45">
      <c r="A4" s="6">
        <v>2</v>
      </c>
      <c r="B4" s="7" t="s">
        <v>122</v>
      </c>
      <c r="C4" s="58">
        <f>'44 H COM PERICULOSIDADE'!C156</f>
        <v>8646.1156796647028</v>
      </c>
      <c r="D4" s="8">
        <v>15</v>
      </c>
      <c r="E4" s="80">
        <f>C4*D4</f>
        <v>129691.73519497055</v>
      </c>
      <c r="F4" s="81">
        <f>12*E4</f>
        <v>1556300.8223396465</v>
      </c>
    </row>
    <row r="5" spans="1:7" x14ac:dyDescent="0.45">
      <c r="A5" s="10"/>
      <c r="B5" s="10"/>
      <c r="C5" s="10"/>
      <c r="D5" s="9">
        <f>SUM(D3:D4)</f>
        <v>41</v>
      </c>
      <c r="E5" s="79">
        <f>SUM(E3:E4)</f>
        <v>312769.30751786462</v>
      </c>
      <c r="F5" s="82">
        <f>SUM(F3:F4)</f>
        <v>3753231.690214375</v>
      </c>
      <c r="G5" s="57"/>
    </row>
    <row r="6" spans="1:7" x14ac:dyDescent="0.45">
      <c r="A6" s="83"/>
      <c r="B6" s="83"/>
      <c r="C6" s="83"/>
      <c r="D6" s="83"/>
      <c r="E6" s="83"/>
      <c r="F6" s="96"/>
      <c r="G6" s="57"/>
    </row>
    <row r="7" spans="1:7" x14ac:dyDescent="0.45">
      <c r="F7" s="57"/>
      <c r="G7" s="57"/>
    </row>
    <row r="8" spans="1:7" x14ac:dyDescent="0.45">
      <c r="F8" s="56"/>
    </row>
    <row r="9" spans="1:7" x14ac:dyDescent="0.45">
      <c r="F9" s="56"/>
    </row>
    <row r="12" spans="1:7" x14ac:dyDescent="0.45">
      <c r="E12" s="56"/>
    </row>
    <row r="13" spans="1:7" x14ac:dyDescent="0.45">
      <c r="E13" s="56"/>
    </row>
    <row r="14" spans="1:7" x14ac:dyDescent="0.45">
      <c r="D14" s="56"/>
      <c r="F14" s="57"/>
    </row>
    <row r="15" spans="1:7" x14ac:dyDescent="0.45">
      <c r="D15" s="56"/>
    </row>
  </sheetData>
  <mergeCells count="1">
    <mergeCell ref="A1:F1"/>
  </mergeCells>
  <pageMargins left="0.511811024" right="0.511811024" top="0.78740157499999996" bottom="0.78740157499999996" header="0.31496062000000002" footer="0.31496062000000002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44 H SEM PERICULOSIDADE</vt:lpstr>
      <vt:lpstr>44 H COM PERICULOSIDADE</vt:lpstr>
      <vt:lpstr>UNIFORMES</vt:lpstr>
      <vt:lpstr>RESUMO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Eliezer Gentil de Souza</cp:lastModifiedBy>
  <cp:lastPrinted>2022-08-31T16:22:31Z</cp:lastPrinted>
  <dcterms:created xsi:type="dcterms:W3CDTF">2018-01-23T19:35:16Z</dcterms:created>
  <dcterms:modified xsi:type="dcterms:W3CDTF">2023-05-16T14:04:03Z</dcterms:modified>
</cp:coreProperties>
</file>