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S:\CPL\1- CPL\9 - 2023\5 - PREGÕES\EM ANDAMENTO\PREGÃO 03-2023 - AUXILIAR ADMINISTRATIVO e COPEIRA\EDITAL E ANEXOS PUBLICADOS\"/>
    </mc:Choice>
  </mc:AlternateContent>
  <xr:revisionPtr revIDLastSave="0" documentId="13_ncr:1_{174B9B68-5B4A-42F7-9795-C8D70BCE33C3}" xr6:coauthVersionLast="47" xr6:coauthVersionMax="47" xr10:uidLastSave="{00000000-0000-0000-0000-000000000000}"/>
  <bookViews>
    <workbookView xWindow="28680" yWindow="-120" windowWidth="29040" windowHeight="15720" tabRatio="649" activeTab="2" xr2:uid="{00000000-000D-0000-FFFF-FFFF00000000}"/>
  </bookViews>
  <sheets>
    <sheet name="Uniforme + Transport. + V. Alim" sheetId="18" r:id="rId1"/>
    <sheet name="RIO BRANCO - COPEIRO (A)" sheetId="30" r:id="rId2"/>
    <sheet name="RESUMO DA PROPOSTA " sheetId="25" r:id="rId3"/>
  </sheets>
  <externalReferences>
    <externalReference r:id="rId4"/>
  </externalReferences>
  <definedNames>
    <definedName name="ARMAM.">[1]INSUMOS!$G$30</definedName>
    <definedName name="EQUIP">[1]INSUMOS!$G$45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8" l="1"/>
  <c r="E8" i="18"/>
  <c r="E9" i="18"/>
  <c r="E10" i="18"/>
  <c r="E11" i="18"/>
  <c r="E12" i="18"/>
  <c r="E13" i="18"/>
  <c r="E14" i="18"/>
  <c r="E6" i="18"/>
  <c r="F30" i="18" l="1"/>
  <c r="F7" i="18"/>
  <c r="F8" i="18"/>
  <c r="F9" i="18"/>
  <c r="F10" i="18"/>
  <c r="F11" i="18"/>
  <c r="F12" i="18"/>
  <c r="F13" i="18"/>
  <c r="F14" i="18"/>
  <c r="F6" i="18"/>
  <c r="E16" i="18" l="1"/>
  <c r="E15" i="18" s="1"/>
  <c r="D125" i="30"/>
  <c r="C118" i="30" s="1"/>
  <c r="D118" i="30" s="1"/>
  <c r="E95" i="30"/>
  <c r="E99" i="30" s="1"/>
  <c r="D89" i="30"/>
  <c r="D88" i="30"/>
  <c r="D87" i="30"/>
  <c r="D86" i="30"/>
  <c r="D85" i="30"/>
  <c r="D74" i="30"/>
  <c r="D72" i="30"/>
  <c r="D71" i="30"/>
  <c r="D52" i="30"/>
  <c r="D75" i="30" s="1"/>
  <c r="D35" i="30"/>
  <c r="D37" i="30" s="1"/>
  <c r="E25" i="30"/>
  <c r="E26" i="30" s="1"/>
  <c r="E30" i="30" s="1"/>
  <c r="E31" i="30" s="1"/>
  <c r="E78" i="30" l="1"/>
  <c r="E107" i="30"/>
  <c r="E57" i="30"/>
  <c r="E76" i="30"/>
  <c r="E36" i="30"/>
  <c r="E35" i="30"/>
  <c r="E73" i="30"/>
  <c r="E39" i="30"/>
  <c r="E130" i="30"/>
  <c r="E37" i="30" l="1"/>
  <c r="E38" i="30" s="1"/>
  <c r="C28" i="18"/>
  <c r="E40" i="30" l="1"/>
  <c r="E41" i="30" s="1"/>
  <c r="E65" i="30"/>
  <c r="E48" i="30" l="1"/>
  <c r="E47" i="30"/>
  <c r="E45" i="30"/>
  <c r="E44" i="30"/>
  <c r="E46" i="30"/>
  <c r="E51" i="30"/>
  <c r="E50" i="30"/>
  <c r="E49" i="30"/>
  <c r="E52" i="30" l="1"/>
  <c r="E66" i="30" s="1"/>
  <c r="C26" i="18" l="1"/>
  <c r="C29" i="18" s="1"/>
  <c r="E55" i="30" s="1"/>
  <c r="F32" i="18" l="1"/>
  <c r="E56" i="30" s="1"/>
  <c r="E62" i="30" s="1"/>
  <c r="E67" i="30" s="1"/>
  <c r="E68" i="30" s="1"/>
  <c r="E104" i="30"/>
  <c r="E106" i="30" s="1"/>
  <c r="E74" i="30" l="1"/>
  <c r="E75" i="30" s="1"/>
  <c r="E71" i="30"/>
  <c r="E72" i="30" s="1"/>
  <c r="E108" i="30"/>
  <c r="E131" i="30"/>
  <c r="E79" i="30"/>
  <c r="E134" i="30"/>
  <c r="E111" i="30"/>
  <c r="E81" i="30" l="1"/>
  <c r="E89" i="30" s="1"/>
  <c r="E77" i="30"/>
  <c r="E132" i="30" s="1"/>
  <c r="E80" i="30"/>
  <c r="E109" i="30"/>
  <c r="E86" i="30"/>
  <c r="E88" i="30" l="1"/>
  <c r="E85" i="30"/>
  <c r="E87" i="30"/>
  <c r="E90" i="30"/>
  <c r="E91" i="30" s="1"/>
  <c r="E98" i="30" s="1"/>
  <c r="E100" i="30" s="1"/>
  <c r="E101" i="30" s="1"/>
  <c r="E133" i="30" s="1"/>
  <c r="E135" i="30" s="1"/>
  <c r="E110" i="30" l="1"/>
  <c r="E112" i="30" s="1"/>
  <c r="E115" i="30" s="1"/>
  <c r="E116" i="30" l="1"/>
  <c r="E117" i="30" s="1"/>
  <c r="E118" i="30" s="1"/>
  <c r="E124" i="30" l="1"/>
  <c r="E121" i="30"/>
  <c r="E120" i="30"/>
  <c r="E125" i="30" l="1"/>
  <c r="E126" i="30" s="1"/>
  <c r="E127" i="30" s="1"/>
  <c r="E136" i="30" s="1"/>
  <c r="E137" i="30" s="1"/>
  <c r="E13" i="25" s="1"/>
  <c r="F13" i="25" s="1"/>
  <c r="G13" i="25" s="1"/>
  <c r="F14" i="2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29" authorId="0" shapeId="0" xr:uid="{BD4D90CC-35C7-4349-B056-98775EDC5D5E}">
      <text>
        <r>
          <rPr>
            <sz val="9"/>
            <color indexed="81"/>
            <rFont val="Segoe UI"/>
            <family val="2"/>
          </rPr>
          <t xml:space="preserve">Caso a empresa Inscrita no </t>
        </r>
        <r>
          <rPr>
            <b/>
            <sz val="9"/>
            <color indexed="81"/>
            <rFont val="Segoe UI"/>
            <family val="2"/>
          </rPr>
          <t>PAT - Programa de Alimentação do Trabalhador.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2393538C-BD7F-4FF7-AFCC-14C6FBB8DD64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F2880F0C-7FAF-4AB7-AB6E-FB619EE0863A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7916C978-3ECB-41D1-B389-C33329E65817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E547756E-11B1-49A8-81F7-70C8801F3B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0" shapeId="0" xr:uid="{C9644DDC-DD2F-4F00-A02F-482B11538EB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</t>
        </r>
      </text>
    </comment>
    <comment ref="D73" authorId="0" shapeId="0" xr:uid="{3D85EB96-9493-4294-B26F-DFBDA54BBDE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0" shapeId="0" xr:uid="{8734D90B-4F1C-4F91-9852-3ACE49F00A2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
</t>
        </r>
      </text>
    </comment>
    <comment ref="D76" authorId="0" shapeId="0" xr:uid="{5CBF9EF3-E462-4408-9395-4C7368064E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0" shapeId="0" xr:uid="{19F4B7B7-C211-4087-886B-69F6CD3DC53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0" shapeId="0" xr:uid="{3DB78C52-057C-4627-82F0-91479A65DD6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0" shapeId="0" xr:uid="{621E6BCE-4C4B-4E58-9D4F-953DCB4D2FF9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0" shapeId="0" xr:uid="{839EC9EF-41E9-40D9-B11C-77A42CA698D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0" shapeId="0" xr:uid="{3CB19D0F-FD65-432C-B3B6-1ED09CE22A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0" shapeId="0" xr:uid="{13F36588-FC2C-470C-8086-5A1E90DE16F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<sst xmlns="http://schemas.openxmlformats.org/spreadsheetml/2006/main" count="306" uniqueCount="223">
  <si>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</si>
  <si>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</si>
  <si>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</si>
  <si>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</si>
  <si>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</si>
  <si>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</si>
  <si>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</si>
  <si>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</si>
  <si>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</si>
  <si>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</si>
  <si>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</si>
  <si>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</si>
  <si>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</si>
  <si>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</si>
  <si>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</si>
  <si>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</si>
  <si>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</si>
  <si>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</si>
  <si>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</si>
  <si>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</si>
  <si>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</si>
  <si>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</si>
  <si>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</si>
  <si>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</si>
  <si>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</si>
  <si>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</si>
  <si>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</si>
  <si>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</si>
  <si>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</si>
  <si>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</si>
  <si>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</si>
  <si>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</si>
  <si>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</si>
  <si>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</si>
  <si>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</si>
  <si>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</si>
  <si>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</si>
  <si>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</si>
  <si>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</si>
  <si>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</si>
  <si>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</si>
  <si>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</si>
  <si>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</si>
  <si>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</si>
  <si>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</si>
  <si>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</si>
  <si>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</si>
  <si>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</si>
  <si>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</si>
  <si>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</si>
  <si>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</si>
  <si>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</si>
  <si>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</si>
  <si>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</si>
  <si>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</si>
  <si>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</si>
  <si>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</si>
  <si>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</si>
  <si>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</si>
  <si>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</si>
  <si>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</si>
  <si>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</si>
  <si>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</si>
  <si>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</si>
  <si>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</si>
  <si>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</si>
  <si>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</si>
  <si>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</si>
  <si>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</si>
  <si>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</si>
  <si>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</si>
  <si>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</si>
  <si>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</si>
  <si>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</si>
  <si>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</si>
  <si>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</si>
  <si>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</si>
  <si>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</si>
  <si>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</si>
  <si>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</si>
  <si>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</si>
  <si>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</si>
  <si>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</si>
  <si>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</si>
  <si>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</si>
  <si>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</si>
  <si>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</si>
  <si>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</si>
  <si>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</si>
  <si>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</si>
  <si>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</si>
  <si>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</si>
  <si>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</si>
  <si>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</si>
  <si>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</si>
  <si>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</si>
  <si>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</si>
  <si>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</si>
  <si>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</si>
  <si>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</si>
  <si>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</si>
  <si>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</si>
  <si>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</si>
  <si>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</si>
  <si>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</si>
  <si>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</si>
  <si>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</si>
  <si>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</si>
  <si>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</si>
  <si>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</si>
  <si>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</si>
  <si>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</si>
  <si>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</si>
  <si>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30% sobre o salário-base '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</si>
  <si>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</si>
  <si>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</si>
  <si>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</si>
  <si>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</si>
  <si>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</si>
  <si>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t xml:space="preserve">C1-A  (PIS 0,65)   </t>
  </si>
  <si>
    <t xml:space="preserve">C1. B  (COFINS 3,0)  </t>
  </si>
  <si>
    <t xml:space="preserve">C3-A (ISS 5,0)  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</si>
  <si>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</si>
  <si>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 xml:space="preserve">ANEXO I </t>
  </si>
  <si>
    <t>UNIFORME</t>
  </si>
  <si>
    <t>Nº</t>
  </si>
  <si>
    <t xml:space="preserve">Descrição </t>
  </si>
  <si>
    <t>Custo Total AnuaL dos Uniformes</t>
  </si>
  <si>
    <t>Custo MENSAL dos uniformes (por posto)</t>
  </si>
  <si>
    <t>Vale Transporte</t>
  </si>
  <si>
    <t>Vale Refeição/Alimentação</t>
  </si>
  <si>
    <t>Refeição/Alimentação CE</t>
  </si>
  <si>
    <t>Valor Unitário do Vale transporte</t>
  </si>
  <si>
    <t>Valor diário</t>
  </si>
  <si>
    <t xml:space="preserve">dias trabalhados </t>
  </si>
  <si>
    <t>número de dias trabalhados/mês</t>
  </si>
  <si>
    <t xml:space="preserve">subtotal </t>
  </si>
  <si>
    <t>Subtotal</t>
  </si>
  <si>
    <t>Salário da Categoria</t>
  </si>
  <si>
    <t>6% do salário do trabalhador</t>
  </si>
  <si>
    <t>Cesta básica</t>
  </si>
  <si>
    <t xml:space="preserve">Custo Mensal </t>
  </si>
  <si>
    <t xml:space="preserve">Total </t>
  </si>
  <si>
    <t xml:space="preserve">RIO BRANCO - AC </t>
  </si>
  <si>
    <t>SINDICATO DOS TRAB NAS EMPR DE LIMPEZA DO ESTADO DO AC, CNPJ n. 34.716.605/0001-03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</si>
  <si>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</si>
  <si>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</si>
  <si>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</si>
  <si>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>Programa de Qualificação do Trabalhador (CLÁUSULA VIGÉSIMA PRIMEIRA)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</si>
  <si>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</si>
  <si>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</si>
  <si>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</si>
  <si>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</si>
  <si>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 xml:space="preserve">         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</si>
  <si>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</si>
  <si>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</si>
  <si>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</si>
  <si>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</si>
  <si>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</si>
  <si>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</si>
  <si>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</si>
  <si>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</si>
  <si>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3. Telefone/FAX: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</si>
  <si>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</si>
  <si>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</si>
  <si>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</si>
  <si>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</si>
  <si>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</si>
  <si>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</si>
  <si>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</si>
  <si>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</si>
  <si>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</si>
  <si>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</si>
  <si>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</si>
  <si>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</si>
  <si>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</si>
  <si>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5. Apresentamos nossa proposta de preço, para prestação dos serviços referente ao Pregão Eletrônico nº XX/2022, acatando todas as estipulações consignados no Edital e seus anexos, conforme abaixo:</t>
  </si>
  <si>
    <t>Nº DE FUNCIONÁRIOS</t>
  </si>
  <si>
    <t>Nº DE POSTOS</t>
  </si>
  <si>
    <t>VALOR UNITÁRIO</t>
  </si>
  <si>
    <t>VALOR GLOBAL (ANUAL)</t>
  </si>
  <si>
    <t>PREGÃO ELETRÔNICO XX/2023</t>
  </si>
  <si>
    <t>DIA: XX/XX/2023 às 09:00</t>
  </si>
  <si>
    <t>POSTO</t>
  </si>
  <si>
    <t>AC000002/2023</t>
  </si>
  <si>
    <t>XX/XX/2023</t>
  </si>
  <si>
    <r>
      <t xml:space="preserve">Auxílio Refeição/Alimentação </t>
    </r>
    <r>
      <rPr>
        <b/>
        <i/>
        <sz val="10"/>
        <rFont val="Times New Roman"/>
        <family val="1"/>
      </rPr>
      <t>(CLÁUSULA DÉCIMA)</t>
    </r>
  </si>
  <si>
    <r>
      <t xml:space="preserve">Transporte </t>
    </r>
    <r>
      <rPr>
        <b/>
        <i/>
        <sz val="10"/>
        <rFont val="Times New Roman"/>
        <family val="1"/>
      </rPr>
      <t>(CLÁUSULA DÉCIMA PRIMEIRA)</t>
    </r>
  </si>
  <si>
    <t>Auxílio Funeral (CLÁUSULA DÉCIMA SEGUNDA)</t>
  </si>
  <si>
    <t>Seguro de Vida (CLÁUSULA TRIGÉSIMA QUARTA - Parágrafo Segundo)</t>
  </si>
  <si>
    <t>PCMSO/PPRA e CIPA (CLÁUSULA TRIGÉSIMA - Parágrafo Primeiro)</t>
  </si>
  <si>
    <t xml:space="preserve">Kit de Primeiros Socorros (CLÁUSULA TRIGÉSIMA SEGUNDA) </t>
  </si>
  <si>
    <t>1 DE JANEIRO DE 2023</t>
  </si>
  <si>
    <t>Município, XX de XX de 2023</t>
  </si>
  <si>
    <t>Calça Social</t>
  </si>
  <si>
    <t>Blusa manga longa</t>
  </si>
  <si>
    <t>Blusa manga curta</t>
  </si>
  <si>
    <t>Casaco manga cumprida</t>
  </si>
  <si>
    <t>Batas</t>
  </si>
  <si>
    <t>Par de sapatos</t>
  </si>
  <si>
    <t>Pares de meia</t>
  </si>
  <si>
    <t>Touca com aba</t>
  </si>
  <si>
    <t>Avental</t>
  </si>
  <si>
    <t xml:space="preserve"> Desconto </t>
  </si>
  <si>
    <t>CBO 5134-25</t>
  </si>
  <si>
    <t>COPEIRO (A) - DIURNO - 44 HORAS SEMANAIS</t>
  </si>
  <si>
    <t>ITEM /LOCAL DE EXECUÇÃO</t>
  </si>
  <si>
    <t>COPEIRO (A)</t>
  </si>
  <si>
    <t>QUANTIDADE POR FUNCIONÁRIO
(A)</t>
  </si>
  <si>
    <t xml:space="preserve"> VALOR UNITÁRIO PESQUISADO
(B)</t>
  </si>
  <si>
    <t>VALOR UNITÁRIO POR FUNCIONÁRIO X (2 CONJUNTOS AO ANO)  (C)</t>
  </si>
  <si>
    <t>VALOR ANUAL POR FUNCIONÁRIO (DIVISÃO POR 12 MESES)
(C) / 12 (Meses)</t>
  </si>
  <si>
    <t>Uniformes -  (CLÁUSULA TRIGÉSIMA PRIMEIRA - Parágrafo Quinto) - valor mínimo de R$ 40,00 (vinte reais)</t>
  </si>
  <si>
    <t xml:space="preserve">(EPIs) -  (CLÁUSULA TRIGÉSIMA PRIMEIRA - Parágrafo Quinto) - valor mínimo de R$ 20,00 (quarenta reais) </t>
  </si>
  <si>
    <t xml:space="preserve">	08220.002333/2023-95</t>
  </si>
  <si>
    <t>número de passagens/dia* - CLÁUSULA
 DÉCIMA PRIMEIRA - Parágrafo Segundo</t>
  </si>
  <si>
    <t>QUANTIDADE FUNCIONÁRIOS</t>
  </si>
  <si>
    <t>FUNICIONÁRIOS</t>
  </si>
  <si>
    <t>Vale Transporte SR/PF/AC - Seg a Sex - COPEIRO(A) RIO BRANCO</t>
  </si>
  <si>
    <t>GRUPO</t>
  </si>
  <si>
    <t>5 - SR/PF/AC - COPEIRO (A)</t>
  </si>
  <si>
    <t>1 - ÚNICO</t>
  </si>
  <si>
    <t>VALOR ANUAL
(Valor mensal X 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</si>
</sst>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  <font>
      <b/>
      <sz val="10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318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10" fillId="0" borderId="11" xfId="5" applyFont="1" applyBorder="1" applyAlignment="1">
      <alignment horizontal="center" vertical="center" wrapText="1"/>
    </xf>
    <xf numFmtId="0" fontId="6" fillId="5" borderId="11" xfId="5" applyFont="1" applyFill="1" applyBorder="1" applyAlignment="1">
      <alignment horizontal="center" vertical="center" wrapText="1"/>
    </xf>
    <xf numFmtId="10" fontId="6" fillId="5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5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5" borderId="0" xfId="0" applyNumberFormat="1" applyFont="1" applyFill="1" applyAlignment="1">
      <alignment vertical="center"/>
    </xf>
    <xf numFmtId="0" fontId="7" fillId="5" borderId="11" xfId="6" applyFont="1" applyFill="1" applyBorder="1" applyAlignment="1">
      <alignment horizontal="center" vertical="center"/>
    </xf>
    <xf numFmtId="0" fontId="7" fillId="5" borderId="9" xfId="6" applyFont="1" applyFill="1" applyBorder="1" applyAlignment="1">
      <alignment horizontal="left" vertical="center"/>
    </xf>
    <xf numFmtId="0" fontId="7" fillId="5" borderId="9" xfId="6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5" borderId="0" xfId="0" applyNumberFormat="1" applyFont="1" applyFill="1" applyAlignment="1">
      <alignment vertical="center"/>
    </xf>
    <xf numFmtId="0" fontId="7" fillId="11" borderId="11" xfId="6" applyFont="1" applyFill="1" applyBorder="1" applyAlignment="1">
      <alignment horizontal="center" vertical="center" wrapText="1"/>
    </xf>
    <xf numFmtId="4" fontId="7" fillId="11" borderId="11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Alignment="1">
      <alignment vertical="center"/>
    </xf>
    <xf numFmtId="167" fontId="7" fillId="5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2" borderId="28" xfId="0" applyFont="1" applyFill="1" applyBorder="1" applyAlignment="1">
      <alignment horizontal="center" vertical="center"/>
    </xf>
    <xf numFmtId="0" fontId="6" fillId="5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6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4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7" borderId="11" xfId="0" applyFont="1" applyFill="1" applyBorder="1" applyAlignment="1">
      <alignment vertical="center"/>
    </xf>
    <xf numFmtId="4" fontId="7" fillId="10" borderId="11" xfId="6" applyNumberFormat="1" applyFont="1" applyFill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0" fontId="7" fillId="0" borderId="9" xfId="6" applyFont="1" applyBorder="1" applyAlignment="1">
      <alignment vertical="center" wrapText="1"/>
    </xf>
    <xf numFmtId="0" fontId="7" fillId="0" borderId="10" xfId="6" applyFont="1" applyBorder="1" applyAlignment="1">
      <alignment vertical="center" wrapText="1"/>
    </xf>
    <xf numFmtId="164" fontId="7" fillId="10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7" borderId="11" xfId="6" applyNumberFormat="1" applyFont="1" applyFill="1" applyBorder="1" applyAlignment="1">
      <alignment horizontal="center" vertical="center" wrapText="1"/>
    </xf>
    <xf numFmtId="0" fontId="7" fillId="8" borderId="11" xfId="6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1" borderId="9" xfId="6" applyFont="1" applyFill="1" applyBorder="1" applyAlignment="1">
      <alignment horizontal="left" vertical="center" wrapText="1"/>
    </xf>
    <xf numFmtId="0" fontId="7" fillId="11" borderId="9" xfId="6" applyFont="1" applyFill="1" applyBorder="1" applyAlignment="1">
      <alignment horizontal="right" vertical="center" wrapText="1"/>
    </xf>
    <xf numFmtId="0" fontId="7" fillId="11" borderId="10" xfId="6" applyFont="1" applyFill="1" applyBorder="1" applyAlignment="1">
      <alignment horizontal="right" vertical="center" wrapText="1"/>
    </xf>
    <xf numFmtId="0" fontId="7" fillId="15" borderId="8" xfId="6" applyFont="1" applyFill="1" applyBorder="1" applyAlignment="1">
      <alignment horizontal="right" vertical="center" wrapText="1"/>
    </xf>
    <xf numFmtId="0" fontId="7" fillId="4" borderId="8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7" fillId="13" borderId="11" xfId="0" applyFont="1" applyFill="1" applyBorder="1" applyAlignment="1">
      <alignment horizontal="center" vertical="center" wrapText="1"/>
    </xf>
    <xf numFmtId="172" fontId="6" fillId="0" borderId="11" xfId="10" applyFont="1" applyBorder="1" applyAlignment="1" applyProtection="1">
      <alignment horizontal="center" vertical="center"/>
    </xf>
    <xf numFmtId="0" fontId="7" fillId="0" borderId="0" xfId="0" applyFont="1"/>
    <xf numFmtId="0" fontId="6" fillId="21" borderId="11" xfId="0" applyFont="1" applyFill="1" applyBorder="1"/>
    <xf numFmtId="0" fontId="6" fillId="0" borderId="11" xfId="0" applyFont="1" applyBorder="1"/>
    <xf numFmtId="0" fontId="13" fillId="0" borderId="11" xfId="0" applyFont="1" applyBorder="1" applyAlignment="1">
      <alignment horizontal="right"/>
    </xf>
    <xf numFmtId="0" fontId="7" fillId="13" borderId="11" xfId="0" applyFont="1" applyFill="1" applyBorder="1"/>
    <xf numFmtId="0" fontId="6" fillId="0" borderId="0" xfId="0" applyFont="1" applyAlignment="1">
      <alignment horizontal="right"/>
    </xf>
    <xf numFmtId="170" fontId="7" fillId="5" borderId="11" xfId="0" applyNumberFormat="1" applyFont="1" applyFill="1" applyBorder="1" applyAlignment="1">
      <alignment horizontal="center" vertical="center"/>
    </xf>
    <xf numFmtId="170" fontId="7" fillId="2" borderId="11" xfId="0" applyNumberFormat="1" applyFont="1" applyFill="1" applyBorder="1" applyAlignment="1">
      <alignment horizontal="center" vertical="center"/>
    </xf>
    <xf numFmtId="170" fontId="7" fillId="5" borderId="11" xfId="0" quotePrefix="1" applyNumberFormat="1" applyFont="1" applyFill="1" applyBorder="1" applyAlignment="1">
      <alignment horizontal="center" vertical="center"/>
    </xf>
    <xf numFmtId="4" fontId="7" fillId="19" borderId="11" xfId="0" applyNumberFormat="1" applyFont="1" applyFill="1" applyBorder="1" applyAlignment="1">
      <alignment vertical="center"/>
    </xf>
    <xf numFmtId="164" fontId="7" fillId="5" borderId="11" xfId="3" quotePrefix="1" applyNumberFormat="1" applyFont="1" applyFill="1" applyBorder="1" applyAlignment="1">
      <alignment horizontal="center" vertical="center"/>
    </xf>
    <xf numFmtId="164" fontId="7" fillId="5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5" borderId="15" xfId="0" applyNumberFormat="1" applyFont="1" applyFill="1" applyBorder="1" applyAlignment="1">
      <alignment horizontal="center" vertical="center"/>
    </xf>
    <xf numFmtId="170" fontId="9" fillId="12" borderId="28" xfId="6" applyNumberFormat="1" applyFont="1" applyFill="1" applyBorder="1" applyAlignment="1">
      <alignment horizontal="center" vertical="center" wrapText="1"/>
    </xf>
    <xf numFmtId="0" fontId="9" fillId="12" borderId="31" xfId="6" applyFont="1" applyFill="1" applyBorder="1" applyAlignment="1">
      <alignment horizontal="center" vertical="center" wrapText="1"/>
    </xf>
    <xf numFmtId="170" fontId="9" fillId="12" borderId="33" xfId="0" applyNumberFormat="1" applyFont="1" applyFill="1" applyBorder="1" applyAlignment="1">
      <alignment horizontal="center" vertical="center"/>
    </xf>
    <xf numFmtId="170" fontId="9" fillId="12" borderId="33" xfId="6" applyNumberFormat="1" applyFont="1" applyFill="1" applyBorder="1" applyAlignment="1">
      <alignment horizontal="center" vertical="center" wrapText="1"/>
    </xf>
    <xf numFmtId="170" fontId="9" fillId="12" borderId="32" xfId="6" applyNumberFormat="1" applyFont="1" applyFill="1" applyBorder="1" applyAlignment="1">
      <alignment horizontal="center" vertical="center" wrapText="1"/>
    </xf>
    <xf numFmtId="164" fontId="7" fillId="19" borderId="11" xfId="3" applyNumberFormat="1" applyFont="1" applyFill="1" applyBorder="1" applyAlignment="1">
      <alignment horizontal="center" vertical="center"/>
    </xf>
    <xf numFmtId="170" fontId="7" fillId="10" borderId="11" xfId="0" applyNumberFormat="1" applyFont="1" applyFill="1" applyBorder="1" applyAlignment="1">
      <alignment horizontal="center" vertical="center"/>
    </xf>
    <xf numFmtId="164" fontId="7" fillId="0" borderId="11" xfId="3" applyNumberFormat="1" applyFont="1" applyBorder="1" applyAlignment="1">
      <alignment horizontal="center" vertical="center"/>
    </xf>
    <xf numFmtId="170" fontId="7" fillId="11" borderId="11" xfId="6" applyNumberFormat="1" applyFont="1" applyFill="1" applyBorder="1" applyAlignment="1">
      <alignment horizontal="center" vertical="center" wrapText="1"/>
    </xf>
    <xf numFmtId="170" fontId="7" fillId="11" borderId="11" xfId="0" applyNumberFormat="1" applyFont="1" applyFill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64" fontId="7" fillId="0" borderId="11" xfId="3" quotePrefix="1" applyNumberFormat="1" applyFont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64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10" borderId="15" xfId="0" applyNumberFormat="1" applyFont="1" applyFill="1" applyBorder="1" applyAlignment="1">
      <alignment horizontal="center" vertical="center"/>
    </xf>
    <xf numFmtId="164" fontId="7" fillId="10" borderId="11" xfId="6" applyNumberFormat="1" applyFont="1" applyFill="1" applyBorder="1" applyAlignment="1">
      <alignment horizontal="center" vertical="center" wrapText="1"/>
    </xf>
    <xf numFmtId="164" fontId="7" fillId="5" borderId="0" xfId="3" quotePrefix="1" applyNumberFormat="1" applyFont="1" applyFill="1" applyAlignment="1">
      <alignment horizontal="center" vertical="center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6" borderId="12" xfId="0" applyNumberFormat="1" applyFont="1" applyFill="1" applyBorder="1" applyAlignment="1">
      <alignment horizontal="center" vertical="center"/>
    </xf>
    <xf numFmtId="165" fontId="7" fillId="16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6" fillId="0" borderId="11" xfId="6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4" fontId="7" fillId="0" borderId="15" xfId="3" applyNumberFormat="1" applyFont="1" applyBorder="1" applyAlignment="1">
      <alignment horizontal="center" vertical="center"/>
    </xf>
    <xf numFmtId="0" fontId="7" fillId="17" borderId="11" xfId="0" applyFont="1" applyFill="1" applyBorder="1" applyAlignment="1">
      <alignment horizontal="center" vertical="center"/>
    </xf>
    <xf numFmtId="164" fontId="7" fillId="17" borderId="11" xfId="0" applyNumberFormat="1" applyFont="1" applyFill="1" applyBorder="1" applyAlignment="1">
      <alignment horizontal="center" vertical="center"/>
    </xf>
    <xf numFmtId="170" fontId="7" fillId="4" borderId="10" xfId="0" applyNumberFormat="1" applyFont="1" applyFill="1" applyBorder="1" applyAlignment="1">
      <alignment horizontal="center" vertical="center"/>
    </xf>
    <xf numFmtId="170" fontId="7" fillId="16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7" borderId="11" xfId="0" applyNumberFormat="1" applyFont="1" applyFill="1" applyBorder="1" applyAlignment="1">
      <alignment horizontal="center" vertical="center"/>
    </xf>
    <xf numFmtId="170" fontId="7" fillId="10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6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7" fillId="0" borderId="8" xfId="4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5" borderId="0" xfId="0" applyFont="1" applyFill="1" applyAlignment="1">
      <alignment vertical="center"/>
    </xf>
    <xf numFmtId="166" fontId="9" fillId="5" borderId="0" xfId="0" applyNumberFormat="1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170" fontId="8" fillId="0" borderId="17" xfId="0" applyNumberFormat="1" applyFont="1" applyBorder="1" applyAlignment="1">
      <alignment horizontal="center" vertical="center" wrapText="1"/>
    </xf>
    <xf numFmtId="172" fontId="8" fillId="0" borderId="7" xfId="12" applyFont="1" applyBorder="1" applyAlignment="1" applyProtection="1">
      <alignment horizontal="center" vertical="center"/>
    </xf>
    <xf numFmtId="172" fontId="8" fillId="0" borderId="36" xfId="12" applyFont="1" applyBorder="1" applyAlignment="1" applyProtection="1">
      <alignment horizontal="center" vertical="center"/>
    </xf>
    <xf numFmtId="0" fontId="12" fillId="0" borderId="0" xfId="0" applyFont="1"/>
    <xf numFmtId="0" fontId="8" fillId="0" borderId="0" xfId="0" applyFont="1" applyAlignment="1">
      <alignment horizontal="left" wrapText="1"/>
    </xf>
    <xf numFmtId="0" fontId="12" fillId="23" borderId="35" xfId="0" applyFont="1" applyFill="1" applyBorder="1" applyAlignment="1">
      <alignment horizontal="center" vertical="center" wrapText="1"/>
    </xf>
    <xf numFmtId="0" fontId="12" fillId="23" borderId="3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2" fontId="7" fillId="2" borderId="11" xfId="10" applyFont="1" applyFill="1" applyBorder="1" applyAlignment="1" applyProtection="1">
      <alignment horizontal="center" vertical="center"/>
      <protection locked="0"/>
    </xf>
    <xf numFmtId="0" fontId="6" fillId="24" borderId="11" xfId="6" applyFont="1" applyFill="1" applyBorder="1" applyAlignment="1">
      <alignment horizontal="center" vertical="center" wrapText="1"/>
    </xf>
    <xf numFmtId="10" fontId="7" fillId="24" borderId="11" xfId="3" applyNumberFormat="1" applyFont="1" applyFill="1" applyBorder="1" applyAlignment="1">
      <alignment horizontal="center" vertical="center"/>
    </xf>
    <xf numFmtId="170" fontId="7" fillId="24" borderId="11" xfId="0" applyNumberFormat="1" applyFont="1" applyFill="1" applyBorder="1" applyAlignment="1">
      <alignment horizontal="center" vertical="center"/>
    </xf>
    <xf numFmtId="0" fontId="7" fillId="24" borderId="11" xfId="6" applyFont="1" applyFill="1" applyBorder="1" applyAlignment="1">
      <alignment horizontal="center" vertical="center" wrapText="1"/>
    </xf>
    <xf numFmtId="0" fontId="7" fillId="24" borderId="11" xfId="6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2" fontId="6" fillId="2" borderId="11" xfId="0" applyNumberFormat="1" applyFont="1" applyFill="1" applyBorder="1" applyAlignment="1" applyProtection="1">
      <alignment horizontal="center"/>
      <protection locked="0"/>
    </xf>
    <xf numFmtId="0" fontId="6" fillId="0" borderId="11" xfId="0" applyFont="1" applyBorder="1" applyAlignment="1">
      <alignment horizontal="center"/>
    </xf>
    <xf numFmtId="39" fontId="6" fillId="21" borderId="11" xfId="11" applyNumberFormat="1" applyFont="1" applyFill="1" applyBorder="1" applyAlignment="1" applyProtection="1">
      <alignment horizontal="center"/>
    </xf>
    <xf numFmtId="39" fontId="7" fillId="13" borderId="11" xfId="0" applyNumberFormat="1" applyFont="1" applyFill="1" applyBorder="1" applyAlignment="1">
      <alignment horizontal="center"/>
    </xf>
    <xf numFmtId="172" fontId="6" fillId="2" borderId="11" xfId="10" applyFont="1" applyFill="1" applyBorder="1" applyAlignment="1" applyProtection="1">
      <alignment horizontal="center"/>
      <protection locked="0"/>
    </xf>
    <xf numFmtId="172" fontId="6" fillId="0" borderId="11" xfId="10" applyFont="1" applyBorder="1" applyAlignment="1" applyProtection="1">
      <alignment horizontal="center"/>
    </xf>
    <xf numFmtId="170" fontId="6" fillId="0" borderId="11" xfId="0" applyNumberFormat="1" applyFont="1" applyBorder="1" applyAlignment="1">
      <alignment horizontal="center"/>
    </xf>
    <xf numFmtId="2" fontId="7" fillId="13" borderId="11" xfId="0" applyNumberFormat="1" applyFont="1" applyFill="1" applyBorder="1" applyAlignment="1">
      <alignment horizontal="center"/>
    </xf>
    <xf numFmtId="0" fontId="6" fillId="21" borderId="11" xfId="0" applyFont="1" applyFill="1" applyBorder="1" applyAlignment="1">
      <alignment wrapText="1"/>
    </xf>
    <xf numFmtId="0" fontId="6" fillId="2" borderId="11" xfId="0" applyFont="1" applyFill="1" applyBorder="1" applyAlignment="1" applyProtection="1">
      <alignment horizontal="center" vertical="center"/>
      <protection locked="0"/>
    </xf>
    <xf numFmtId="0" fontId="12" fillId="23" borderId="21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vertical="center" wrapText="1"/>
    </xf>
    <xf numFmtId="0" fontId="12" fillId="23" borderId="12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4" fontId="15" fillId="0" borderId="0" xfId="0" applyNumberFormat="1" applyFont="1"/>
    <xf numFmtId="4" fontId="8" fillId="0" borderId="0" xfId="0" applyNumberFormat="1" applyFont="1"/>
    <xf numFmtId="0" fontId="7" fillId="13" borderId="8" xfId="0" applyFont="1" applyFill="1" applyBorder="1" applyAlignment="1">
      <alignment horizontal="center"/>
    </xf>
    <xf numFmtId="0" fontId="7" fillId="13" borderId="10" xfId="0" applyFont="1" applyFill="1" applyBorder="1" applyAlignment="1">
      <alignment horizontal="center"/>
    </xf>
    <xf numFmtId="0" fontId="9" fillId="13" borderId="0" xfId="0" applyFont="1" applyFill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20" borderId="8" xfId="0" applyFont="1" applyFill="1" applyBorder="1" applyAlignment="1">
      <alignment horizontal="center" wrapText="1"/>
    </xf>
    <xf numFmtId="0" fontId="7" fillId="20" borderId="9" xfId="0" applyFont="1" applyFill="1" applyBorder="1" applyAlignment="1">
      <alignment horizont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172" fontId="7" fillId="13" borderId="11" xfId="10" applyFont="1" applyFill="1" applyBorder="1" applyAlignment="1" applyProtection="1">
      <alignment horizontal="center" vertical="center"/>
    </xf>
    <xf numFmtId="172" fontId="7" fillId="13" borderId="11" xfId="0" applyNumberFormat="1" applyFont="1" applyFill="1" applyBorder="1" applyAlignment="1">
      <alignment horizontal="center"/>
    </xf>
    <xf numFmtId="0" fontId="9" fillId="0" borderId="0" xfId="6" applyFont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10" borderId="8" xfId="6" applyFont="1" applyFill="1" applyBorder="1" applyAlignment="1">
      <alignment horizontal="righ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10" borderId="11" xfId="6" applyFont="1" applyFill="1" applyBorder="1" applyAlignment="1">
      <alignment horizontal="center" vertical="center" wrapText="1"/>
    </xf>
    <xf numFmtId="0" fontId="7" fillId="16" borderId="21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7" fillId="10" borderId="17" xfId="6" applyFont="1" applyFill="1" applyBorder="1" applyAlignment="1">
      <alignment horizontal="right" vertical="center" wrapText="1"/>
    </xf>
    <xf numFmtId="0" fontId="7" fillId="10" borderId="20" xfId="6" applyFont="1" applyFill="1" applyBorder="1" applyAlignment="1">
      <alignment horizontal="right" vertical="center" wrapText="1"/>
    </xf>
    <xf numFmtId="0" fontId="7" fillId="10" borderId="18" xfId="6" applyFont="1" applyFill="1" applyBorder="1" applyAlignment="1">
      <alignment horizontal="right" vertical="center" wrapText="1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10" xfId="6" applyFont="1" applyFill="1" applyBorder="1" applyAlignment="1">
      <alignment horizontal="center" vertical="center" wrapText="1"/>
    </xf>
    <xf numFmtId="164" fontId="7" fillId="24" borderId="8" xfId="3" applyNumberFormat="1" applyFont="1" applyFill="1" applyBorder="1" applyAlignment="1">
      <alignment horizontal="center" vertical="center"/>
    </xf>
    <xf numFmtId="164" fontId="7" fillId="24" borderId="10" xfId="3" applyNumberFormat="1" applyFont="1" applyFill="1" applyBorder="1" applyAlignment="1">
      <alignment horizontal="center" vertical="center"/>
    </xf>
    <xf numFmtId="164" fontId="7" fillId="24" borderId="13" xfId="3" applyNumberFormat="1" applyFont="1" applyFill="1" applyBorder="1" applyAlignment="1">
      <alignment horizontal="center" vertical="center"/>
    </xf>
    <xf numFmtId="164" fontId="7" fillId="24" borderId="14" xfId="3" applyNumberFormat="1" applyFont="1" applyFill="1" applyBorder="1" applyAlignment="1">
      <alignment horizontal="center" vertical="center"/>
    </xf>
    <xf numFmtId="0" fontId="7" fillId="15" borderId="9" xfId="6" applyFont="1" applyFill="1" applyBorder="1" applyAlignment="1">
      <alignment horizontal="center" vertical="center" wrapText="1"/>
    </xf>
    <xf numFmtId="0" fontId="7" fillId="15" borderId="10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7" borderId="8" xfId="6" applyFont="1" applyFill="1" applyBorder="1" applyAlignment="1">
      <alignment horizontal="center" vertical="center"/>
    </xf>
    <xf numFmtId="0" fontId="7" fillId="7" borderId="9" xfId="6" applyFont="1" applyFill="1" applyBorder="1" applyAlignment="1">
      <alignment horizontal="center" vertical="center"/>
    </xf>
    <xf numFmtId="0" fontId="7" fillId="7" borderId="10" xfId="6" applyFont="1" applyFill="1" applyBorder="1" applyAlignment="1">
      <alignment horizontal="center" vertical="center"/>
    </xf>
    <xf numFmtId="0" fontId="7" fillId="14" borderId="11" xfId="6" applyFont="1" applyFill="1" applyBorder="1" applyAlignment="1">
      <alignment horizontal="center" vertical="center"/>
    </xf>
    <xf numFmtId="0" fontId="7" fillId="11" borderId="8" xfId="6" applyFont="1" applyFill="1" applyBorder="1" applyAlignment="1">
      <alignment horizontal="center" vertical="center" wrapText="1"/>
    </xf>
    <xf numFmtId="0" fontId="7" fillId="11" borderId="9" xfId="6" applyFont="1" applyFill="1" applyBorder="1" applyAlignment="1">
      <alignment horizontal="center" vertical="center" wrapText="1"/>
    </xf>
    <xf numFmtId="0" fontId="7" fillId="11" borderId="10" xfId="6" applyFont="1" applyFill="1" applyBorder="1" applyAlignment="1">
      <alignment horizontal="center" vertical="center" wrapText="1"/>
    </xf>
    <xf numFmtId="0" fontId="7" fillId="18" borderId="11" xfId="0" applyFont="1" applyFill="1" applyBorder="1" applyAlignment="1">
      <alignment horizontal="left" vertical="center" wrapText="1"/>
    </xf>
    <xf numFmtId="0" fontId="7" fillId="10" borderId="13" xfId="6" applyFont="1" applyFill="1" applyBorder="1" applyAlignment="1">
      <alignment horizontal="center" vertical="center" wrapText="1"/>
    </xf>
    <xf numFmtId="0" fontId="7" fillId="10" borderId="19" xfId="6" applyFont="1" applyFill="1" applyBorder="1" applyAlignment="1">
      <alignment horizontal="center" vertical="center" wrapText="1"/>
    </xf>
    <xf numFmtId="0" fontId="7" fillId="10" borderId="14" xfId="6" applyFont="1" applyFill="1" applyBorder="1" applyAlignment="1">
      <alignment horizontal="center" vertical="center" wrapText="1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11" borderId="8" xfId="6" applyFont="1" applyFill="1" applyBorder="1" applyAlignment="1">
      <alignment horizontal="center" vertical="center"/>
    </xf>
    <xf numFmtId="0" fontId="7" fillId="11" borderId="9" xfId="6" applyFont="1" applyFill="1" applyBorder="1" applyAlignment="1">
      <alignment horizontal="center" vertical="center"/>
    </xf>
    <xf numFmtId="0" fontId="7" fillId="11" borderId="10" xfId="6" applyFont="1" applyFill="1" applyBorder="1" applyAlignment="1">
      <alignment horizontal="center" vertical="center"/>
    </xf>
    <xf numFmtId="0" fontId="7" fillId="14" borderId="9" xfId="6" applyFont="1" applyFill="1" applyBorder="1" applyAlignment="1">
      <alignment horizontal="center" vertical="center"/>
    </xf>
    <xf numFmtId="0" fontId="7" fillId="14" borderId="10" xfId="6" applyFont="1" applyFill="1" applyBorder="1" applyAlignment="1">
      <alignment horizontal="center" vertical="center"/>
    </xf>
    <xf numFmtId="0" fontId="7" fillId="15" borderId="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24" borderId="8" xfId="0" applyFont="1" applyFill="1" applyBorder="1" applyAlignment="1">
      <alignment horizontal="left" vertical="center"/>
    </xf>
    <xf numFmtId="0" fontId="7" fillId="24" borderId="10" xfId="0" applyFont="1" applyFill="1" applyBorder="1" applyAlignment="1">
      <alignment horizontal="left" vertical="center"/>
    </xf>
    <xf numFmtId="0" fontId="7" fillId="5" borderId="8" xfId="6" applyFont="1" applyFill="1" applyBorder="1" applyAlignment="1">
      <alignment horizontal="justify" vertical="center"/>
    </xf>
    <xf numFmtId="0" fontId="7" fillId="5" borderId="10" xfId="6" applyFont="1" applyFill="1" applyBorder="1" applyAlignment="1">
      <alignment horizontal="justify" vertical="center"/>
    </xf>
    <xf numFmtId="0" fontId="7" fillId="10" borderId="23" xfId="6" applyFont="1" applyFill="1" applyBorder="1" applyAlignment="1">
      <alignment horizontal="center" vertical="center" wrapText="1"/>
    </xf>
    <xf numFmtId="0" fontId="7" fillId="10" borderId="24" xfId="6" applyFont="1" applyFill="1" applyBorder="1" applyAlignment="1">
      <alignment horizontal="center" vertical="center" wrapText="1"/>
    </xf>
    <xf numFmtId="0" fontId="7" fillId="10" borderId="25" xfId="6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/>
    </xf>
    <xf numFmtId="0" fontId="9" fillId="12" borderId="27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164" fontId="7" fillId="9" borderId="8" xfId="3" applyNumberFormat="1" applyFont="1" applyFill="1" applyBorder="1" applyAlignment="1">
      <alignment horizontal="center" vertical="center"/>
    </xf>
    <xf numFmtId="164" fontId="7" fillId="9" borderId="9" xfId="3" applyNumberFormat="1" applyFont="1" applyFill="1" applyBorder="1" applyAlignment="1">
      <alignment horizontal="center" vertical="center"/>
    </xf>
    <xf numFmtId="164" fontId="7" fillId="9" borderId="10" xfId="3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justify" vertical="center"/>
    </xf>
    <xf numFmtId="0" fontId="6" fillId="2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0" fontId="6" fillId="5" borderId="8" xfId="5" applyFont="1" applyFill="1" applyBorder="1" applyAlignment="1">
      <alignment horizontal="center" vertical="center" wrapText="1"/>
    </xf>
    <xf numFmtId="0" fontId="6" fillId="5" borderId="9" xfId="5" applyFont="1" applyFill="1" applyBorder="1" applyAlignment="1">
      <alignment horizontal="center" vertical="center" wrapText="1"/>
    </xf>
    <xf numFmtId="0" fontId="6" fillId="5" borderId="10" xfId="5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70" fontId="7" fillId="5" borderId="9" xfId="5" applyNumberFormat="1" applyFont="1" applyFill="1" applyBorder="1" applyAlignment="1">
      <alignment horizontal="center" vertical="center" wrapText="1"/>
    </xf>
    <xf numFmtId="170" fontId="7" fillId="5" borderId="10" xfId="5" applyNumberFormat="1" applyFont="1" applyFill="1" applyBorder="1" applyAlignment="1">
      <alignment horizontal="center" vertical="center" wrapText="1"/>
    </xf>
    <xf numFmtId="15" fontId="6" fillId="5" borderId="8" xfId="0" applyNumberFormat="1" applyFont="1" applyFill="1" applyBorder="1" applyAlignment="1">
      <alignment horizontal="center" vertical="center"/>
    </xf>
    <xf numFmtId="15" fontId="6" fillId="5" borderId="9" xfId="0" applyNumberFormat="1" applyFont="1" applyFill="1" applyBorder="1" applyAlignment="1">
      <alignment horizontal="center" vertical="center"/>
    </xf>
    <xf numFmtId="15" fontId="6" fillId="5" borderId="10" xfId="0" applyNumberFormat="1" applyFont="1" applyFill="1" applyBorder="1" applyAlignment="1">
      <alignment horizontal="center" vertical="center"/>
    </xf>
    <xf numFmtId="0" fontId="7" fillId="4" borderId="13" xfId="4" applyFont="1" applyFill="1" applyBorder="1" applyAlignment="1">
      <alignment horizontal="center" vertical="center"/>
    </xf>
    <xf numFmtId="0" fontId="7" fillId="4" borderId="19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/>
    </xf>
    <xf numFmtId="0" fontId="7" fillId="4" borderId="17" xfId="4" applyFont="1" applyFill="1" applyBorder="1" applyAlignment="1">
      <alignment horizontal="center" vertical="center"/>
    </xf>
    <xf numFmtId="0" fontId="7" fillId="4" borderId="20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14" fontId="6" fillId="5" borderId="8" xfId="0" quotePrefix="1" applyNumberFormat="1" applyFont="1" applyFill="1" applyBorder="1" applyAlignment="1">
      <alignment horizontal="center" vertical="center"/>
    </xf>
    <xf numFmtId="14" fontId="6" fillId="5" borderId="9" xfId="0" applyNumberFormat="1" applyFont="1" applyFill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/>
    </xf>
    <xf numFmtId="0" fontId="6" fillId="5" borderId="8" xfId="4" applyFont="1" applyFill="1" applyBorder="1" applyAlignment="1">
      <alignment horizontal="center" vertical="center" wrapText="1"/>
    </xf>
    <xf numFmtId="0" fontId="6" fillId="5" borderId="9" xfId="4" applyFont="1" applyFill="1" applyBorder="1" applyAlignment="1">
      <alignment horizontal="center" vertical="center" wrapText="1"/>
    </xf>
    <xf numFmtId="0" fontId="6" fillId="5" borderId="10" xfId="4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0" fontId="6" fillId="5" borderId="10" xfId="4" quotePrefix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17" fontId="6" fillId="5" borderId="10" xfId="4" quotePrefix="1" applyNumberFormat="1" applyFont="1" applyFill="1" applyBorder="1" applyAlignment="1">
      <alignment horizontal="center" vertical="center" wrapText="1"/>
    </xf>
    <xf numFmtId="0" fontId="7" fillId="5" borderId="9" xfId="4" applyFont="1" applyFill="1" applyBorder="1" applyAlignment="1">
      <alignment horizontal="right" vertical="center" wrapText="1"/>
    </xf>
    <xf numFmtId="0" fontId="7" fillId="5" borderId="10" xfId="4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172" fontId="12" fillId="22" borderId="21" xfId="12" applyFont="1" applyFill="1" applyBorder="1" applyAlignment="1" applyProtection="1">
      <alignment horizontal="center" vertical="center" wrapText="1"/>
    </xf>
    <xf numFmtId="172" fontId="12" fillId="22" borderId="22" xfId="12" applyFont="1" applyFill="1" applyBorder="1" applyAlignment="1" applyProtection="1">
      <alignment horizontal="center" vertical="center" wrapText="1"/>
    </xf>
    <xf numFmtId="0" fontId="12" fillId="22" borderId="21" xfId="0" applyFont="1" applyFill="1" applyBorder="1" applyAlignment="1">
      <alignment horizontal="center" vertical="center" wrapText="1"/>
    </xf>
    <xf numFmtId="0" fontId="12" fillId="22" borderId="30" xfId="0" applyFont="1" applyFill="1" applyBorder="1" applyAlignment="1">
      <alignment horizontal="center" vertical="center" wrapText="1"/>
    </xf>
    <xf numFmtId="0" fontId="12" fillId="22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</cellXfs>
  <cellStyles count="13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Normal" xfId="0" builtinId="0"/>
    <cellStyle name="Normal 2" xfId="6" xr:uid="{00000000-0005-0000-0000-000004000000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.ccs/Downloads/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  <pageSetUpPr fitToPage="1"/>
  </sheetPr>
  <dimension ref="A1:F33"/>
  <sheetViews>
    <sheetView topLeftCell="A5" workbookViewId="0">
      <selection activeCell="A15" sqref="A15:D15"/>
    </sheetView>
  </sheetViews>
  <sheetFormatPr defaultColWidth="9.1796875" defaultRowHeight="13" x14ac:dyDescent="0.3"/>
  <cols>
    <col min="1" max="1" width="6" style="14" customWidth="1"/>
    <col min="2" max="2" width="33.1796875" style="14" customWidth="1"/>
    <col min="3" max="3" width="14.1796875" style="14" customWidth="1"/>
    <col min="4" max="6" width="15.7265625" style="14" customWidth="1"/>
    <col min="7" max="16384" width="9.1796875" style="14"/>
  </cols>
  <sheetData>
    <row r="1" spans="1:6" x14ac:dyDescent="0.3">
      <c r="A1" s="164" t="s">
        <v>123</v>
      </c>
      <c r="B1" s="164"/>
      <c r="C1" s="164"/>
      <c r="D1" s="164"/>
      <c r="E1" s="164"/>
      <c r="F1" s="164"/>
    </row>
    <row r="2" spans="1:6" x14ac:dyDescent="0.3">
      <c r="A2" s="56"/>
      <c r="B2" s="63"/>
      <c r="C2" s="56"/>
      <c r="D2" s="56"/>
      <c r="E2" s="56"/>
      <c r="F2" s="56"/>
    </row>
    <row r="3" spans="1:6" x14ac:dyDescent="0.3">
      <c r="A3" s="165" t="s">
        <v>124</v>
      </c>
      <c r="B3" s="165"/>
      <c r="C3" s="165"/>
      <c r="D3" s="165"/>
      <c r="E3" s="165"/>
      <c r="F3" s="165"/>
    </row>
    <row r="4" spans="1:6" ht="12.75" customHeight="1" x14ac:dyDescent="0.3">
      <c r="A4" s="168" t="s">
        <v>207</v>
      </c>
      <c r="B4" s="169"/>
      <c r="C4" s="169"/>
      <c r="D4" s="169"/>
      <c r="E4" s="169"/>
      <c r="F4" s="169"/>
    </row>
    <row r="5" spans="1:6" ht="91" x14ac:dyDescent="0.3">
      <c r="A5" s="64" t="s">
        <v>125</v>
      </c>
      <c r="B5" s="64" t="s">
        <v>126</v>
      </c>
      <c r="C5" s="64" t="s">
        <v>208</v>
      </c>
      <c r="D5" s="64" t="s">
        <v>209</v>
      </c>
      <c r="E5" s="64" t="s">
        <v>210</v>
      </c>
      <c r="F5" s="64" t="s">
        <v>211</v>
      </c>
    </row>
    <row r="6" spans="1:6" x14ac:dyDescent="0.3">
      <c r="A6" s="3">
        <v>1</v>
      </c>
      <c r="B6" s="144" t="s">
        <v>194</v>
      </c>
      <c r="C6" s="3">
        <v>2</v>
      </c>
      <c r="D6" s="135">
        <v>0</v>
      </c>
      <c r="E6" s="65">
        <f>TRUNC((D6*C6*2),2)</f>
        <v>0</v>
      </c>
      <c r="F6" s="65">
        <f>TRUNC((E6/12),2)</f>
        <v>0</v>
      </c>
    </row>
    <row r="7" spans="1:6" ht="48" customHeight="1" x14ac:dyDescent="0.3">
      <c r="A7" s="3">
        <v>2</v>
      </c>
      <c r="B7" s="144" t="s">
        <v>195</v>
      </c>
      <c r="C7" s="3">
        <v>2</v>
      </c>
      <c r="D7" s="135">
        <v>0</v>
      </c>
      <c r="E7" s="65">
        <f t="shared" ref="E7:E14" si="0">TRUNC((D7*C7*2),2)</f>
        <v>0</v>
      </c>
      <c r="F7" s="65">
        <f t="shared" ref="F7:F14" si="1">TRUNC((E7/12),2)</f>
        <v>0</v>
      </c>
    </row>
    <row r="8" spans="1:6" x14ac:dyDescent="0.3">
      <c r="A8" s="3">
        <v>3</v>
      </c>
      <c r="B8" s="144" t="s">
        <v>196</v>
      </c>
      <c r="C8" s="3">
        <v>2</v>
      </c>
      <c r="D8" s="135">
        <v>0</v>
      </c>
      <c r="E8" s="65">
        <f t="shared" si="0"/>
        <v>0</v>
      </c>
      <c r="F8" s="65">
        <f t="shared" si="1"/>
        <v>0</v>
      </c>
    </row>
    <row r="9" spans="1:6" x14ac:dyDescent="0.3">
      <c r="A9" s="3">
        <v>4</v>
      </c>
      <c r="B9" s="144" t="s">
        <v>197</v>
      </c>
      <c r="C9" s="3">
        <v>1</v>
      </c>
      <c r="D9" s="135">
        <v>0</v>
      </c>
      <c r="E9" s="65">
        <f t="shared" si="0"/>
        <v>0</v>
      </c>
      <c r="F9" s="65">
        <f t="shared" si="1"/>
        <v>0</v>
      </c>
    </row>
    <row r="10" spans="1:6" x14ac:dyDescent="0.3">
      <c r="A10" s="3">
        <v>5</v>
      </c>
      <c r="B10" s="145" t="s">
        <v>198</v>
      </c>
      <c r="C10" s="3">
        <v>2</v>
      </c>
      <c r="D10" s="135">
        <v>0</v>
      </c>
      <c r="E10" s="65">
        <f t="shared" si="0"/>
        <v>0</v>
      </c>
      <c r="F10" s="65">
        <f t="shared" si="1"/>
        <v>0</v>
      </c>
    </row>
    <row r="11" spans="1:6" x14ac:dyDescent="0.3">
      <c r="A11" s="3">
        <v>6</v>
      </c>
      <c r="B11" s="145" t="s">
        <v>199</v>
      </c>
      <c r="C11" s="3">
        <v>1</v>
      </c>
      <c r="D11" s="135">
        <v>0</v>
      </c>
      <c r="E11" s="65">
        <f t="shared" si="0"/>
        <v>0</v>
      </c>
      <c r="F11" s="65">
        <f t="shared" si="1"/>
        <v>0</v>
      </c>
    </row>
    <row r="12" spans="1:6" x14ac:dyDescent="0.3">
      <c r="A12" s="3">
        <v>7</v>
      </c>
      <c r="B12" s="145" t="s">
        <v>200</v>
      </c>
      <c r="C12" s="3">
        <v>3</v>
      </c>
      <c r="D12" s="135">
        <v>0</v>
      </c>
      <c r="E12" s="65">
        <f t="shared" si="0"/>
        <v>0</v>
      </c>
      <c r="F12" s="65">
        <f t="shared" si="1"/>
        <v>0</v>
      </c>
    </row>
    <row r="13" spans="1:6" x14ac:dyDescent="0.3">
      <c r="A13" s="3">
        <v>8</v>
      </c>
      <c r="B13" s="145" t="s">
        <v>201</v>
      </c>
      <c r="C13" s="3">
        <v>2</v>
      </c>
      <c r="D13" s="135">
        <v>0</v>
      </c>
      <c r="E13" s="65">
        <f t="shared" si="0"/>
        <v>0</v>
      </c>
      <c r="F13" s="65">
        <f t="shared" si="1"/>
        <v>0</v>
      </c>
    </row>
    <row r="14" spans="1:6" x14ac:dyDescent="0.3">
      <c r="A14" s="3">
        <v>9</v>
      </c>
      <c r="B14" s="145" t="s">
        <v>202</v>
      </c>
      <c r="C14" s="3">
        <v>2</v>
      </c>
      <c r="D14" s="135">
        <v>0</v>
      </c>
      <c r="E14" s="65">
        <f t="shared" si="0"/>
        <v>0</v>
      </c>
      <c r="F14" s="65">
        <f t="shared" si="1"/>
        <v>0</v>
      </c>
    </row>
    <row r="15" spans="1:6" x14ac:dyDescent="0.3">
      <c r="A15" s="162" t="s">
        <v>127</v>
      </c>
      <c r="B15" s="166"/>
      <c r="C15" s="166"/>
      <c r="D15" s="166"/>
      <c r="E15" s="172">
        <f>E16*12</f>
        <v>0</v>
      </c>
      <c r="F15" s="172"/>
    </row>
    <row r="16" spans="1:6" ht="14.5" customHeight="1" x14ac:dyDescent="0.3">
      <c r="A16" s="162" t="s">
        <v>128</v>
      </c>
      <c r="B16" s="166"/>
      <c r="C16" s="166"/>
      <c r="D16" s="166"/>
      <c r="E16" s="173">
        <f>SUM(F6:F14)</f>
        <v>0</v>
      </c>
      <c r="F16" s="173"/>
    </row>
    <row r="17" spans="1:6" x14ac:dyDescent="0.3">
      <c r="A17" s="56"/>
      <c r="B17" s="56"/>
      <c r="C17" s="56"/>
      <c r="D17" s="56"/>
      <c r="E17" s="56"/>
      <c r="F17" s="56"/>
    </row>
    <row r="18" spans="1:6" x14ac:dyDescent="0.3">
      <c r="A18" s="56"/>
      <c r="B18" s="56"/>
      <c r="C18" s="56"/>
      <c r="D18" s="56"/>
      <c r="E18" s="56"/>
      <c r="F18" s="56"/>
    </row>
    <row r="19" spans="1:6" x14ac:dyDescent="0.3">
      <c r="A19" s="66"/>
      <c r="B19" s="167" t="s">
        <v>129</v>
      </c>
      <c r="C19" s="167"/>
      <c r="D19" s="66"/>
    </row>
    <row r="20" spans="1:6" x14ac:dyDescent="0.3">
      <c r="A20" s="56"/>
      <c r="B20" s="56"/>
      <c r="C20" s="56"/>
      <c r="D20" s="56"/>
      <c r="E20" s="56"/>
      <c r="F20" s="56"/>
    </row>
    <row r="21" spans="1:6" x14ac:dyDescent="0.3">
      <c r="A21" s="56"/>
      <c r="B21" s="167"/>
      <c r="C21" s="167"/>
      <c r="D21" s="56"/>
      <c r="E21" s="56"/>
      <c r="F21" s="56"/>
    </row>
    <row r="22" spans="1:6" ht="30" customHeight="1" x14ac:dyDescent="0.3">
      <c r="A22" s="56"/>
      <c r="B22" s="170" t="s">
        <v>218</v>
      </c>
      <c r="C22" s="171"/>
      <c r="D22" s="56"/>
      <c r="E22" s="56"/>
      <c r="F22" s="56"/>
    </row>
    <row r="23" spans="1:6" x14ac:dyDescent="0.3">
      <c r="A23" s="56"/>
      <c r="B23" s="67" t="s">
        <v>132</v>
      </c>
      <c r="C23" s="146">
        <v>3.5</v>
      </c>
      <c r="D23" s="56"/>
      <c r="E23" s="167" t="s">
        <v>130</v>
      </c>
      <c r="F23" s="167"/>
    </row>
    <row r="24" spans="1:6" ht="26" x14ac:dyDescent="0.3">
      <c r="A24" s="56"/>
      <c r="B24" s="154" t="s">
        <v>215</v>
      </c>
      <c r="C24" s="155">
        <v>4</v>
      </c>
      <c r="D24" s="56"/>
      <c r="E24" s="56"/>
      <c r="F24" s="56"/>
    </row>
    <row r="25" spans="1:6" x14ac:dyDescent="0.3">
      <c r="A25" s="56"/>
      <c r="B25" s="67" t="s">
        <v>135</v>
      </c>
      <c r="C25" s="147">
        <v>22</v>
      </c>
      <c r="D25" s="56"/>
      <c r="E25" s="162" t="s">
        <v>131</v>
      </c>
      <c r="F25" s="163"/>
    </row>
    <row r="26" spans="1:6" x14ac:dyDescent="0.3">
      <c r="A26" s="56"/>
      <c r="B26" s="67" t="s">
        <v>137</v>
      </c>
      <c r="C26" s="148">
        <f>C23*C24*C25</f>
        <v>308</v>
      </c>
      <c r="D26" s="56"/>
      <c r="E26" s="68" t="s">
        <v>133</v>
      </c>
      <c r="F26" s="150">
        <v>11</v>
      </c>
    </row>
    <row r="27" spans="1:6" x14ac:dyDescent="0.3">
      <c r="A27" s="56"/>
      <c r="B27" s="67" t="s">
        <v>138</v>
      </c>
      <c r="C27" s="73">
        <v>1325</v>
      </c>
      <c r="D27" s="56"/>
      <c r="E27" s="68" t="s">
        <v>134</v>
      </c>
      <c r="F27" s="147">
        <v>22</v>
      </c>
    </row>
    <row r="28" spans="1:6" x14ac:dyDescent="0.3">
      <c r="A28" s="56"/>
      <c r="B28" s="67" t="s">
        <v>139</v>
      </c>
      <c r="C28" s="148">
        <f>C27*6%</f>
        <v>79.5</v>
      </c>
      <c r="D28" s="56"/>
      <c r="E28" s="69" t="s">
        <v>136</v>
      </c>
      <c r="F28" s="151">
        <v>242</v>
      </c>
    </row>
    <row r="29" spans="1:6" x14ac:dyDescent="0.3">
      <c r="A29" s="56"/>
      <c r="B29" s="70" t="s">
        <v>141</v>
      </c>
      <c r="C29" s="149">
        <f>TRUNC((C26-C28),2)</f>
        <v>228.5</v>
      </c>
      <c r="D29" s="56"/>
      <c r="E29" s="68" t="s">
        <v>203</v>
      </c>
      <c r="F29" s="152">
        <v>0</v>
      </c>
    </row>
    <row r="30" spans="1:6" x14ac:dyDescent="0.3">
      <c r="A30" s="56"/>
      <c r="B30" s="56"/>
      <c r="C30" s="71"/>
      <c r="D30" s="56"/>
      <c r="E30" s="69" t="s">
        <v>136</v>
      </c>
      <c r="F30" s="151">
        <f>F28-F29</f>
        <v>242</v>
      </c>
    </row>
    <row r="31" spans="1:6" x14ac:dyDescent="0.3">
      <c r="E31" s="68" t="s">
        <v>140</v>
      </c>
      <c r="F31" s="150"/>
    </row>
    <row r="32" spans="1:6" x14ac:dyDescent="0.3">
      <c r="B32" s="66"/>
      <c r="C32" s="56"/>
      <c r="E32" s="70" t="s">
        <v>142</v>
      </c>
      <c r="F32" s="153">
        <f>TRUNC((F30+F31),2)</f>
        <v>242</v>
      </c>
    </row>
    <row r="33" spans="2:3" x14ac:dyDescent="0.3">
      <c r="B33" s="56"/>
      <c r="C33" s="56"/>
    </row>
  </sheetData>
  <mergeCells count="12">
    <mergeCell ref="E25:F25"/>
    <mergeCell ref="A1:F1"/>
    <mergeCell ref="A3:F3"/>
    <mergeCell ref="A15:D15"/>
    <mergeCell ref="B19:C19"/>
    <mergeCell ref="E23:F23"/>
    <mergeCell ref="A4:F4"/>
    <mergeCell ref="B21:C21"/>
    <mergeCell ref="B22:C22"/>
    <mergeCell ref="E15:F15"/>
    <mergeCell ref="E16:F16"/>
    <mergeCell ref="A16:D16"/>
  </mergeCells>
  <pageMargins left="0.511811024" right="0.511811024" top="0.78740157499999996" bottom="0.78740157499999996" header="0.31496062000000002" footer="0.31496062000000002"/>
  <pageSetup paperSize="9" scale="9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22D8-2CB1-446F-8F5C-6DE23A7452D4}">
  <sheetPr>
    <pageSetUpPr fitToPage="1"/>
  </sheetPr>
  <dimension ref="A1:I138"/>
  <sheetViews>
    <sheetView topLeftCell="A112" zoomScale="85" zoomScaleNormal="85" workbookViewId="0">
      <selection activeCell="C116" sqref="C116:D116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289" t="s">
        <v>0</v>
      </c>
      <c r="B1" s="290"/>
      <c r="C1" s="290"/>
      <c r="D1" s="290"/>
      <c r="E1" s="291"/>
    </row>
    <row r="2" spans="1:5" ht="13.5" customHeight="1" thickBot="1" x14ac:dyDescent="0.4">
      <c r="A2" s="292"/>
      <c r="B2" s="293"/>
      <c r="C2" s="293"/>
      <c r="D2" s="293"/>
      <c r="E2" s="294"/>
    </row>
    <row r="3" spans="1:5" ht="15" customHeight="1" x14ac:dyDescent="0.35">
      <c r="A3" s="295" t="s">
        <v>111</v>
      </c>
      <c r="B3" s="296"/>
      <c r="C3" s="297"/>
      <c r="D3" s="298" t="s">
        <v>214</v>
      </c>
      <c r="E3" s="299"/>
    </row>
    <row r="4" spans="1:5" ht="15" customHeight="1" x14ac:dyDescent="0.35">
      <c r="A4" s="295" t="s">
        <v>112</v>
      </c>
      <c r="B4" s="296"/>
      <c r="C4" s="297"/>
      <c r="D4" s="300" t="s">
        <v>181</v>
      </c>
      <c r="E4" s="301"/>
    </row>
    <row r="5" spans="1:5" x14ac:dyDescent="0.35">
      <c r="A5" s="121"/>
      <c r="B5" s="302" t="s">
        <v>182</v>
      </c>
      <c r="C5" s="302"/>
      <c r="D5" s="302"/>
      <c r="E5" s="303"/>
    </row>
    <row r="6" spans="1:5" x14ac:dyDescent="0.35">
      <c r="A6" s="278" t="s">
        <v>1</v>
      </c>
      <c r="B6" s="279"/>
      <c r="C6" s="279"/>
      <c r="D6" s="279"/>
      <c r="E6" s="280"/>
    </row>
    <row r="7" spans="1:5" ht="31.5" customHeight="1" x14ac:dyDescent="0.35">
      <c r="A7" s="3" t="s">
        <v>2</v>
      </c>
      <c r="B7" s="4" t="s">
        <v>3</v>
      </c>
      <c r="C7" s="281" t="s">
        <v>185</v>
      </c>
      <c r="D7" s="282"/>
      <c r="E7" s="283"/>
    </row>
    <row r="8" spans="1:5" ht="16.149999999999999" customHeight="1" x14ac:dyDescent="0.35">
      <c r="A8" s="3" t="s">
        <v>4</v>
      </c>
      <c r="B8" s="4" t="s">
        <v>5</v>
      </c>
      <c r="C8" s="284" t="s">
        <v>143</v>
      </c>
      <c r="D8" s="285"/>
      <c r="E8" s="286"/>
    </row>
    <row r="9" spans="1:5" ht="22.5" customHeight="1" x14ac:dyDescent="0.35">
      <c r="A9" s="3" t="s">
        <v>6</v>
      </c>
      <c r="B9" s="4" t="s">
        <v>7</v>
      </c>
      <c r="C9" s="284" t="s">
        <v>184</v>
      </c>
      <c r="D9" s="285"/>
      <c r="E9" s="286"/>
    </row>
    <row r="10" spans="1:5" ht="32.25" customHeight="1" x14ac:dyDescent="0.35">
      <c r="A10" s="3" t="s">
        <v>8</v>
      </c>
      <c r="B10" s="4" t="s">
        <v>9</v>
      </c>
      <c r="C10" s="284" t="s">
        <v>10</v>
      </c>
      <c r="D10" s="285"/>
      <c r="E10" s="286"/>
    </row>
    <row r="11" spans="1:5" x14ac:dyDescent="0.35">
      <c r="A11" s="278" t="s">
        <v>11</v>
      </c>
      <c r="B11" s="279"/>
      <c r="C11" s="279"/>
      <c r="D11" s="279"/>
      <c r="E11" s="280"/>
    </row>
    <row r="12" spans="1:5" ht="33.75" customHeight="1" x14ac:dyDescent="0.35">
      <c r="A12" s="304" t="s">
        <v>12</v>
      </c>
      <c r="B12" s="305"/>
      <c r="C12" s="6" t="s">
        <v>13</v>
      </c>
      <c r="D12" s="306" t="s">
        <v>152</v>
      </c>
      <c r="E12" s="307"/>
    </row>
    <row r="13" spans="1:5" ht="24.75" customHeight="1" x14ac:dyDescent="0.35">
      <c r="A13" s="287" t="s">
        <v>207</v>
      </c>
      <c r="B13" s="308"/>
      <c r="C13" s="7" t="s">
        <v>183</v>
      </c>
      <c r="D13" s="263">
        <v>1</v>
      </c>
      <c r="E13" s="265"/>
    </row>
    <row r="14" spans="1:5" ht="24.75" customHeight="1" x14ac:dyDescent="0.35">
      <c r="A14" s="287" t="s">
        <v>216</v>
      </c>
      <c r="B14" s="288"/>
      <c r="C14" s="7" t="s">
        <v>217</v>
      </c>
      <c r="D14" s="263">
        <v>2</v>
      </c>
      <c r="E14" s="265"/>
    </row>
    <row r="15" spans="1:5" ht="23.25" customHeight="1" x14ac:dyDescent="0.35">
      <c r="A15" s="272" t="s">
        <v>15</v>
      </c>
      <c r="B15" s="273"/>
      <c r="C15" s="273"/>
      <c r="D15" s="273"/>
      <c r="E15" s="274"/>
    </row>
    <row r="16" spans="1:5" x14ac:dyDescent="0.35">
      <c r="A16" s="275" t="s">
        <v>16</v>
      </c>
      <c r="B16" s="276"/>
      <c r="C16" s="276"/>
      <c r="D16" s="276"/>
      <c r="E16" s="277"/>
    </row>
    <row r="17" spans="1:8" ht="27.75" customHeight="1" x14ac:dyDescent="0.35">
      <c r="A17" s="194" t="s">
        <v>17</v>
      </c>
      <c r="B17" s="195"/>
      <c r="C17" s="195"/>
      <c r="D17" s="196"/>
      <c r="E17" s="52" t="s">
        <v>18</v>
      </c>
      <c r="G17" s="8"/>
    </row>
    <row r="18" spans="1:8" ht="31.5" customHeight="1" x14ac:dyDescent="0.35">
      <c r="A18" s="3">
        <v>1</v>
      </c>
      <c r="B18" s="9" t="s">
        <v>102</v>
      </c>
      <c r="C18" s="263" t="s">
        <v>205</v>
      </c>
      <c r="D18" s="264"/>
      <c r="E18" s="265"/>
    </row>
    <row r="19" spans="1:8" ht="31.5" customHeight="1" x14ac:dyDescent="0.35">
      <c r="A19" s="3">
        <v>2</v>
      </c>
      <c r="B19" s="9" t="s">
        <v>19</v>
      </c>
      <c r="C19" s="263" t="s">
        <v>204</v>
      </c>
      <c r="D19" s="264"/>
      <c r="E19" s="265"/>
    </row>
    <row r="20" spans="1:8" ht="31.5" customHeight="1" x14ac:dyDescent="0.35">
      <c r="A20" s="3">
        <v>3</v>
      </c>
      <c r="B20" s="9" t="s">
        <v>20</v>
      </c>
      <c r="C20" s="266">
        <v>1325</v>
      </c>
      <c r="D20" s="267"/>
      <c r="E20" s="268"/>
    </row>
    <row r="21" spans="1:8" ht="48" customHeight="1" x14ac:dyDescent="0.35">
      <c r="A21" s="3">
        <v>4</v>
      </c>
      <c r="B21" s="9" t="s">
        <v>21</v>
      </c>
      <c r="C21" s="263" t="s">
        <v>144</v>
      </c>
      <c r="D21" s="264"/>
      <c r="E21" s="265"/>
    </row>
    <row r="22" spans="1:8" ht="28.5" customHeight="1" x14ac:dyDescent="0.35">
      <c r="A22" s="3">
        <v>5</v>
      </c>
      <c r="B22" s="10" t="s">
        <v>22</v>
      </c>
      <c r="C22" s="269" t="s">
        <v>192</v>
      </c>
      <c r="D22" s="270"/>
      <c r="E22" s="271"/>
    </row>
    <row r="23" spans="1:8" s="5" customFormat="1" ht="27" customHeight="1" x14ac:dyDescent="0.35">
      <c r="A23" s="191" t="s">
        <v>23</v>
      </c>
      <c r="B23" s="192"/>
      <c r="C23" s="192"/>
      <c r="D23" s="192"/>
      <c r="E23" s="193"/>
    </row>
    <row r="24" spans="1:8" s="5" customFormat="1" ht="22.5" customHeight="1" x14ac:dyDescent="0.35">
      <c r="A24" s="53">
        <v>1</v>
      </c>
      <c r="B24" s="194" t="s">
        <v>24</v>
      </c>
      <c r="C24" s="195"/>
      <c r="D24" s="196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58"/>
      <c r="D25" s="259"/>
      <c r="E25" s="73">
        <f>C20</f>
        <v>1325</v>
      </c>
    </row>
    <row r="26" spans="1:8" ht="26.25" customHeight="1" x14ac:dyDescent="0.35">
      <c r="A26" s="12" t="s">
        <v>4</v>
      </c>
      <c r="B26" s="55" t="s">
        <v>27</v>
      </c>
      <c r="C26" s="260" t="s">
        <v>113</v>
      </c>
      <c r="D26" s="261"/>
      <c r="E26" s="74">
        <f>TRUNC((+E25*30%),2)</f>
        <v>397.5</v>
      </c>
    </row>
    <row r="27" spans="1:8" x14ac:dyDescent="0.35">
      <c r="A27" s="12" t="s">
        <v>6</v>
      </c>
      <c r="B27" s="55" t="s">
        <v>28</v>
      </c>
      <c r="C27" s="262"/>
      <c r="D27" s="254"/>
      <c r="E27" s="74"/>
    </row>
    <row r="28" spans="1:8" x14ac:dyDescent="0.35">
      <c r="A28" s="12" t="s">
        <v>8</v>
      </c>
      <c r="B28" s="55" t="s">
        <v>29</v>
      </c>
      <c r="C28" s="262"/>
      <c r="D28" s="254"/>
      <c r="E28" s="74"/>
      <c r="H28" s="13"/>
    </row>
    <row r="29" spans="1:8" x14ac:dyDescent="0.3">
      <c r="A29" s="12" t="s">
        <v>30</v>
      </c>
      <c r="B29" s="55" t="s">
        <v>31</v>
      </c>
      <c r="C29" s="253"/>
      <c r="D29" s="254"/>
      <c r="E29" s="74"/>
      <c r="F29" s="56"/>
    </row>
    <row r="30" spans="1:8" x14ac:dyDescent="0.35">
      <c r="A30" s="255" t="s">
        <v>34</v>
      </c>
      <c r="B30" s="256"/>
      <c r="C30" s="256"/>
      <c r="D30" s="257"/>
      <c r="E30" s="72">
        <f>SUM(E25:E29)</f>
        <v>1722.5</v>
      </c>
    </row>
    <row r="31" spans="1:8" s="5" customFormat="1" ht="25.5" customHeight="1" x14ac:dyDescent="0.35">
      <c r="A31" s="187" t="s">
        <v>35</v>
      </c>
      <c r="B31" s="188"/>
      <c r="C31" s="188"/>
      <c r="D31" s="189"/>
      <c r="E31" s="72">
        <f>SUM(E30:E30)</f>
        <v>1722.5</v>
      </c>
    </row>
    <row r="32" spans="1:8" s="5" customFormat="1" ht="25.5" customHeight="1" x14ac:dyDescent="0.35">
      <c r="A32" s="191" t="s">
        <v>36</v>
      </c>
      <c r="B32" s="192"/>
      <c r="C32" s="192"/>
      <c r="D32" s="192"/>
      <c r="E32" s="193"/>
    </row>
    <row r="33" spans="1:7" s="5" customFormat="1" ht="25.5" customHeight="1" x14ac:dyDescent="0.35">
      <c r="A33" s="15"/>
      <c r="B33" s="238" t="s">
        <v>37</v>
      </c>
      <c r="C33" s="238"/>
      <c r="D33" s="238"/>
      <c r="E33" s="239"/>
    </row>
    <row r="34" spans="1:7" s="5" customFormat="1" ht="25.5" customHeight="1" x14ac:dyDescent="0.35">
      <c r="A34" s="53" t="s">
        <v>38</v>
      </c>
      <c r="B34" s="194" t="s">
        <v>39</v>
      </c>
      <c r="C34" s="195"/>
      <c r="D34" s="196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146</v>
      </c>
      <c r="C35" s="19"/>
      <c r="D35" s="78">
        <f>(1/12)</f>
        <v>8.3333000000000004E-2</v>
      </c>
      <c r="E35" s="72">
        <f>TRUNC($E$31*D35,2)</f>
        <v>143.54</v>
      </c>
    </row>
    <row r="36" spans="1:7" s="5" customFormat="1" ht="25.5" customHeight="1" x14ac:dyDescent="0.35">
      <c r="A36" s="17" t="s">
        <v>4</v>
      </c>
      <c r="B36" s="242" t="s">
        <v>145</v>
      </c>
      <c r="C36" s="243"/>
      <c r="D36" s="76">
        <v>0.121</v>
      </c>
      <c r="E36" s="72">
        <f>TRUNC($E$31*D36,2)</f>
        <v>208.42</v>
      </c>
    </row>
    <row r="37" spans="1:7" s="5" customFormat="1" ht="25.5" customHeight="1" x14ac:dyDescent="0.35">
      <c r="A37" s="227" t="s">
        <v>34</v>
      </c>
      <c r="B37" s="228"/>
      <c r="C37" s="229"/>
      <c r="D37" s="77">
        <f>SUM(D35:D36)</f>
        <v>0.20433000000000001</v>
      </c>
      <c r="E37" s="72">
        <f>SUM(E35:E36)</f>
        <v>351.96</v>
      </c>
    </row>
    <row r="38" spans="1:7" s="5" customFormat="1" ht="25.5" customHeight="1" thickBot="1" x14ac:dyDescent="0.4">
      <c r="A38" s="244" t="s">
        <v>40</v>
      </c>
      <c r="B38" s="245"/>
      <c r="C38" s="245"/>
      <c r="D38" s="246"/>
      <c r="E38" s="79">
        <f>SUM(E37:E37)</f>
        <v>351.96</v>
      </c>
    </row>
    <row r="39" spans="1:7" s="5" customFormat="1" ht="25.5" customHeight="1" thickTop="1" thickBot="1" x14ac:dyDescent="0.4">
      <c r="A39" s="247" t="s">
        <v>41</v>
      </c>
      <c r="B39" s="247"/>
      <c r="C39" s="248"/>
      <c r="D39" s="119" t="s">
        <v>42</v>
      </c>
      <c r="E39" s="82">
        <f>E31</f>
        <v>1722.5</v>
      </c>
    </row>
    <row r="40" spans="1:7" s="5" customFormat="1" ht="22.5" customHeight="1" thickTop="1" thickBot="1" x14ac:dyDescent="0.4">
      <c r="A40" s="249"/>
      <c r="B40" s="249"/>
      <c r="C40" s="250"/>
      <c r="D40" s="119" t="s">
        <v>43</v>
      </c>
      <c r="E40" s="83">
        <f>E38</f>
        <v>351.96</v>
      </c>
    </row>
    <row r="41" spans="1:7" s="5" customFormat="1" ht="22.5" customHeight="1" thickTop="1" x14ac:dyDescent="0.35">
      <c r="A41" s="249"/>
      <c r="B41" s="249"/>
      <c r="C41" s="250"/>
      <c r="D41" s="81" t="s">
        <v>34</v>
      </c>
      <c r="E41" s="84">
        <f>SUM(E39:E40)</f>
        <v>2074.46</v>
      </c>
    </row>
    <row r="42" spans="1:7" s="5" customFormat="1" ht="42" customHeight="1" x14ac:dyDescent="0.35">
      <c r="A42" s="251" t="s">
        <v>147</v>
      </c>
      <c r="B42" s="252"/>
      <c r="C42" s="252"/>
      <c r="D42" s="252"/>
      <c r="E42" s="252"/>
      <c r="F42" s="20"/>
    </row>
    <row r="43" spans="1:7" s="5" customFormat="1" ht="22.5" customHeight="1" x14ac:dyDescent="0.35">
      <c r="A43" s="53" t="s">
        <v>44</v>
      </c>
      <c r="B43" s="194" t="s">
        <v>45</v>
      </c>
      <c r="C43" s="195"/>
      <c r="D43" s="196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36" t="s">
        <v>14</v>
      </c>
      <c r="C44" s="237"/>
      <c r="D44" s="22">
        <v>0.2</v>
      </c>
      <c r="E44" s="72">
        <f t="shared" ref="E44:E51" si="0">TRUNC($E$41*D44,2)</f>
        <v>414.89</v>
      </c>
      <c r="F44" s="20"/>
    </row>
    <row r="45" spans="1:7" s="5" customFormat="1" ht="22.5" customHeight="1" x14ac:dyDescent="0.35">
      <c r="A45" s="1" t="s">
        <v>4</v>
      </c>
      <c r="B45" s="236" t="s">
        <v>46</v>
      </c>
      <c r="C45" s="237"/>
      <c r="D45" s="92">
        <v>2.5000000000000001E-2</v>
      </c>
      <c r="E45" s="72">
        <f t="shared" si="0"/>
        <v>51.86</v>
      </c>
      <c r="F45" s="21"/>
    </row>
    <row r="46" spans="1:7" s="5" customFormat="1" ht="22.5" customHeight="1" x14ac:dyDescent="0.35">
      <c r="A46" s="136" t="s">
        <v>6</v>
      </c>
      <c r="B46" s="240" t="s">
        <v>114</v>
      </c>
      <c r="C46" s="241"/>
      <c r="D46" s="137"/>
      <c r="E46" s="138">
        <f t="shared" si="0"/>
        <v>0</v>
      </c>
    </row>
    <row r="47" spans="1:7" s="5" customFormat="1" ht="22.5" customHeight="1" x14ac:dyDescent="0.35">
      <c r="A47" s="1" t="s">
        <v>8</v>
      </c>
      <c r="B47" s="236" t="s">
        <v>47</v>
      </c>
      <c r="C47" s="237"/>
      <c r="D47" s="92">
        <v>1.4999999999999999E-2</v>
      </c>
      <c r="E47" s="72">
        <f t="shared" si="0"/>
        <v>31.11</v>
      </c>
      <c r="F47" s="20"/>
    </row>
    <row r="48" spans="1:7" s="5" customFormat="1" ht="22.5" customHeight="1" x14ac:dyDescent="0.35">
      <c r="A48" s="1" t="s">
        <v>30</v>
      </c>
      <c r="B48" s="236" t="s">
        <v>48</v>
      </c>
      <c r="C48" s="237"/>
      <c r="D48" s="92">
        <v>0.01</v>
      </c>
      <c r="E48" s="72">
        <f t="shared" si="0"/>
        <v>20.74</v>
      </c>
      <c r="F48" s="23"/>
    </row>
    <row r="49" spans="1:5" s="5" customFormat="1" ht="22.5" customHeight="1" x14ac:dyDescent="0.35">
      <c r="A49" s="1" t="s">
        <v>32</v>
      </c>
      <c r="B49" s="236" t="s">
        <v>49</v>
      </c>
      <c r="C49" s="237"/>
      <c r="D49" s="92">
        <v>6.0000000000000001E-3</v>
      </c>
      <c r="E49" s="72">
        <f t="shared" si="0"/>
        <v>12.44</v>
      </c>
    </row>
    <row r="50" spans="1:5" s="5" customFormat="1" ht="22.5" customHeight="1" x14ac:dyDescent="0.35">
      <c r="A50" s="1" t="s">
        <v>33</v>
      </c>
      <c r="B50" s="236" t="s">
        <v>50</v>
      </c>
      <c r="C50" s="237"/>
      <c r="D50" s="92">
        <v>2E-3</v>
      </c>
      <c r="E50" s="72">
        <f t="shared" si="0"/>
        <v>4.1399999999999997</v>
      </c>
    </row>
    <row r="51" spans="1:5" s="5" customFormat="1" ht="22.5" customHeight="1" x14ac:dyDescent="0.35">
      <c r="A51" s="1" t="s">
        <v>51</v>
      </c>
      <c r="B51" s="236" t="s">
        <v>52</v>
      </c>
      <c r="C51" s="237"/>
      <c r="D51" s="92">
        <v>0.08</v>
      </c>
      <c r="E51" s="72">
        <f t="shared" si="0"/>
        <v>165.95</v>
      </c>
    </row>
    <row r="52" spans="1:5" s="5" customFormat="1" ht="22.5" customHeight="1" x14ac:dyDescent="0.35">
      <c r="A52" s="178" t="s">
        <v>34</v>
      </c>
      <c r="B52" s="179"/>
      <c r="C52" s="180"/>
      <c r="D52" s="85">
        <f>SUM(D44:D51)</f>
        <v>0.33800000000000002</v>
      </c>
      <c r="E52" s="86">
        <f>SUM(E44:E51)</f>
        <v>701.13</v>
      </c>
    </row>
    <row r="53" spans="1:5" s="5" customFormat="1" ht="25.5" customHeight="1" x14ac:dyDescent="0.35">
      <c r="A53" s="15"/>
      <c r="B53" s="238" t="s">
        <v>122</v>
      </c>
      <c r="C53" s="238"/>
      <c r="D53" s="238"/>
      <c r="E53" s="239"/>
    </row>
    <row r="54" spans="1:5" ht="25.5" customHeight="1" x14ac:dyDescent="0.35">
      <c r="A54" s="53" t="s">
        <v>53</v>
      </c>
      <c r="B54" s="194" t="s">
        <v>54</v>
      </c>
      <c r="C54" s="195"/>
      <c r="D54" s="196"/>
      <c r="E54" s="52" t="s">
        <v>18</v>
      </c>
    </row>
    <row r="55" spans="1:5" ht="25.5" customHeight="1" x14ac:dyDescent="0.35">
      <c r="A55" s="1" t="s">
        <v>2</v>
      </c>
      <c r="B55" s="175" t="s">
        <v>187</v>
      </c>
      <c r="C55" s="176"/>
      <c r="D55" s="177"/>
      <c r="E55" s="72">
        <f>'Uniforme + Transport. + V. Alim'!C29</f>
        <v>228.5</v>
      </c>
    </row>
    <row r="56" spans="1:5" ht="25.5" customHeight="1" x14ac:dyDescent="0.35">
      <c r="A56" s="1" t="s">
        <v>4</v>
      </c>
      <c r="B56" s="175" t="s">
        <v>186</v>
      </c>
      <c r="C56" s="176"/>
      <c r="D56" s="177"/>
      <c r="E56" s="72">
        <f>'Uniforme + Transport. + V. Alim'!F32</f>
        <v>242</v>
      </c>
    </row>
    <row r="57" spans="1:5" ht="25.5" customHeight="1" x14ac:dyDescent="0.35">
      <c r="A57" s="1" t="s">
        <v>6</v>
      </c>
      <c r="B57" s="175" t="s">
        <v>188</v>
      </c>
      <c r="C57" s="176"/>
      <c r="D57" s="177"/>
      <c r="E57" s="72">
        <f>TRUNC(((E31*3%)/12*3),2)</f>
        <v>12.91</v>
      </c>
    </row>
    <row r="58" spans="1:5" ht="25.5" customHeight="1" x14ac:dyDescent="0.35">
      <c r="A58" s="1" t="s">
        <v>8</v>
      </c>
      <c r="B58" s="175" t="s">
        <v>148</v>
      </c>
      <c r="C58" s="176"/>
      <c r="D58" s="177"/>
      <c r="E58" s="72">
        <v>5</v>
      </c>
    </row>
    <row r="59" spans="1:5" ht="25.5" customHeight="1" x14ac:dyDescent="0.35">
      <c r="A59" s="1" t="s">
        <v>30</v>
      </c>
      <c r="B59" s="175" t="s">
        <v>189</v>
      </c>
      <c r="C59" s="176"/>
      <c r="D59" s="177"/>
      <c r="E59" s="72">
        <v>18</v>
      </c>
    </row>
    <row r="60" spans="1:5" ht="35.25" customHeight="1" x14ac:dyDescent="0.35">
      <c r="A60" s="1" t="s">
        <v>32</v>
      </c>
      <c r="B60" s="175" t="s">
        <v>190</v>
      </c>
      <c r="C60" s="176"/>
      <c r="D60" s="177"/>
      <c r="E60" s="74">
        <v>16</v>
      </c>
    </row>
    <row r="61" spans="1:5" ht="25.5" customHeight="1" x14ac:dyDescent="0.35">
      <c r="A61" s="1" t="s">
        <v>33</v>
      </c>
      <c r="B61" s="175" t="s">
        <v>191</v>
      </c>
      <c r="C61" s="176"/>
      <c r="D61" s="177"/>
      <c r="E61" s="72">
        <v>0</v>
      </c>
    </row>
    <row r="62" spans="1:5" s="5" customFormat="1" ht="25.5" customHeight="1" x14ac:dyDescent="0.35">
      <c r="A62" s="227" t="s">
        <v>55</v>
      </c>
      <c r="B62" s="228"/>
      <c r="C62" s="228"/>
      <c r="D62" s="229"/>
      <c r="E62" s="86">
        <f>SUM(E55:E61)</f>
        <v>522.41</v>
      </c>
    </row>
    <row r="63" spans="1:5" s="5" customFormat="1" ht="25.5" customHeight="1" x14ac:dyDescent="0.35">
      <c r="A63" s="230" t="s">
        <v>56</v>
      </c>
      <c r="B63" s="230"/>
      <c r="C63" s="230"/>
      <c r="D63" s="230"/>
      <c r="E63" s="231"/>
    </row>
    <row r="64" spans="1:5" s="5" customFormat="1" ht="25.5" customHeight="1" x14ac:dyDescent="0.35">
      <c r="A64" s="24">
        <v>2</v>
      </c>
      <c r="B64" s="213" t="s">
        <v>57</v>
      </c>
      <c r="C64" s="214"/>
      <c r="D64" s="215"/>
      <c r="E64" s="88" t="s">
        <v>18</v>
      </c>
    </row>
    <row r="65" spans="1:8" s="5" customFormat="1" ht="25.5" customHeight="1" x14ac:dyDescent="0.35">
      <c r="A65" s="24" t="s">
        <v>38</v>
      </c>
      <c r="B65" s="57" t="s">
        <v>39</v>
      </c>
      <c r="C65" s="58"/>
      <c r="D65" s="59"/>
      <c r="E65" s="89">
        <f>E38</f>
        <v>351.96</v>
      </c>
    </row>
    <row r="66" spans="1:8" s="5" customFormat="1" ht="25.5" customHeight="1" x14ac:dyDescent="0.35">
      <c r="A66" s="24" t="s">
        <v>44</v>
      </c>
      <c r="B66" s="57" t="s">
        <v>45</v>
      </c>
      <c r="C66" s="58"/>
      <c r="D66" s="59"/>
      <c r="E66" s="89">
        <f>E52</f>
        <v>701.13</v>
      </c>
    </row>
    <row r="67" spans="1:8" s="5" customFormat="1" ht="25.5" customHeight="1" x14ac:dyDescent="0.35">
      <c r="A67" s="24" t="s">
        <v>53</v>
      </c>
      <c r="B67" s="57" t="s">
        <v>54</v>
      </c>
      <c r="C67" s="58"/>
      <c r="D67" s="59"/>
      <c r="E67" s="89">
        <f>E62</f>
        <v>522.41</v>
      </c>
    </row>
    <row r="68" spans="1:8" s="5" customFormat="1" ht="25.5" customHeight="1" x14ac:dyDescent="0.35">
      <c r="A68" s="232" t="s">
        <v>34</v>
      </c>
      <c r="B68" s="201"/>
      <c r="C68" s="201"/>
      <c r="D68" s="202"/>
      <c r="E68" s="90">
        <f>SUM(E65:E67)</f>
        <v>1575.5</v>
      </c>
    </row>
    <row r="69" spans="1:8" s="5" customFormat="1" ht="25.5" customHeight="1" x14ac:dyDescent="0.35">
      <c r="A69" s="233" t="s">
        <v>58</v>
      </c>
      <c r="B69" s="233"/>
      <c r="C69" s="233"/>
      <c r="D69" s="233"/>
      <c r="E69" s="233"/>
      <c r="H69" s="26"/>
    </row>
    <row r="70" spans="1:8" s="5" customFormat="1" ht="25.5" customHeight="1" x14ac:dyDescent="0.35">
      <c r="A70" s="33">
        <v>3</v>
      </c>
      <c r="B70" s="194" t="s">
        <v>59</v>
      </c>
      <c r="C70" s="234"/>
      <c r="D70" s="235"/>
      <c r="E70" s="52" t="s">
        <v>18</v>
      </c>
      <c r="H70" s="27"/>
    </row>
    <row r="71" spans="1:8" s="5" customFormat="1" ht="25.5" customHeight="1" x14ac:dyDescent="0.35">
      <c r="A71" s="1" t="s">
        <v>2</v>
      </c>
      <c r="B71" s="175" t="s">
        <v>60</v>
      </c>
      <c r="C71" s="177"/>
      <c r="D71" s="78">
        <f>((1/12)*5%)</f>
        <v>4.1669999999999997E-3</v>
      </c>
      <c r="E71" s="94">
        <f>TRUNC(($E$31+$E$68)*D71,2)</f>
        <v>13.74</v>
      </c>
    </row>
    <row r="72" spans="1:8" s="5" customFormat="1" ht="25.5" customHeight="1" x14ac:dyDescent="0.35">
      <c r="A72" s="1" t="s">
        <v>4</v>
      </c>
      <c r="B72" s="175" t="s">
        <v>115</v>
      </c>
      <c r="C72" s="177"/>
      <c r="D72" s="93">
        <f>+D51</f>
        <v>0.08</v>
      </c>
      <c r="E72" s="94">
        <f>TRUNC(+E71*D72,2)</f>
        <v>1.0900000000000001</v>
      </c>
    </row>
    <row r="73" spans="1:8" s="5" customFormat="1" ht="25.5" customHeight="1" x14ac:dyDescent="0.35">
      <c r="A73" s="1" t="s">
        <v>6</v>
      </c>
      <c r="B73" s="175" t="s">
        <v>149</v>
      </c>
      <c r="C73" s="177"/>
      <c r="D73" s="78">
        <v>0.02</v>
      </c>
      <c r="E73" s="94">
        <f>TRUNC(($E$31)*D73,2)</f>
        <v>34.450000000000003</v>
      </c>
    </row>
    <row r="74" spans="1:8" s="5" customFormat="1" ht="25.5" customHeight="1" x14ac:dyDescent="0.35">
      <c r="A74" s="1" t="s">
        <v>8</v>
      </c>
      <c r="B74" s="223" t="s">
        <v>61</v>
      </c>
      <c r="C74" s="224"/>
      <c r="D74" s="93">
        <f>((7/30)/12)*100%</f>
        <v>1.9439999999999999E-2</v>
      </c>
      <c r="E74" s="94">
        <f>TRUNC(($E$31+$E$68)*D74,2)</f>
        <v>64.11</v>
      </c>
    </row>
    <row r="75" spans="1:8" s="5" customFormat="1" ht="38.25" customHeight="1" x14ac:dyDescent="0.35">
      <c r="A75" s="1" t="s">
        <v>30</v>
      </c>
      <c r="B75" s="175" t="s">
        <v>103</v>
      </c>
      <c r="C75" s="177"/>
      <c r="D75" s="93">
        <f>+D52</f>
        <v>0.33800000000000002</v>
      </c>
      <c r="E75" s="94">
        <f>TRUNC(+E74*D75,2)</f>
        <v>21.66</v>
      </c>
    </row>
    <row r="76" spans="1:8" s="5" customFormat="1" ht="25.5" customHeight="1" x14ac:dyDescent="0.35">
      <c r="A76" s="1" t="s">
        <v>32</v>
      </c>
      <c r="B76" s="225" t="s">
        <v>150</v>
      </c>
      <c r="C76" s="226"/>
      <c r="D76" s="91">
        <v>0.02</v>
      </c>
      <c r="E76" s="94">
        <f>TRUNC(($E$31)*D76,2)</f>
        <v>34.450000000000003</v>
      </c>
    </row>
    <row r="77" spans="1:8" s="5" customFormat="1" ht="16.149999999999999" customHeight="1" thickBot="1" x14ac:dyDescent="0.4">
      <c r="A77" s="217" t="s">
        <v>34</v>
      </c>
      <c r="B77" s="218"/>
      <c r="C77" s="218"/>
      <c r="D77" s="219"/>
      <c r="E77" s="95">
        <f>SUM(E71:E76)</f>
        <v>169.5</v>
      </c>
    </row>
    <row r="78" spans="1:8" s="5" customFormat="1" ht="22.5" customHeight="1" thickTop="1" thickBot="1" x14ac:dyDescent="0.4">
      <c r="A78" s="190" t="s">
        <v>62</v>
      </c>
      <c r="B78" s="190"/>
      <c r="C78" s="190"/>
      <c r="D78" s="119" t="s">
        <v>42</v>
      </c>
      <c r="E78" s="80">
        <f>E31</f>
        <v>1722.5</v>
      </c>
    </row>
    <row r="79" spans="1:8" s="5" customFormat="1" ht="22.5" customHeight="1" thickTop="1" thickBot="1" x14ac:dyDescent="0.4">
      <c r="A79" s="190"/>
      <c r="B79" s="190"/>
      <c r="C79" s="190"/>
      <c r="D79" s="119" t="s">
        <v>63</v>
      </c>
      <c r="E79" s="80">
        <f>E68</f>
        <v>1575.5</v>
      </c>
    </row>
    <row r="80" spans="1:8" s="5" customFormat="1" ht="22.5" customHeight="1" thickTop="1" thickBot="1" x14ac:dyDescent="0.4">
      <c r="A80" s="190"/>
      <c r="B80" s="190"/>
      <c r="C80" s="190"/>
      <c r="D80" s="119" t="s">
        <v>64</v>
      </c>
      <c r="E80" s="80">
        <f>E77</f>
        <v>169.5</v>
      </c>
    </row>
    <row r="81" spans="1:5" s="5" customFormat="1" ht="23.25" customHeight="1" thickTop="1" thickBot="1" x14ac:dyDescent="0.4">
      <c r="A81" s="190"/>
      <c r="B81" s="190"/>
      <c r="C81" s="190"/>
      <c r="D81" s="29" t="s">
        <v>55</v>
      </c>
      <c r="E81" s="80">
        <f>SUM(E78:E80)</f>
        <v>3467.5</v>
      </c>
    </row>
    <row r="82" spans="1:5" s="5" customFormat="1" ht="23.25" customHeight="1" thickTop="1" x14ac:dyDescent="0.35">
      <c r="A82" s="191" t="s">
        <v>65</v>
      </c>
      <c r="B82" s="192"/>
      <c r="C82" s="192"/>
      <c r="D82" s="193"/>
      <c r="E82" s="120" t="s">
        <v>25</v>
      </c>
    </row>
    <row r="83" spans="1:5" s="5" customFormat="1" ht="26.25" customHeight="1" x14ac:dyDescent="0.35">
      <c r="A83" s="220" t="s">
        <v>116</v>
      </c>
      <c r="B83" s="221"/>
      <c r="C83" s="221"/>
      <c r="D83" s="221"/>
      <c r="E83" s="222"/>
    </row>
    <row r="84" spans="1:5" s="5" customFormat="1" ht="26.25" customHeight="1" x14ac:dyDescent="0.35">
      <c r="A84" s="53" t="s">
        <v>66</v>
      </c>
      <c r="B84" s="209" t="s">
        <v>104</v>
      </c>
      <c r="C84" s="210"/>
      <c r="D84" s="211"/>
      <c r="E84" s="52" t="s">
        <v>18</v>
      </c>
    </row>
    <row r="85" spans="1:5" s="5" customFormat="1" ht="26.25" customHeight="1" x14ac:dyDescent="0.35">
      <c r="A85" s="30" t="s">
        <v>2</v>
      </c>
      <c r="B85" s="216" t="s">
        <v>105</v>
      </c>
      <c r="C85" s="216"/>
      <c r="D85" s="87">
        <f>(( 1+1/3)/12)/12</f>
        <v>9.2599999999999991E-3</v>
      </c>
      <c r="E85" s="94">
        <f>TRUNC(+D85*$E$81,2)</f>
        <v>32.1</v>
      </c>
    </row>
    <row r="86" spans="1:5" s="5" customFormat="1" ht="26.25" customHeight="1" x14ac:dyDescent="0.35">
      <c r="A86" s="31" t="s">
        <v>4</v>
      </c>
      <c r="B86" s="216" t="s">
        <v>106</v>
      </c>
      <c r="C86" s="216"/>
      <c r="D86" s="91">
        <f>((2/30)/12)</f>
        <v>5.5599999999999998E-3</v>
      </c>
      <c r="E86" s="94">
        <f>TRUNC(+D86*$E$81,2)</f>
        <v>19.27</v>
      </c>
    </row>
    <row r="87" spans="1:5" s="5" customFormat="1" ht="26.25" customHeight="1" x14ac:dyDescent="0.35">
      <c r="A87" s="31" t="s">
        <v>6</v>
      </c>
      <c r="B87" s="216" t="s">
        <v>107</v>
      </c>
      <c r="C87" s="216"/>
      <c r="D87" s="87">
        <f>((5/30)/12)*0.02</f>
        <v>2.7999999999999998E-4</v>
      </c>
      <c r="E87" s="94">
        <f>TRUNC(+D87*$E$81,2)</f>
        <v>0.97</v>
      </c>
    </row>
    <row r="88" spans="1:5" s="5" customFormat="1" ht="26.25" customHeight="1" x14ac:dyDescent="0.35">
      <c r="A88" s="31" t="s">
        <v>8</v>
      </c>
      <c r="B88" s="216" t="s">
        <v>108</v>
      </c>
      <c r="C88" s="216"/>
      <c r="D88" s="87">
        <f>((15/30)/12)*0.08</f>
        <v>3.3300000000000001E-3</v>
      </c>
      <c r="E88" s="94">
        <f>TRUNC(+D88*$E$81,2)</f>
        <v>11.54</v>
      </c>
    </row>
    <row r="89" spans="1:5" s="5" customFormat="1" ht="26.25" customHeight="1" x14ac:dyDescent="0.35">
      <c r="A89" s="31" t="s">
        <v>30</v>
      </c>
      <c r="B89" s="216" t="s">
        <v>109</v>
      </c>
      <c r="C89" s="216"/>
      <c r="D89" s="97">
        <f>(4/12)/12*0.02*100/100</f>
        <v>5.5999999999999995E-4</v>
      </c>
      <c r="E89" s="94">
        <f t="shared" ref="E89:E90" si="1">TRUNC(+D89*$E$81,2)</f>
        <v>1.94</v>
      </c>
    </row>
    <row r="90" spans="1:5" s="5" customFormat="1" ht="26.25" customHeight="1" x14ac:dyDescent="0.35">
      <c r="A90" s="31" t="s">
        <v>32</v>
      </c>
      <c r="B90" s="216" t="s">
        <v>110</v>
      </c>
      <c r="C90" s="216"/>
      <c r="D90" s="87">
        <v>0</v>
      </c>
      <c r="E90" s="94">
        <f t="shared" si="1"/>
        <v>0</v>
      </c>
    </row>
    <row r="91" spans="1:5" s="5" customFormat="1" ht="26.25" customHeight="1" x14ac:dyDescent="0.35">
      <c r="A91" s="187" t="s">
        <v>34</v>
      </c>
      <c r="B91" s="188"/>
      <c r="C91" s="189"/>
      <c r="D91" s="96"/>
      <c r="E91" s="86">
        <f>SUM(E85:E90)</f>
        <v>65.819999999999993</v>
      </c>
    </row>
    <row r="92" spans="1:5" s="5" customFormat="1" ht="23.25" customHeight="1" x14ac:dyDescent="0.35">
      <c r="A92" s="206" t="s">
        <v>151</v>
      </c>
      <c r="B92" s="207"/>
      <c r="C92" s="207"/>
      <c r="D92" s="207"/>
      <c r="E92" s="208"/>
    </row>
    <row r="93" spans="1:5" s="5" customFormat="1" ht="23.25" customHeight="1" x14ac:dyDescent="0.35">
      <c r="A93" s="53" t="s">
        <v>67</v>
      </c>
      <c r="B93" s="209" t="s">
        <v>117</v>
      </c>
      <c r="C93" s="210"/>
      <c r="D93" s="211"/>
      <c r="E93" s="52" t="s">
        <v>18</v>
      </c>
    </row>
    <row r="94" spans="1:5" s="5" customFormat="1" ht="59.25" customHeight="1" x14ac:dyDescent="0.35">
      <c r="A94" s="32" t="s">
        <v>2</v>
      </c>
      <c r="B94" s="175" t="s">
        <v>118</v>
      </c>
      <c r="C94" s="177"/>
      <c r="D94" s="22"/>
      <c r="E94" s="98">
        <v>0</v>
      </c>
    </row>
    <row r="95" spans="1:5" s="5" customFormat="1" ht="15.65" customHeight="1" x14ac:dyDescent="0.35">
      <c r="A95" s="187" t="s">
        <v>34</v>
      </c>
      <c r="B95" s="188"/>
      <c r="C95" s="189"/>
      <c r="D95" s="96"/>
      <c r="E95" s="86">
        <f>SUM(E94)</f>
        <v>0</v>
      </c>
    </row>
    <row r="96" spans="1:5" s="5" customFormat="1" ht="20.25" customHeight="1" x14ac:dyDescent="0.35">
      <c r="A96" s="212" t="s">
        <v>68</v>
      </c>
      <c r="B96" s="212"/>
      <c r="C96" s="212"/>
      <c r="D96" s="212"/>
      <c r="E96" s="212"/>
    </row>
    <row r="97" spans="1:9" s="5" customFormat="1" x14ac:dyDescent="0.35">
      <c r="A97" s="24">
        <v>4</v>
      </c>
      <c r="B97" s="213" t="s">
        <v>69</v>
      </c>
      <c r="C97" s="214"/>
      <c r="D97" s="215"/>
      <c r="E97" s="25" t="s">
        <v>18</v>
      </c>
    </row>
    <row r="98" spans="1:9" s="5" customFormat="1" ht="31.15" customHeight="1" x14ac:dyDescent="0.35">
      <c r="A98" s="24" t="s">
        <v>66</v>
      </c>
      <c r="B98" s="57" t="s">
        <v>104</v>
      </c>
      <c r="C98" s="58"/>
      <c r="D98" s="59"/>
      <c r="E98" s="89">
        <f>+E91</f>
        <v>65.819999999999993</v>
      </c>
    </row>
    <row r="99" spans="1:9" s="5" customFormat="1" x14ac:dyDescent="0.35">
      <c r="A99" s="24" t="s">
        <v>67</v>
      </c>
      <c r="B99" s="57" t="s">
        <v>117</v>
      </c>
      <c r="C99" s="58"/>
      <c r="D99" s="59"/>
      <c r="E99" s="86">
        <f>+E95</f>
        <v>0</v>
      </c>
    </row>
    <row r="100" spans="1:9" s="5" customFormat="1" ht="15" customHeight="1" x14ac:dyDescent="0.35">
      <c r="A100" s="60"/>
      <c r="B100" s="201" t="s">
        <v>34</v>
      </c>
      <c r="C100" s="201"/>
      <c r="D100" s="202"/>
      <c r="E100" s="90">
        <f>SUM(E98:E99)</f>
        <v>65.819999999999993</v>
      </c>
    </row>
    <row r="101" spans="1:9" s="5" customFormat="1" ht="25.5" customHeight="1" x14ac:dyDescent="0.35">
      <c r="A101" s="187" t="s">
        <v>70</v>
      </c>
      <c r="B101" s="188"/>
      <c r="C101" s="188"/>
      <c r="D101" s="189"/>
      <c r="E101" s="86">
        <f>SUM(E100:E100)</f>
        <v>65.819999999999993</v>
      </c>
    </row>
    <row r="102" spans="1:9" s="5" customFormat="1" x14ac:dyDescent="0.35">
      <c r="A102" s="191" t="s">
        <v>71</v>
      </c>
      <c r="B102" s="192"/>
      <c r="C102" s="192"/>
      <c r="D102" s="193"/>
      <c r="E102" s="75"/>
    </row>
    <row r="103" spans="1:9" s="5" customFormat="1" x14ac:dyDescent="0.35">
      <c r="A103" s="33">
        <v>5</v>
      </c>
      <c r="B103" s="194" t="s">
        <v>72</v>
      </c>
      <c r="C103" s="195"/>
      <c r="D103" s="196"/>
      <c r="E103" s="52" t="s">
        <v>18</v>
      </c>
    </row>
    <row r="104" spans="1:9" s="5" customFormat="1" ht="25.5" customHeight="1" x14ac:dyDescent="0.35">
      <c r="A104" s="1" t="s">
        <v>2</v>
      </c>
      <c r="B104" s="203" t="s">
        <v>212</v>
      </c>
      <c r="C104" s="204"/>
      <c r="D104" s="205"/>
      <c r="E104" s="94">
        <f>'Uniforme + Transport. + V. Alim'!E16</f>
        <v>0</v>
      </c>
    </row>
    <row r="105" spans="1:9" s="5" customFormat="1" ht="27.65" customHeight="1" x14ac:dyDescent="0.35">
      <c r="A105" s="1" t="s">
        <v>8</v>
      </c>
      <c r="B105" s="203" t="s">
        <v>213</v>
      </c>
      <c r="C105" s="204"/>
      <c r="D105" s="205"/>
      <c r="E105" s="94">
        <v>20</v>
      </c>
      <c r="F105" s="125"/>
      <c r="G105" s="124"/>
      <c r="H105" s="124"/>
      <c r="I105" s="124"/>
    </row>
    <row r="106" spans="1:9" s="5" customFormat="1" ht="16.149999999999999" customHeight="1" thickBot="1" x14ac:dyDescent="0.4">
      <c r="A106" s="187" t="s">
        <v>73</v>
      </c>
      <c r="B106" s="188"/>
      <c r="C106" s="188"/>
      <c r="D106" s="189"/>
      <c r="E106" s="86">
        <f>SUM(E104:E105)</f>
        <v>20</v>
      </c>
      <c r="F106" s="20"/>
    </row>
    <row r="107" spans="1:9" s="5" customFormat="1" ht="22.5" customHeight="1" thickTop="1" thickBot="1" x14ac:dyDescent="0.4">
      <c r="A107" s="190" t="s">
        <v>74</v>
      </c>
      <c r="B107" s="190"/>
      <c r="C107" s="190"/>
      <c r="D107" s="119" t="s">
        <v>42</v>
      </c>
      <c r="E107" s="80">
        <f>E31</f>
        <v>1722.5</v>
      </c>
    </row>
    <row r="108" spans="1:9" s="5" customFormat="1" ht="22.5" customHeight="1" thickTop="1" thickBot="1" x14ac:dyDescent="0.4">
      <c r="A108" s="190"/>
      <c r="B108" s="190"/>
      <c r="C108" s="190"/>
      <c r="D108" s="119" t="s">
        <v>63</v>
      </c>
      <c r="E108" s="80">
        <f>E68</f>
        <v>1575.5</v>
      </c>
    </row>
    <row r="109" spans="1:9" s="5" customFormat="1" ht="22.5" customHeight="1" thickTop="1" thickBot="1" x14ac:dyDescent="0.4">
      <c r="A109" s="190"/>
      <c r="B109" s="190"/>
      <c r="C109" s="190"/>
      <c r="D109" s="119" t="s">
        <v>64</v>
      </c>
      <c r="E109" s="80">
        <f>E77</f>
        <v>169.5</v>
      </c>
    </row>
    <row r="110" spans="1:9" s="5" customFormat="1" ht="22.5" customHeight="1" thickTop="1" thickBot="1" x14ac:dyDescent="0.4">
      <c r="A110" s="190"/>
      <c r="B110" s="190"/>
      <c r="C110" s="190"/>
      <c r="D110" s="119" t="s">
        <v>75</v>
      </c>
      <c r="E110" s="80">
        <f>E101</f>
        <v>65.819999999999993</v>
      </c>
    </row>
    <row r="111" spans="1:9" s="5" customFormat="1" ht="22.5" customHeight="1" thickTop="1" thickBot="1" x14ac:dyDescent="0.4">
      <c r="A111" s="190"/>
      <c r="B111" s="190"/>
      <c r="C111" s="190"/>
      <c r="D111" s="119" t="s">
        <v>76</v>
      </c>
      <c r="E111" s="80">
        <f>E106</f>
        <v>20</v>
      </c>
    </row>
    <row r="112" spans="1:9" s="5" customFormat="1" ht="22.5" customHeight="1" thickTop="1" thickBot="1" x14ac:dyDescent="0.4">
      <c r="A112" s="190"/>
      <c r="B112" s="190"/>
      <c r="C112" s="190"/>
      <c r="D112" s="29" t="s">
        <v>55</v>
      </c>
      <c r="E112" s="80">
        <f>SUM(E107:E111)</f>
        <v>3553.32</v>
      </c>
    </row>
    <row r="113" spans="1:5" s="5" customFormat="1" ht="13.5" thickTop="1" x14ac:dyDescent="0.35">
      <c r="A113" s="191" t="s">
        <v>77</v>
      </c>
      <c r="B113" s="192"/>
      <c r="C113" s="192" t="s">
        <v>78</v>
      </c>
      <c r="D113" s="193" t="s">
        <v>79</v>
      </c>
      <c r="E113" s="75"/>
    </row>
    <row r="114" spans="1:5" s="5" customFormat="1" x14ac:dyDescent="0.35">
      <c r="A114" s="53">
        <v>6</v>
      </c>
      <c r="B114" s="194" t="s">
        <v>80</v>
      </c>
      <c r="C114" s="195"/>
      <c r="D114" s="196"/>
      <c r="E114" s="52" t="s">
        <v>18</v>
      </c>
    </row>
    <row r="115" spans="1:5" s="5" customFormat="1" ht="31.15" customHeight="1" x14ac:dyDescent="0.35">
      <c r="A115" s="139" t="s">
        <v>2</v>
      </c>
      <c r="B115" s="140" t="s">
        <v>81</v>
      </c>
      <c r="C115" s="197"/>
      <c r="D115" s="198"/>
      <c r="E115" s="138">
        <f>TRUNC(+E112*C115,2)</f>
        <v>0</v>
      </c>
    </row>
    <row r="116" spans="1:5" s="5" customFormat="1" ht="31.9" customHeight="1" thickBot="1" x14ac:dyDescent="0.4">
      <c r="A116" s="139" t="s">
        <v>4</v>
      </c>
      <c r="B116" s="140" t="s">
        <v>82</v>
      </c>
      <c r="C116" s="199"/>
      <c r="D116" s="200"/>
      <c r="E116" s="138">
        <f>TRUNC(C116*(+E112+E115),2)</f>
        <v>0</v>
      </c>
    </row>
    <row r="117" spans="1:5" s="5" customFormat="1" ht="27" customHeight="1" thickBot="1" x14ac:dyDescent="0.4">
      <c r="A117" s="34"/>
      <c r="B117" s="61" t="s">
        <v>83</v>
      </c>
      <c r="C117" s="182" t="s">
        <v>84</v>
      </c>
      <c r="D117" s="183"/>
      <c r="E117" s="111">
        <f>SUM(E115:E116,E112)</f>
        <v>3553.32</v>
      </c>
    </row>
    <row r="118" spans="1:5" s="5" customFormat="1" ht="13.5" thickBot="1" x14ac:dyDescent="0.4">
      <c r="A118" s="35" t="s">
        <v>6</v>
      </c>
      <c r="B118" s="118" t="s">
        <v>85</v>
      </c>
      <c r="C118" s="99">
        <f>(D125*100)</f>
        <v>8.65</v>
      </c>
      <c r="D118" s="100">
        <f>+(100-C118)/100</f>
        <v>0.91349999999999998</v>
      </c>
      <c r="E118" s="112">
        <f>E117/D118</f>
        <v>3889.79</v>
      </c>
    </row>
    <row r="119" spans="1:5" s="5" customFormat="1" ht="15.65" customHeight="1" x14ac:dyDescent="0.35">
      <c r="A119" s="36"/>
      <c r="B119" s="37" t="s">
        <v>86</v>
      </c>
      <c r="C119" s="101"/>
      <c r="D119" s="102"/>
      <c r="E119" s="28"/>
    </row>
    <row r="120" spans="1:5" s="5" customFormat="1" x14ac:dyDescent="0.35">
      <c r="A120" s="36"/>
      <c r="B120" s="38" t="s">
        <v>119</v>
      </c>
      <c r="C120" s="103"/>
      <c r="D120" s="87">
        <v>6.4999999999999997E-3</v>
      </c>
      <c r="E120" s="94">
        <f>+E118*D120</f>
        <v>25.28</v>
      </c>
    </row>
    <row r="121" spans="1:5" s="5" customFormat="1" x14ac:dyDescent="0.35">
      <c r="A121" s="36"/>
      <c r="B121" s="38" t="s">
        <v>120</v>
      </c>
      <c r="C121" s="103"/>
      <c r="D121" s="87">
        <v>0.03</v>
      </c>
      <c r="E121" s="94">
        <f>+E118*D121</f>
        <v>116.69</v>
      </c>
    </row>
    <row r="122" spans="1:5" s="5" customFormat="1" x14ac:dyDescent="0.35">
      <c r="A122" s="36"/>
      <c r="B122" s="39" t="s">
        <v>87</v>
      </c>
      <c r="C122" s="104"/>
      <c r="D122" s="105"/>
      <c r="E122" s="94"/>
    </row>
    <row r="123" spans="1:5" s="5" customFormat="1" x14ac:dyDescent="0.35">
      <c r="A123" s="36"/>
      <c r="B123" s="39" t="s">
        <v>88</v>
      </c>
      <c r="C123" s="104"/>
      <c r="D123" s="106"/>
      <c r="E123" s="94"/>
    </row>
    <row r="124" spans="1:5" s="5" customFormat="1" x14ac:dyDescent="0.35">
      <c r="A124" s="36"/>
      <c r="B124" s="40" t="s">
        <v>121</v>
      </c>
      <c r="C124" s="107"/>
      <c r="D124" s="108">
        <v>0.05</v>
      </c>
      <c r="E124" s="113">
        <f>+E118*D124</f>
        <v>194.49</v>
      </c>
    </row>
    <row r="125" spans="1:5" s="5" customFormat="1" x14ac:dyDescent="0.35">
      <c r="A125" s="41"/>
      <c r="B125" s="42" t="s">
        <v>89</v>
      </c>
      <c r="C125" s="109"/>
      <c r="D125" s="110">
        <f>SUM(D120:D124)</f>
        <v>8.6499999999999994E-2</v>
      </c>
      <c r="E125" s="114">
        <f>SUM(E120:E124)</f>
        <v>336.46</v>
      </c>
    </row>
    <row r="126" spans="1:5" s="5" customFormat="1" ht="15.65" customHeight="1" x14ac:dyDescent="0.35">
      <c r="A126" s="184" t="s">
        <v>90</v>
      </c>
      <c r="B126" s="185"/>
      <c r="C126" s="185"/>
      <c r="D126" s="186"/>
      <c r="E126" s="115">
        <f>E115+E116+E125</f>
        <v>336.46</v>
      </c>
    </row>
    <row r="127" spans="1:5" s="5" customFormat="1" ht="25.5" customHeight="1" x14ac:dyDescent="0.35">
      <c r="A127" s="187" t="s">
        <v>91</v>
      </c>
      <c r="B127" s="188"/>
      <c r="C127" s="188"/>
      <c r="D127" s="189"/>
      <c r="E127" s="86">
        <f>SUM(E126:E126)</f>
        <v>336.46</v>
      </c>
    </row>
    <row r="128" spans="1:5" s="5" customFormat="1" ht="15.65" customHeight="1" x14ac:dyDescent="0.35">
      <c r="A128" s="187" t="s">
        <v>92</v>
      </c>
      <c r="B128" s="188"/>
      <c r="C128" s="188"/>
      <c r="D128" s="188"/>
      <c r="E128" s="189"/>
    </row>
    <row r="129" spans="1:7" s="5" customFormat="1" ht="15.65" customHeight="1" x14ac:dyDescent="0.35">
      <c r="A129" s="187" t="s">
        <v>93</v>
      </c>
      <c r="B129" s="188"/>
      <c r="C129" s="188"/>
      <c r="D129" s="189"/>
      <c r="E129" s="43" t="s">
        <v>18</v>
      </c>
    </row>
    <row r="130" spans="1:7" s="5" customFormat="1" x14ac:dyDescent="0.35">
      <c r="A130" s="33" t="s">
        <v>2</v>
      </c>
      <c r="B130" s="175" t="s">
        <v>94</v>
      </c>
      <c r="C130" s="176"/>
      <c r="D130" s="177"/>
      <c r="E130" s="94">
        <f>E31</f>
        <v>1722.5</v>
      </c>
    </row>
    <row r="131" spans="1:7" s="5" customFormat="1" ht="15.65" customHeight="1" x14ac:dyDescent="0.35">
      <c r="A131" s="33" t="s">
        <v>4</v>
      </c>
      <c r="B131" s="175" t="s">
        <v>95</v>
      </c>
      <c r="C131" s="176"/>
      <c r="D131" s="177"/>
      <c r="E131" s="94">
        <f>+E68</f>
        <v>1575.5</v>
      </c>
    </row>
    <row r="132" spans="1:7" s="5" customFormat="1" x14ac:dyDescent="0.35">
      <c r="A132" s="33" t="s">
        <v>6</v>
      </c>
      <c r="B132" s="175" t="s">
        <v>96</v>
      </c>
      <c r="C132" s="176"/>
      <c r="D132" s="177"/>
      <c r="E132" s="94">
        <f>+E77</f>
        <v>169.5</v>
      </c>
    </row>
    <row r="133" spans="1:7" s="5" customFormat="1" ht="15.65" customHeight="1" x14ac:dyDescent="0.35">
      <c r="A133" s="33" t="s">
        <v>8</v>
      </c>
      <c r="B133" s="175" t="s">
        <v>97</v>
      </c>
      <c r="C133" s="176"/>
      <c r="D133" s="177"/>
      <c r="E133" s="94">
        <f>+E101</f>
        <v>65.819999999999993</v>
      </c>
    </row>
    <row r="134" spans="1:7" s="5" customFormat="1" ht="46.9" customHeight="1" x14ac:dyDescent="0.35">
      <c r="A134" s="33" t="s">
        <v>30</v>
      </c>
      <c r="B134" s="44" t="s">
        <v>98</v>
      </c>
      <c r="C134" s="45"/>
      <c r="D134" s="46"/>
      <c r="E134" s="94">
        <f>+E106</f>
        <v>20</v>
      </c>
      <c r="G134" s="5" t="s">
        <v>153</v>
      </c>
    </row>
    <row r="135" spans="1:7" s="5" customFormat="1" ht="15.65" customHeight="1" x14ac:dyDescent="0.35">
      <c r="A135" s="178" t="s">
        <v>99</v>
      </c>
      <c r="B135" s="179"/>
      <c r="C135" s="180"/>
      <c r="D135" s="47"/>
      <c r="E135" s="86">
        <f>SUM(E130:E134)</f>
        <v>3553.32</v>
      </c>
    </row>
    <row r="136" spans="1:7" s="5" customFormat="1" x14ac:dyDescent="0.35">
      <c r="A136" s="33" t="s">
        <v>32</v>
      </c>
      <c r="B136" s="175" t="s">
        <v>100</v>
      </c>
      <c r="C136" s="176"/>
      <c r="D136" s="177"/>
      <c r="E136" s="94">
        <f>E127</f>
        <v>336.46</v>
      </c>
      <c r="F136" s="16"/>
    </row>
    <row r="137" spans="1:7" s="5" customFormat="1" ht="16.149999999999999" customHeight="1" x14ac:dyDescent="0.35">
      <c r="A137" s="181" t="s">
        <v>101</v>
      </c>
      <c r="B137" s="181"/>
      <c r="C137" s="181"/>
      <c r="D137" s="181"/>
      <c r="E137" s="117">
        <f>+E135+E136</f>
        <v>3889.78</v>
      </c>
      <c r="F137" s="62"/>
    </row>
    <row r="138" spans="1:7" x14ac:dyDescent="0.35">
      <c r="A138" s="174"/>
      <c r="B138" s="174"/>
      <c r="C138" s="174"/>
      <c r="D138" s="174"/>
      <c r="E138" s="116"/>
    </row>
  </sheetData>
  <mergeCells count="117"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  <mergeCell ref="A15:E15"/>
    <mergeCell ref="A16:E16"/>
    <mergeCell ref="A6:E6"/>
    <mergeCell ref="C7:E7"/>
    <mergeCell ref="C8:E8"/>
    <mergeCell ref="C9:E9"/>
    <mergeCell ref="C10:E10"/>
    <mergeCell ref="A11:E11"/>
    <mergeCell ref="A23:E23"/>
    <mergeCell ref="A14:B14"/>
    <mergeCell ref="D14:E14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A62:D62"/>
    <mergeCell ref="A63:E63"/>
    <mergeCell ref="B64:D64"/>
    <mergeCell ref="A68:D68"/>
    <mergeCell ref="A69:E69"/>
    <mergeCell ref="B70:D70"/>
    <mergeCell ref="B56:D56"/>
    <mergeCell ref="B57:D57"/>
    <mergeCell ref="B58:D58"/>
    <mergeCell ref="B59:D59"/>
    <mergeCell ref="B60:D60"/>
    <mergeCell ref="B61:D6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106:D106"/>
    <mergeCell ref="A107:C112"/>
    <mergeCell ref="A113:D113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</mergeCells>
  <hyperlinks>
    <hyperlink ref="B74" location="Plan2!A1" display="Aviso prévio trabalhado" xr:uid="{EAD9217D-E831-4133-9547-6F06648DADC9}"/>
    <hyperlink ref="B49" r:id="rId1" display="08 - Sebrae 0,3% ou 0,6% - IN nº 03, MPS/SRP/2005, Anexo II e III ver código da Tabela" xr:uid="{4A78629E-C372-4499-92C9-4472300B33FC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C00000"/>
    <pageSetUpPr fitToPage="1"/>
  </sheetPr>
  <dimension ref="A1:L32"/>
  <sheetViews>
    <sheetView tabSelected="1" workbookViewId="0">
      <selection activeCell="G12" sqref="G12"/>
    </sheetView>
  </sheetViews>
  <sheetFormatPr defaultColWidth="9.1796875" defaultRowHeight="13" x14ac:dyDescent="0.3"/>
  <cols>
    <col min="1" max="1" width="29.26953125" style="14" customWidth="1"/>
    <col min="2" max="2" width="20.7265625" style="14" customWidth="1"/>
    <col min="3" max="3" width="15.7265625" style="14" customWidth="1"/>
    <col min="4" max="5" width="17.453125" style="14" customWidth="1"/>
    <col min="6" max="6" width="18.26953125" style="14" customWidth="1"/>
    <col min="7" max="7" width="19" style="14" customWidth="1"/>
    <col min="8" max="16384" width="9.1796875" style="14"/>
  </cols>
  <sheetData>
    <row r="1" spans="1:12" ht="13" customHeight="1" x14ac:dyDescent="0.3">
      <c r="B1" s="123"/>
      <c r="C1" s="142" t="s">
        <v>154</v>
      </c>
      <c r="D1" s="142"/>
      <c r="E1" s="134"/>
      <c r="F1" s="123"/>
      <c r="G1" s="123"/>
    </row>
    <row r="2" spans="1:12" ht="20.149999999999999" customHeight="1" x14ac:dyDescent="0.3"/>
    <row r="3" spans="1:12" ht="20.149999999999999" customHeight="1" x14ac:dyDescent="0.3">
      <c r="A3" s="126" t="s">
        <v>155</v>
      </c>
      <c r="B3" s="143"/>
      <c r="C3" s="143"/>
      <c r="D3" s="143"/>
      <c r="E3" s="126"/>
      <c r="F3" s="123"/>
      <c r="G3" s="123"/>
    </row>
    <row r="4" spans="1:12" ht="20.149999999999999" customHeight="1" x14ac:dyDescent="0.3">
      <c r="A4" s="126" t="s">
        <v>156</v>
      </c>
      <c r="B4" s="126"/>
      <c r="C4" s="126"/>
      <c r="D4" s="126"/>
      <c r="E4" s="126"/>
      <c r="F4" s="123"/>
      <c r="G4" s="123"/>
    </row>
    <row r="5" spans="1:12" ht="20.149999999999999" customHeight="1" x14ac:dyDescent="0.3">
      <c r="A5" s="126" t="s">
        <v>157</v>
      </c>
      <c r="B5" s="126"/>
      <c r="C5" s="126"/>
      <c r="D5" s="126"/>
      <c r="E5" s="126"/>
      <c r="F5" s="123"/>
      <c r="G5" s="123"/>
    </row>
    <row r="6" spans="1:12" ht="20.149999999999999" customHeight="1" x14ac:dyDescent="0.3">
      <c r="A6" s="126" t="s">
        <v>158</v>
      </c>
      <c r="B6" s="126"/>
      <c r="C6" s="126"/>
      <c r="D6" s="126"/>
      <c r="E6" s="126"/>
      <c r="F6" s="123"/>
      <c r="G6" s="123"/>
    </row>
    <row r="7" spans="1:12" ht="20.149999999999999" customHeight="1" x14ac:dyDescent="0.3">
      <c r="A7" s="126" t="s">
        <v>159</v>
      </c>
      <c r="B7" s="126"/>
      <c r="C7" s="126" t="s">
        <v>160</v>
      </c>
      <c r="D7" s="126"/>
      <c r="E7" s="126"/>
      <c r="F7" s="126" t="s">
        <v>161</v>
      </c>
      <c r="G7" s="123"/>
    </row>
    <row r="8" spans="1:12" ht="20.149999999999999" customHeight="1" x14ac:dyDescent="0.3">
      <c r="A8" s="126" t="s">
        <v>162</v>
      </c>
      <c r="B8" s="143"/>
      <c r="C8" s="143"/>
      <c r="D8" s="143"/>
      <c r="E8" s="126"/>
      <c r="F8" s="126" t="s">
        <v>163</v>
      </c>
      <c r="G8" s="123"/>
    </row>
    <row r="9" spans="1:12" ht="20.149999999999999" customHeight="1" x14ac:dyDescent="0.3">
      <c r="A9" s="126" t="s">
        <v>164</v>
      </c>
      <c r="B9" s="143"/>
      <c r="C9" s="143"/>
      <c r="D9" s="143"/>
      <c r="E9" s="126"/>
      <c r="F9" s="123"/>
      <c r="G9" s="123"/>
    </row>
    <row r="10" spans="1:12" ht="13" customHeight="1" x14ac:dyDescent="0.3">
      <c r="A10" s="143" t="s">
        <v>176</v>
      </c>
      <c r="B10" s="143"/>
      <c r="C10" s="143"/>
      <c r="D10" s="143"/>
      <c r="E10" s="143"/>
      <c r="F10" s="143"/>
      <c r="G10" s="143"/>
    </row>
    <row r="11" spans="1:12" ht="15.75" customHeight="1" thickBot="1" x14ac:dyDescent="0.35">
      <c r="A11" s="143"/>
      <c r="B11" s="143"/>
      <c r="C11" s="143"/>
      <c r="D11" s="143"/>
      <c r="E11" s="143"/>
      <c r="F11" s="143"/>
      <c r="G11" s="143"/>
    </row>
    <row r="12" spans="1:12" ht="44.5" customHeight="1" thickBot="1" x14ac:dyDescent="0.35">
      <c r="A12" s="158" t="s">
        <v>219</v>
      </c>
      <c r="B12" s="156" t="s">
        <v>206</v>
      </c>
      <c r="C12" s="133" t="s">
        <v>178</v>
      </c>
      <c r="D12" s="133" t="s">
        <v>177</v>
      </c>
      <c r="E12" s="133" t="s">
        <v>179</v>
      </c>
      <c r="F12" s="133" t="s">
        <v>165</v>
      </c>
      <c r="G12" s="132" t="s">
        <v>222</v>
      </c>
    </row>
    <row r="13" spans="1:12" ht="30" customHeight="1" thickBot="1" x14ac:dyDescent="0.35">
      <c r="A13" s="159" t="s">
        <v>221</v>
      </c>
      <c r="B13" s="157" t="s">
        <v>220</v>
      </c>
      <c r="C13" s="122">
        <v>1</v>
      </c>
      <c r="D13" s="141">
        <v>2</v>
      </c>
      <c r="E13" s="127">
        <f>'RIO BRANCO - COPEIRO (A)'!E137</f>
        <v>3889.78</v>
      </c>
      <c r="F13" s="128">
        <f>E13*D13</f>
        <v>7779.56</v>
      </c>
      <c r="G13" s="129">
        <f>F13*12</f>
        <v>93354.72</v>
      </c>
      <c r="L13" s="160"/>
    </row>
    <row r="14" spans="1:12" ht="30" customHeight="1" thickBot="1" x14ac:dyDescent="0.35">
      <c r="A14" s="311" t="s">
        <v>180</v>
      </c>
      <c r="B14" s="312"/>
      <c r="C14" s="312"/>
      <c r="D14" s="312"/>
      <c r="E14" s="313"/>
      <c r="F14" s="309">
        <f>SUM(G13:G13)</f>
        <v>93354.72</v>
      </c>
      <c r="G14" s="310"/>
    </row>
    <row r="15" spans="1:12" ht="20.149999999999999" customHeight="1" x14ac:dyDescent="0.3">
      <c r="L15" s="161"/>
    </row>
    <row r="16" spans="1:12" x14ac:dyDescent="0.3">
      <c r="A16" s="130" t="s">
        <v>166</v>
      </c>
    </row>
    <row r="17" spans="1:7" ht="60" customHeight="1" x14ac:dyDescent="0.3">
      <c r="A17" s="315" t="s">
        <v>167</v>
      </c>
      <c r="B17" s="315"/>
      <c r="C17" s="315"/>
      <c r="D17" s="315"/>
      <c r="E17" s="315"/>
      <c r="F17" s="315"/>
      <c r="G17" s="315"/>
    </row>
    <row r="19" spans="1:7" ht="30" customHeight="1" x14ac:dyDescent="0.3">
      <c r="A19" s="315" t="s">
        <v>168</v>
      </c>
      <c r="B19" s="315"/>
      <c r="C19" s="315"/>
      <c r="D19" s="315"/>
      <c r="E19" s="315"/>
      <c r="F19" s="315"/>
      <c r="G19" s="315"/>
    </row>
    <row r="21" spans="1:7" x14ac:dyDescent="0.3">
      <c r="A21" s="316" t="s">
        <v>169</v>
      </c>
      <c r="B21" s="316"/>
      <c r="C21" s="316"/>
      <c r="D21" s="316"/>
      <c r="E21" s="316"/>
      <c r="F21" s="316"/>
    </row>
    <row r="22" spans="1:7" ht="20.149999999999999" customHeight="1" x14ac:dyDescent="0.3">
      <c r="A22" s="126" t="s">
        <v>170</v>
      </c>
      <c r="B22" s="317"/>
      <c r="C22" s="317"/>
      <c r="D22" s="317"/>
      <c r="E22" s="126"/>
      <c r="F22" s="123"/>
    </row>
    <row r="23" spans="1:7" ht="20.149999999999999" customHeight="1" x14ac:dyDescent="0.3">
      <c r="A23" s="126" t="s">
        <v>171</v>
      </c>
      <c r="B23" s="131"/>
      <c r="C23" s="126"/>
      <c r="D23" s="126"/>
      <c r="E23" s="126"/>
      <c r="F23" s="123"/>
    </row>
    <row r="24" spans="1:7" ht="20.149999999999999" customHeight="1" x14ac:dyDescent="0.3">
      <c r="A24" s="126" t="s">
        <v>157</v>
      </c>
      <c r="B24" s="314"/>
      <c r="C24" s="314"/>
      <c r="D24" s="314"/>
      <c r="E24" s="131"/>
      <c r="F24" s="123"/>
    </row>
    <row r="25" spans="1:7" ht="20.149999999999999" customHeight="1" x14ac:dyDescent="0.3">
      <c r="A25" s="126" t="s">
        <v>158</v>
      </c>
      <c r="B25" s="126"/>
      <c r="C25" s="126"/>
      <c r="D25" s="126"/>
      <c r="E25" s="126"/>
      <c r="F25" s="123"/>
    </row>
    <row r="26" spans="1:7" ht="20.149999999999999" customHeight="1" x14ac:dyDescent="0.3">
      <c r="A26" s="126" t="s">
        <v>172</v>
      </c>
      <c r="B26" s="314"/>
      <c r="C26" s="314"/>
    </row>
    <row r="27" spans="1:7" ht="20.149999999999999" customHeight="1" x14ac:dyDescent="0.3">
      <c r="A27" s="126" t="s">
        <v>173</v>
      </c>
      <c r="B27" s="131"/>
      <c r="D27" s="14" t="s">
        <v>174</v>
      </c>
      <c r="F27" s="131"/>
    </row>
    <row r="28" spans="1:7" ht="20.149999999999999" customHeight="1" x14ac:dyDescent="0.3">
      <c r="A28" s="126" t="s">
        <v>175</v>
      </c>
      <c r="B28" s="131"/>
      <c r="D28" s="14" t="s">
        <v>163</v>
      </c>
      <c r="F28" s="314"/>
      <c r="G28" s="314"/>
    </row>
    <row r="29" spans="1:7" ht="20.149999999999999" customHeight="1" x14ac:dyDescent="0.3"/>
    <row r="30" spans="1:7" ht="20.149999999999999" customHeight="1" x14ac:dyDescent="0.3"/>
    <row r="32" spans="1:7" x14ac:dyDescent="0.3">
      <c r="C32" s="314" t="s">
        <v>193</v>
      </c>
      <c r="D32" s="314"/>
      <c r="E32" s="314"/>
      <c r="F32" s="314"/>
    </row>
  </sheetData>
  <mergeCells count="10">
    <mergeCell ref="F14:G14"/>
    <mergeCell ref="A14:E14"/>
    <mergeCell ref="C32:F32"/>
    <mergeCell ref="A17:G17"/>
    <mergeCell ref="A19:G19"/>
    <mergeCell ref="A21:F21"/>
    <mergeCell ref="B22:D22"/>
    <mergeCell ref="B24:D24"/>
    <mergeCell ref="B26:C26"/>
    <mergeCell ref="F28:G28"/>
  </mergeCells>
  <phoneticPr fontId="14" type="noConversion"/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Uniforme + Transport. + V. Alim</vt:lpstr>
      <vt:lpstr>RIO BRANCO - COPEIRO (A)</vt:lpstr>
      <vt:lpstr>RESUMO DA PROPOSTA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Rossicleia Ferreira Campos</cp:lastModifiedBy>
  <cp:lastPrinted>2023-05-31T14:01:32Z</cp:lastPrinted>
  <dcterms:created xsi:type="dcterms:W3CDTF">2017-09-20T01:52:03Z</dcterms:created>
  <dcterms:modified xsi:type="dcterms:W3CDTF">2023-07-25T14:23:51Z</dcterms:modified>
</cp:coreProperties>
</file>