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sa.mm\Desktop\Licitações\LIC GRAMA\"/>
    </mc:Choice>
  </mc:AlternateContent>
  <xr:revisionPtr revIDLastSave="0" documentId="13_ncr:1_{71CEA3DA-0A11-445C-897A-F6E6809FACD7}" xr6:coauthVersionLast="36" xr6:coauthVersionMax="36" xr10:uidLastSave="{00000000-0000-0000-0000-000000000000}"/>
  <bookViews>
    <workbookView xWindow="0" yWindow="0" windowWidth="21570" windowHeight="7620" xr2:uid="{5B26E37B-E0E8-4B13-BCA7-DA89D53749EC}"/>
  </bookViews>
  <sheets>
    <sheet name="Entrada de Dados" sheetId="1" r:id="rId1"/>
    <sheet name="Despesas com Veículos" sheetId="3" state="hidden" r:id="rId2"/>
    <sheet name="Custo Final" sheetId="2" r:id="rId3"/>
    <sheet name="Proposta Comercial" sheetId="4" r:id="rId4"/>
  </sheets>
  <externalReferences>
    <externalReference r:id="rId5"/>
  </externalReferences>
  <definedNames>
    <definedName name="_Hlk30422280" localSheetId="3">'Proposta Comercial'!#REF!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C46" i="1" s="1"/>
  <c r="F106" i="1"/>
  <c r="G106" i="1" s="1"/>
  <c r="F107" i="1"/>
  <c r="G107" i="1" s="1"/>
  <c r="F108" i="1"/>
  <c r="G108" i="1" s="1"/>
  <c r="E87" i="1"/>
  <c r="E86" i="1"/>
  <c r="D46" i="1" l="1"/>
  <c r="E8" i="2" l="1"/>
  <c r="B8" i="2"/>
  <c r="B7" i="2"/>
  <c r="B6" i="2"/>
  <c r="H63" i="1"/>
  <c r="I63" i="1"/>
  <c r="G63" i="1"/>
  <c r="E63" i="1"/>
  <c r="F63" i="1"/>
  <c r="D63" i="1"/>
  <c r="H53" i="1"/>
  <c r="I53" i="1"/>
  <c r="G53" i="1"/>
  <c r="E53" i="1"/>
  <c r="F53" i="1"/>
  <c r="D53" i="1"/>
  <c r="D11" i="1"/>
  <c r="C11" i="1"/>
  <c r="B11" i="1"/>
  <c r="H56" i="2"/>
  <c r="H54" i="2"/>
  <c r="H53" i="2"/>
  <c r="H49" i="2"/>
  <c r="H55" i="2"/>
  <c r="H45" i="2"/>
  <c r="E88" i="1"/>
  <c r="I65" i="1"/>
  <c r="I66" i="1"/>
  <c r="I67" i="1"/>
  <c r="I68" i="1"/>
  <c r="I69" i="1"/>
  <c r="I70" i="1"/>
  <c r="I71" i="1"/>
  <c r="I72" i="1"/>
  <c r="I73" i="1"/>
  <c r="I74" i="1"/>
  <c r="I75" i="1"/>
  <c r="I76" i="1"/>
  <c r="I64" i="1"/>
  <c r="H76" i="1"/>
  <c r="G76" i="1"/>
  <c r="H65" i="1"/>
  <c r="H66" i="1"/>
  <c r="H67" i="1"/>
  <c r="H68" i="1"/>
  <c r="H69" i="1"/>
  <c r="H70" i="1"/>
  <c r="H71" i="1"/>
  <c r="H72" i="1"/>
  <c r="H73" i="1"/>
  <c r="H74" i="1"/>
  <c r="H75" i="1"/>
  <c r="H64" i="1"/>
  <c r="G65" i="1"/>
  <c r="G66" i="1"/>
  <c r="G67" i="1"/>
  <c r="G68" i="1"/>
  <c r="G69" i="1"/>
  <c r="G70" i="1"/>
  <c r="G71" i="1"/>
  <c r="G72" i="1"/>
  <c r="G73" i="1"/>
  <c r="G74" i="1"/>
  <c r="G75" i="1"/>
  <c r="G6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I54" i="1"/>
  <c r="H54" i="1"/>
  <c r="G54" i="1"/>
  <c r="C18" i="1"/>
  <c r="E7" i="2" s="1"/>
  <c r="D18" i="1"/>
  <c r="B18" i="1"/>
  <c r="E6" i="2" s="1"/>
  <c r="E40" i="3"/>
  <c r="E39" i="3"/>
  <c r="E38" i="3"/>
  <c r="E32" i="3"/>
  <c r="E30" i="3"/>
  <c r="E25" i="3"/>
  <c r="E23" i="3"/>
  <c r="E17" i="3"/>
  <c r="E16" i="3"/>
  <c r="E12" i="3"/>
  <c r="E11" i="3"/>
  <c r="E10" i="3"/>
  <c r="E7" i="3"/>
  <c r="E24" i="3" s="1"/>
  <c r="E64" i="3"/>
  <c r="D64" i="3"/>
  <c r="E52" i="3"/>
  <c r="D37" i="3"/>
  <c r="D47" i="3" s="1"/>
  <c r="E19" i="3"/>
  <c r="E26" i="3"/>
  <c r="E33" i="3" s="1"/>
  <c r="E51" i="3" s="1"/>
  <c r="B64" i="3"/>
  <c r="A64" i="3"/>
  <c r="B52" i="3"/>
  <c r="B40" i="3"/>
  <c r="B39" i="3"/>
  <c r="B38" i="3"/>
  <c r="A37" i="3"/>
  <c r="A47" i="3" s="1"/>
  <c r="B32" i="3"/>
  <c r="B30" i="3"/>
  <c r="B25" i="3"/>
  <c r="B23" i="3"/>
  <c r="B19" i="3"/>
  <c r="B18" i="3"/>
  <c r="B26" i="3" s="1"/>
  <c r="B33" i="3" s="1"/>
  <c r="B51" i="3" s="1"/>
  <c r="B16" i="3"/>
  <c r="B17" i="3" s="1"/>
  <c r="B12" i="3"/>
  <c r="B11" i="3"/>
  <c r="B7" i="3"/>
  <c r="B31" i="3" s="1"/>
  <c r="G37" i="2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B38" i="1"/>
  <c r="H17" i="2"/>
  <c r="I17" i="2" s="1"/>
  <c r="J17" i="2" s="1"/>
  <c r="G17" i="2"/>
  <c r="B32" i="1"/>
  <c r="H9" i="2"/>
  <c r="D7" i="2"/>
  <c r="D8" i="2"/>
  <c r="D9" i="2"/>
  <c r="D6" i="2"/>
  <c r="G31" i="2" s="1"/>
  <c r="H57" i="2"/>
  <c r="B57" i="2"/>
  <c r="B49" i="2"/>
  <c r="B48" i="2"/>
  <c r="B45" i="2"/>
  <c r="B44" i="2"/>
  <c r="G36" i="2"/>
  <c r="J29" i="2"/>
  <c r="B25" i="2"/>
  <c r="B24" i="2"/>
  <c r="B23" i="2"/>
  <c r="B22" i="2"/>
  <c r="I9" i="2"/>
  <c r="J9" i="2" s="1"/>
  <c r="G16" i="2"/>
  <c r="G15" i="2"/>
  <c r="E20" i="3" l="1"/>
  <c r="E59" i="3" s="1"/>
  <c r="H61" i="1"/>
  <c r="I77" i="1"/>
  <c r="I61" i="1"/>
  <c r="G61" i="1"/>
  <c r="E27" i="3"/>
  <c r="E60" i="3" s="1"/>
  <c r="E43" i="3"/>
  <c r="E44" i="3" s="1"/>
  <c r="E62" i="3" s="1"/>
  <c r="B43" i="3"/>
  <c r="B44" i="3" s="1"/>
  <c r="B62" i="3" s="1"/>
  <c r="B10" i="3"/>
  <c r="B13" i="3" s="1"/>
  <c r="B58" i="3" s="1"/>
  <c r="E13" i="3"/>
  <c r="E58" i="3" s="1"/>
  <c r="B34" i="3"/>
  <c r="B61" i="3" s="1"/>
  <c r="B20" i="3"/>
  <c r="B59" i="3" s="1"/>
  <c r="B24" i="3"/>
  <c r="B27" i="3" s="1"/>
  <c r="B60" i="3" s="1"/>
  <c r="E31" i="3"/>
  <c r="E34" i="3" s="1"/>
  <c r="E61" i="3" s="1"/>
  <c r="E37" i="3"/>
  <c r="E47" i="3" s="1"/>
  <c r="E53" i="3" s="1"/>
  <c r="E63" i="3" s="1"/>
  <c r="B37" i="3"/>
  <c r="B47" i="3" s="1"/>
  <c r="B53" i="3" s="1"/>
  <c r="B63" i="3" s="1"/>
  <c r="G105" i="1"/>
  <c r="G109" i="1" s="1"/>
  <c r="H30" i="2" s="1"/>
  <c r="F109" i="1"/>
  <c r="F110" i="1" s="1"/>
  <c r="F111" i="1" s="1"/>
  <c r="G77" i="1"/>
  <c r="H77" i="1"/>
  <c r="H58" i="2"/>
  <c r="G14" i="2"/>
  <c r="G30" i="2"/>
  <c r="E83" i="1"/>
  <c r="I24" i="2" s="1"/>
  <c r="J24" i="2" s="1"/>
  <c r="E81" i="1"/>
  <c r="C25" i="1"/>
  <c r="D25" i="1" s="1"/>
  <c r="C24" i="1"/>
  <c r="D24" i="1" s="1"/>
  <c r="B26" i="1"/>
  <c r="G6" i="2" s="1"/>
  <c r="D20" i="1"/>
  <c r="D27" i="1" s="1"/>
  <c r="D33" i="1" s="1"/>
  <c r="D39" i="1" s="1"/>
  <c r="C20" i="1"/>
  <c r="C27" i="1" s="1"/>
  <c r="C33" i="1" s="1"/>
  <c r="C39" i="1" s="1"/>
  <c r="B20" i="1"/>
  <c r="B27" i="1" s="1"/>
  <c r="B33" i="1" s="1"/>
  <c r="B39" i="1" s="1"/>
  <c r="C7" i="1"/>
  <c r="D48" i="1" l="1"/>
  <c r="F8" i="2" s="1"/>
  <c r="H14" i="2"/>
  <c r="I14" i="2" s="1"/>
  <c r="J14" i="2" s="1"/>
  <c r="H16" i="2"/>
  <c r="I16" i="2" s="1"/>
  <c r="J16" i="2" s="1"/>
  <c r="H15" i="2"/>
  <c r="I15" i="2" s="1"/>
  <c r="J15" i="2" s="1"/>
  <c r="I22" i="2"/>
  <c r="E84" i="1"/>
  <c r="I25" i="2" s="1"/>
  <c r="J25" i="2" s="1"/>
  <c r="E82" i="1"/>
  <c r="I23" i="2" s="1"/>
  <c r="J23" i="2" s="1"/>
  <c r="E65" i="3"/>
  <c r="I37" i="2" s="1"/>
  <c r="B65" i="3"/>
  <c r="I36" i="2" s="1"/>
  <c r="F112" i="1"/>
  <c r="H31" i="2" s="1"/>
  <c r="I31" i="2" s="1"/>
  <c r="J31" i="2" s="1"/>
  <c r="I30" i="2"/>
  <c r="D26" i="1"/>
  <c r="C26" i="1"/>
  <c r="D38" i="1"/>
  <c r="C38" i="1"/>
  <c r="C48" i="1"/>
  <c r="F7" i="2" s="1"/>
  <c r="B48" i="1"/>
  <c r="F6" i="2" s="1"/>
  <c r="H6" i="2" s="1"/>
  <c r="I6" i="2" s="1"/>
  <c r="J6" i="2" s="1"/>
  <c r="D32" i="1"/>
  <c r="C32" i="1"/>
  <c r="E89" i="1" l="1"/>
  <c r="J22" i="2"/>
  <c r="J26" i="2" s="1"/>
  <c r="I26" i="2"/>
  <c r="J30" i="2"/>
  <c r="J32" i="2" s="1"/>
  <c r="J36" i="2"/>
  <c r="J37" i="2"/>
  <c r="J18" i="2"/>
  <c r="I32" i="2"/>
  <c r="G7" i="2"/>
  <c r="H7" i="2" s="1"/>
  <c r="I7" i="2" s="1"/>
  <c r="J7" i="2" s="1"/>
  <c r="I18" i="2"/>
  <c r="G8" i="2"/>
  <c r="H8" i="2" s="1"/>
  <c r="I8" i="2" s="1"/>
  <c r="J8" i="2" s="1"/>
  <c r="J38" i="2" l="1"/>
  <c r="I38" i="2"/>
  <c r="H10" i="2"/>
  <c r="J10" i="2"/>
  <c r="I10" i="2"/>
  <c r="I40" i="2" l="1"/>
  <c r="J40" i="2" s="1"/>
  <c r="I45" i="2" l="1"/>
  <c r="J45" i="2" s="1"/>
  <c r="J46" i="2" s="1"/>
  <c r="I46" i="2" l="1"/>
  <c r="G49" i="2" s="1"/>
  <c r="I49" i="2" s="1"/>
  <c r="J49" i="2" s="1"/>
  <c r="J50" i="2" l="1"/>
  <c r="I50" i="2"/>
  <c r="I62" i="2" s="1"/>
  <c r="J62" i="2" s="1"/>
  <c r="K20" i="4" s="1"/>
  <c r="L20" i="4" s="1"/>
  <c r="I53" i="2" l="1"/>
  <c r="J53" i="2" s="1"/>
  <c r="I55" i="2"/>
  <c r="J55" i="2" s="1"/>
  <c r="I56" i="2"/>
  <c r="J56" i="2" s="1"/>
  <c r="I54" i="2"/>
  <c r="J54" i="2" s="1"/>
  <c r="I57" i="2"/>
  <c r="J57" i="2" s="1"/>
  <c r="J58" i="2" l="1"/>
  <c r="I58" i="2"/>
  <c r="I60" i="2" s="1"/>
  <c r="J6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57" authorId="0" shapeId="0" xr:uid="{F4AF383C-3B6C-4AD5-AF02-D3DF521AA179}">
      <text>
        <r>
          <rPr>
            <sz val="9"/>
            <color indexed="81"/>
            <rFont val="Segoe UI"/>
            <family val="2"/>
          </rPr>
          <t>Será considerado somente para o motorista, pois os demais profissinais será considerada a BOTINA DE SEGURANÇA</t>
        </r>
      </text>
    </comment>
    <comment ref="B121" authorId="0" shapeId="0" xr:uid="{40E3AAA4-3E08-4D1C-909C-EA79F753B64B}">
      <text>
        <r>
          <rPr>
            <b/>
            <sz val="9"/>
            <color indexed="81"/>
            <rFont val="Segoe UI"/>
            <family val="2"/>
          </rPr>
          <t xml:space="preserve">25 km por dia.
Considerando estimativa de </t>
        </r>
      </text>
    </comment>
  </commentList>
</comments>
</file>

<file path=xl/sharedStrings.xml><?xml version="1.0" encoding="utf-8"?>
<sst xmlns="http://schemas.openxmlformats.org/spreadsheetml/2006/main" count="426" uniqueCount="240">
  <si>
    <t>M²/ MÊS (área)</t>
  </si>
  <si>
    <t>INFORMAÇÕES INICIAIS RELATIVAS ÀS ATIVIDADES DE MÃO-DE-OBRA</t>
  </si>
  <si>
    <t>Categoria profissional</t>
  </si>
  <si>
    <t>Operador de roçadeira</t>
  </si>
  <si>
    <t>Coletor de Resíduos</t>
  </si>
  <si>
    <t>Motorista</t>
  </si>
  <si>
    <t>Carga horária mensal</t>
  </si>
  <si>
    <t>Qtde de dias trabalhados no mês¹</t>
  </si>
  <si>
    <t>PISO SALARIAL E INSALUBRIDADE</t>
  </si>
  <si>
    <t>Salário mínimo vigente</t>
  </si>
  <si>
    <t>Data-base da categoria</t>
  </si>
  <si>
    <t>Ano Acordo, Convenção ou Sentença Normativa em Dissídio coletivo</t>
  </si>
  <si>
    <t>Salário normativo - 44 horas semanais</t>
  </si>
  <si>
    <t>Valor do salário a ser pago</t>
  </si>
  <si>
    <t>Percentual de insalubridade</t>
  </si>
  <si>
    <t>VALE TRANSPORTE</t>
  </si>
  <si>
    <t>Valor do vale transporte</t>
  </si>
  <si>
    <t>Quantidade diária utilizada</t>
  </si>
  <si>
    <t>Qtde de dias por mês</t>
  </si>
  <si>
    <t>Desconto do funcionário</t>
  </si>
  <si>
    <t>Outro (especificar)</t>
  </si>
  <si>
    <t>AUXÍLIO ALIMENTAÇÃO</t>
  </si>
  <si>
    <t>Auxílio alimentação conforme CCT</t>
  </si>
  <si>
    <t>Desconto permitido s/ auxílio alimentação</t>
  </si>
  <si>
    <t>Desconto permitido</t>
  </si>
  <si>
    <t>OUTROS BENEFÍCIOS</t>
  </si>
  <si>
    <t>Auxílio Saúde/ Assistência médica</t>
  </si>
  <si>
    <t>Benefício Social Familiar</t>
  </si>
  <si>
    <t>Fundo de Formação profissional</t>
  </si>
  <si>
    <t>Outros benefícios (especificar)</t>
  </si>
  <si>
    <t>ENCARGOS SOCIAIS E TRABALHISTAS</t>
  </si>
  <si>
    <t>INSS</t>
  </si>
  <si>
    <t>SESI/SESC</t>
  </si>
  <si>
    <t>SENAI/ SENAC</t>
  </si>
  <si>
    <t>INCRA</t>
  </si>
  <si>
    <t>SALARÍO EDUCAÇÃO</t>
  </si>
  <si>
    <t>SEBRAE</t>
  </si>
  <si>
    <t>GIIL-RAT (Seguro Acidente de Trabalho)</t>
  </si>
  <si>
    <t>FGTS</t>
  </si>
  <si>
    <t xml:space="preserve">¹ RAT     </t>
  </si>
  <si>
    <t xml:space="preserve">² FAP     </t>
  </si>
  <si>
    <t>INFORMAÇÕES QUANTO AO VEÍCULO A SER UTILIZADO</t>
  </si>
  <si>
    <t>Próprio</t>
  </si>
  <si>
    <t>Quantidade de veículo</t>
  </si>
  <si>
    <t>Valor de Aquisição</t>
  </si>
  <si>
    <t>Rodagem estimada (Km/mês)</t>
  </si>
  <si>
    <t>Tipo de Combustível</t>
  </si>
  <si>
    <t>Valor por litro (R$/L)</t>
  </si>
  <si>
    <t>Consumo por litro (Km/L)</t>
  </si>
  <si>
    <t>Óleo - Sistema do motor (preço por litro)</t>
  </si>
  <si>
    <t>Quantidade de litros por troca</t>
  </si>
  <si>
    <t>Quilometragem para troca</t>
  </si>
  <si>
    <t>Pneu</t>
  </si>
  <si>
    <t>Percentual IPVA</t>
  </si>
  <si>
    <t>Licenciamento</t>
  </si>
  <si>
    <t>Seguro DPVAT</t>
  </si>
  <si>
    <t>Custo de manutenção durante a vida útil (%)</t>
  </si>
  <si>
    <t>Outro (discriminar)</t>
  </si>
  <si>
    <t>INSUMOS</t>
  </si>
  <si>
    <t>Descrição</t>
  </si>
  <si>
    <t>Unidade</t>
  </si>
  <si>
    <t>Preço Unitário</t>
  </si>
  <si>
    <t>Qtde. em 1 ano</t>
  </si>
  <si>
    <t xml:space="preserve">FIO DE NYLON QUADRADO, 3mm, 2KG - PARA ROÇADEIRA </t>
  </si>
  <si>
    <t>METRO</t>
  </si>
  <si>
    <t>GASOLINA (ROÇADEIRA E SOPRADOR DE FOLHAS)</t>
  </si>
  <si>
    <t>LITRO</t>
  </si>
  <si>
    <t xml:space="preserve">SACO DE LIXO, CAPACIDADE MÍNIMA DE 100 LITROS, MICRA DE 0,006, DE COR CINZA OU PRETO </t>
  </si>
  <si>
    <t>UNIDADE</t>
  </si>
  <si>
    <t>ÓLEO MOTOR 2 TEMPOS</t>
  </si>
  <si>
    <t>EQUIPAMENTOS</t>
  </si>
  <si>
    <t>Vida útil em meses</t>
  </si>
  <si>
    <t>Ancinho, rastelo curvo, cabo 150 cm (METAL)</t>
  </si>
  <si>
    <t>Cone para sinalização, laranja e branco, 50 cm</t>
  </si>
  <si>
    <t>Enxada larga de 30 cm c/ cabo de madeira</t>
  </si>
  <si>
    <t>Enxadão largo c/ cabo de madeira entre 130cm -150 cm</t>
  </si>
  <si>
    <t>Foice, cabo 120 cm, cabo de madeira</t>
  </si>
  <si>
    <t>Balaio de Polipropileno  Nº 6 (45 cm de alt. 60L)</t>
  </si>
  <si>
    <t>Chibancas de 90 - 100 cm</t>
  </si>
  <si>
    <t>Forcado reto, arame, 4 dentes cabo de madeira</t>
  </si>
  <si>
    <t>Pá quadrada, cabo de madeira, 120 cm - 130cm</t>
  </si>
  <si>
    <t>Roçadeira Costal movida a gasolina, potência mínima de 30 cc</t>
  </si>
  <si>
    <t>Protetor de roçagem urbano, altura de 1,5m</t>
  </si>
  <si>
    <t>Vassoura Gari, piaçava, mínimo 40 cm</t>
  </si>
  <si>
    <t>Soprador de folhas movido à gasolina</t>
  </si>
  <si>
    <t>UNIFORME</t>
  </si>
  <si>
    <t>Quantidade anual</t>
  </si>
  <si>
    <t>Operador de Roçadeira</t>
  </si>
  <si>
    <t>Camiseta branca de manga longa</t>
  </si>
  <si>
    <t>Calça em tecido tipo brim</t>
  </si>
  <si>
    <t>Meias pretas (pares)</t>
  </si>
  <si>
    <t>Sapato de segurança monodensidade</t>
  </si>
  <si>
    <t>Crachá</t>
  </si>
  <si>
    <t>EPI</t>
  </si>
  <si>
    <t>Botina de segurança, com elástico, sem biqueira, bidensidade</t>
  </si>
  <si>
    <t xml:space="preserve">Capa de chuva </t>
  </si>
  <si>
    <t>Boné árabe, brim</t>
  </si>
  <si>
    <t>Colete refletivo em X</t>
  </si>
  <si>
    <t>Luva de raspa de couro, 07 cm de cano</t>
  </si>
  <si>
    <t>Óculos de proteção, policarbonato, incolor</t>
  </si>
  <si>
    <t>Perneira de raspa</t>
  </si>
  <si>
    <t>Abafador auricular tipo concha, mínimo 20 db</t>
  </si>
  <si>
    <t>Protetor facial incolor</t>
  </si>
  <si>
    <t>Protetor solar, fator 30</t>
  </si>
  <si>
    <t>Protetor auricular tipo plug</t>
  </si>
  <si>
    <t>Avental de raspa de couro</t>
  </si>
  <si>
    <t>CUSTOS/ DESPESAS INDIRETAS E LUCRO</t>
  </si>
  <si>
    <t>Percentual</t>
  </si>
  <si>
    <t>Custos e Despesas indiretas</t>
  </si>
  <si>
    <t>Lucro</t>
  </si>
  <si>
    <t>TRIBUTOS</t>
  </si>
  <si>
    <t>SIMPLES NACIONAL</t>
  </si>
  <si>
    <r>
      <t xml:space="preserve">PIS </t>
    </r>
    <r>
      <rPr>
        <b/>
        <sz val="10"/>
        <rFont val="Arial"/>
        <family val="2"/>
      </rPr>
      <t xml:space="preserve"> </t>
    </r>
  </si>
  <si>
    <t xml:space="preserve">COFINS </t>
  </si>
  <si>
    <t>ISS</t>
  </si>
  <si>
    <t xml:space="preserve">PLANILHA DE CUSTOS E FORMAÇÃO DE PREÇOS </t>
  </si>
  <si>
    <t>(A) MÃO DE OBRA</t>
  </si>
  <si>
    <t>DESCRIÇÃO</t>
  </si>
  <si>
    <t xml:space="preserve">UNID. </t>
  </si>
  <si>
    <t>REMUNERAÇÃO</t>
  </si>
  <si>
    <t>ENCARGOS 
SOCIAIS e TRABALHISTAS</t>
  </si>
  <si>
    <t>BENEFÍCIOS</t>
  </si>
  <si>
    <t>SUBTOTAL</t>
  </si>
  <si>
    <t>Total</t>
  </si>
  <si>
    <t>PREÇO POR M2</t>
  </si>
  <si>
    <t>A</t>
  </si>
  <si>
    <t>mês</t>
  </si>
  <si>
    <t>B</t>
  </si>
  <si>
    <t>Coletor de resíduos vegetais</t>
  </si>
  <si>
    <t>C</t>
  </si>
  <si>
    <t>SOMA</t>
  </si>
  <si>
    <t>(B) UNIFORMES e EPIs</t>
  </si>
  <si>
    <t>Custo Unitário</t>
  </si>
  <si>
    <t>(C) INSUMOS</t>
  </si>
  <si>
    <t>MATERIAIS</t>
  </si>
  <si>
    <t>CUSTO MENSAL</t>
  </si>
  <si>
    <t>D</t>
  </si>
  <si>
    <t>(D) CUSTO COM EQUIPAMENTOS e MANUTENÇÃO</t>
  </si>
  <si>
    <t>Depreciação</t>
  </si>
  <si>
    <t>Manutenção de Equipamento</t>
  </si>
  <si>
    <t>(E) DESPESA COM VEÍCULOS (INCLUSAS TODAS AS DEPESAS DE OPERAÇÃO E MANUTENÇÃO, EXCETO MOTORISTA)</t>
  </si>
  <si>
    <t>DESCRIÇÃO DO VEÍCULO</t>
  </si>
  <si>
    <t>QTD. MENSAL</t>
  </si>
  <si>
    <t>Base</t>
  </si>
  <si>
    <t>(F) CUSTOS e DESPESAS INDIRETAS, LUCRO E TRIBUTOS</t>
  </si>
  <si>
    <t>%</t>
  </si>
  <si>
    <t>VALOR BASE</t>
  </si>
  <si>
    <r>
      <t xml:space="preserve">PIS </t>
    </r>
    <r>
      <rPr>
        <b/>
        <sz val="8"/>
        <rFont val="Calibri (Corpo)"/>
      </rPr>
      <t xml:space="preserve"> </t>
    </r>
  </si>
  <si>
    <t>E</t>
  </si>
  <si>
    <t>SOMA DOS CUSTO INDIRETOS,  LUCRO E TRIBUTOS</t>
  </si>
  <si>
    <r>
      <t>(G) VALOR TOTAL MENSAL</t>
    </r>
    <r>
      <rPr>
        <b/>
        <sz val="12"/>
        <color theme="1"/>
        <rFont val="Calibri (Corpo)"/>
      </rPr>
      <t xml:space="preserve"> </t>
    </r>
  </si>
  <si>
    <t>Outros (indicar)</t>
  </si>
  <si>
    <t>Coeficiente = 40h/220h</t>
  </si>
  <si>
    <t>Qtdd. De Profissionais Necessários</t>
  </si>
  <si>
    <t>Valor Mensal</t>
  </si>
  <si>
    <t>Big Bag 120X90X90 1m3</t>
  </si>
  <si>
    <t>Depreciação Mensal</t>
  </si>
  <si>
    <t>MANUTENÇÃO DE EQUIPAMENTOS MENSAL</t>
  </si>
  <si>
    <t>MANUTENÇÃO DE EQUIPAMENTOS MENSAL FINAL</t>
  </si>
  <si>
    <t>Valor Total</t>
  </si>
  <si>
    <t>Modelo: especificar</t>
  </si>
  <si>
    <t>Modelo: Especificar</t>
  </si>
  <si>
    <t>Camioneta</t>
  </si>
  <si>
    <t>CUSTO COM EQUIPAMENTOS</t>
  </si>
  <si>
    <t>Qtde de km/mês/veículo</t>
  </si>
  <si>
    <t>CONSUMO DE COMBUSTÍVEL</t>
  </si>
  <si>
    <t>km/mês</t>
  </si>
  <si>
    <t>km/litro</t>
  </si>
  <si>
    <t>Valor mensal</t>
  </si>
  <si>
    <t>MANUTENÇÃO</t>
  </si>
  <si>
    <t>Valor de aquisição</t>
  </si>
  <si>
    <t>Custo de manutenção durante a vida útil</t>
  </si>
  <si>
    <t>Quantidade de veículos</t>
  </si>
  <si>
    <t>Fator de utilização</t>
  </si>
  <si>
    <t>LUBRIFICAÇÃO</t>
  </si>
  <si>
    <t>Valor da troca de óleo</t>
  </si>
  <si>
    <t>Rodagem mês (km/mês)</t>
  </si>
  <si>
    <t>Km ciclo</t>
  </si>
  <si>
    <t>PNEUS</t>
  </si>
  <si>
    <t>Valor da troca de pneu</t>
  </si>
  <si>
    <t>LICENCIAMENTO E SEGUROS</t>
  </si>
  <si>
    <t>IPVA</t>
  </si>
  <si>
    <t>Licenciamento obrigatório</t>
  </si>
  <si>
    <t>Quantidade</t>
  </si>
  <si>
    <t>Valor anual</t>
  </si>
  <si>
    <t>DEPRECIAÇÃO</t>
  </si>
  <si>
    <t>Valor residual</t>
  </si>
  <si>
    <t>RESUMO DO CUSTO DO VEÍCULO</t>
  </si>
  <si>
    <t>Itens</t>
  </si>
  <si>
    <t>Custo</t>
  </si>
  <si>
    <t>Combustível</t>
  </si>
  <si>
    <t>Manutenção</t>
  </si>
  <si>
    <t xml:space="preserve">Lubrificação </t>
  </si>
  <si>
    <t xml:space="preserve">IPVA, Licenciamento, Seguro DPVAT </t>
  </si>
  <si>
    <t>TOTAL (MENSAL) DO CUSTO COM VEÍCULO</t>
  </si>
  <si>
    <t>Trator</t>
  </si>
  <si>
    <t>Modelo: especificar (Veículo tipo pick-up, cabine dupla, básico, 0 km, etc.)</t>
  </si>
  <si>
    <t>OUTRO VEÍCULO (ESPECIFICAR)</t>
  </si>
  <si>
    <r>
      <t xml:space="preserve">¹ </t>
    </r>
    <r>
      <rPr>
        <sz val="8"/>
        <color theme="1"/>
        <rFont val="Calibri"/>
        <family val="2"/>
        <scheme val="minor"/>
      </rPr>
      <t>Utilizado para efeito de cálculo de benefícios</t>
    </r>
  </si>
  <si>
    <t>Percentual de periculosidade</t>
  </si>
  <si>
    <t>Vida Útil (Meses)</t>
  </si>
  <si>
    <t>Outro: especificar</t>
  </si>
  <si>
    <t>Total do MêS  &gt;&gt;&gt;</t>
  </si>
  <si>
    <t>Indicar as Alíquotas que a empresa efetivamente paga, dependo de seu enquadramento no sistema de tributação ( Lucro real ou presumido ou Simpres nacional</t>
  </si>
  <si>
    <t>Coeficiente de utilização para custos fixos (40h/220h)</t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</si>
  <si>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</si>
  <si>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</si>
  <si>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</si>
  <si>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</si>
  <si>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</si>
  <si>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</si>
  <si>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</si>
  <si>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</si>
  <si>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t xml:space="preserve">11. Cargo: 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</si>
  <si>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</si>
  <si>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</si>
  <si>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</si>
  <si>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</si>
  <si>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</si>
  <si>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</si>
  <si>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t>Local e data</t>
  </si>
  <si>
    <t>Assinatura do Representante Legal da Empres</t>
  </si>
  <si>
    <t>Razão Social da Empresa</t>
  </si>
  <si>
    <t>PROPOSTA COMERCIAL</t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</si>
  <si>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</t>
    </r>
  </si>
  <si>
    <t>_________/ Agência:  ______C/c: ______</t>
  </si>
  <si>
    <t xml:space="preserve">8. Prazo de pagamento: </t>
  </si>
  <si>
    <t>Conforme Edital</t>
  </si>
  <si>
    <t>GRUPO</t>
  </si>
  <si>
    <t>ITEM</t>
  </si>
  <si>
    <t>DESCRIÇÃO/ESPECIFICAÇÃO</t>
  </si>
  <si>
    <t>UNIDADE DE MEDIDA</t>
  </si>
  <si>
    <t>VALOR GLOBAL DA PROPOSTA</t>
  </si>
  <si>
    <t>Prestação de Serviço de capina e a roçagem (mecânica e/ou manual),  o recolhimento de galhos condenados ou caídos de árvores ou arbustos, a remoção e destinação adequada de todo e qualquer material resultante  da execução destes serviços, além do fornecimento de uniformes, equipamentos de proteção individual e coletivos, insumos e ferramentas.</t>
  </si>
  <si>
    <t> m2</t>
  </si>
  <si>
    <t>VALOR DO M2</t>
  </si>
  <si>
    <t>QUANTIDADE               ( m2 / ano )</t>
  </si>
  <si>
    <t>Custo para Fornecimento de Veículo</t>
  </si>
  <si>
    <t>ATENÇÃO:    O Licitante deve preencher apenas as células com fundo amarelo</t>
  </si>
  <si>
    <r>
      <t>MANUTENÇÃO DE EQUIPAMENTOS ANUAL</t>
    </r>
    <r>
      <rPr>
        <b/>
        <sz val="10"/>
        <color theme="1"/>
        <rFont val="Arial"/>
        <family val="2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</si>
</sst>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\-??_-;_-@_-"/>
    <numFmt numFmtId="166" formatCode="#,##0.0000_ ;\-#,##0.0000\ "/>
    <numFmt numFmtId="167" formatCode="_(* #,##0.000_);_(* \(#,##0.000\);_(* &quot;-&quot;??_);_(@_)"/>
    <numFmt numFmtId="168" formatCode="_(* #,##0_);_(* \(#,##0\);_(* &quot;-&quot;??_);_(@_)"/>
    <numFmt numFmtId="169" formatCode="_-&quot;R$&quot;\ * #,##0.000_-;\-&quot;R$&quot;\ * #,##0.000_-;_-&quot;R$&quot;\ * &quot;-&quot;??_-;_-@_-"/>
    <numFmt numFmtId="170" formatCode="_-[$R$-416]\ * #,##0.00_-;\-[$R$-416]\ * #,##0.00_-;_-[$R$-416]\ * &quot;-&quot;??_-;_-@_-"/>
    <numFmt numFmtId="171" formatCode="_(&quot;R$&quot;\ * #,##0.0000_);_(&quot;R$&quot;\ * \(#,##0.0000\);_(&quot;R$&quot;\ * &quot;-&quot;??_);_(@_)"/>
    <numFmt numFmtId="172" formatCode="_-[$R$-416]\ * #,##0.00000_-;\-[$R$-416]\ * #,##0.00000_-;_-[$R$-416]\ * &quot;-&quot;??_-;_-@_-"/>
    <numFmt numFmtId="173" formatCode="_-* #,##0_-;\-* #,##0_-;_-* &quot;-&quot;??_-;_-@_-"/>
    <numFmt numFmtId="174" formatCode="_-[$R$-416]* #,##0.00_-;\-[$R$-416]* #,##0.00_-;_-[$R$-416]* &quot;-&quot;??_-;_-@_-"/>
    <numFmt numFmtId="175" formatCode="0\)"/>
    <numFmt numFmtId="176" formatCode="#,##0.000"/>
    <numFmt numFmtId="177" formatCode="&quot;R$ &quot;#,##0.00"/>
    <numFmt numFmtId="178" formatCode="&quot;R$&quot;\ #,##0.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color indexed="81"/>
      <name val="Segoe UI"/>
      <family val="2"/>
    </font>
    <font>
      <sz val="8"/>
      <name val="Arial"/>
      <family val="2"/>
    </font>
    <font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99"/>
      <name val="Times New Roman"/>
      <family val="1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8"/>
      <name val="Calibri (Corpo)"/>
    </font>
    <font>
      <b/>
      <sz val="12"/>
      <color theme="1"/>
      <name val="Calibri"/>
      <family val="2"/>
      <scheme val="minor"/>
    </font>
    <font>
      <b/>
      <sz val="12"/>
      <color theme="1"/>
      <name val="Calibri (Corpo)"/>
    </font>
    <font>
      <b/>
      <sz val="12"/>
      <color rgb="FF000099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sz val="2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u/>
      <sz val="9"/>
      <name val="Arial"/>
      <family val="2"/>
    </font>
    <font>
      <b/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1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9" fontId="9" fillId="0" borderId="0" applyFont="0" applyFill="0" applyBorder="0" applyAlignment="0" applyProtection="0"/>
    <xf numFmtId="44" fontId="5" fillId="0" borderId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466">
    <xf numFmtId="0" fontId="0" fillId="0" borderId="0" xfId="0"/>
    <xf numFmtId="0" fontId="6" fillId="5" borderId="11" xfId="0" applyFont="1" applyFill="1" applyBorder="1" applyAlignment="1">
      <alignment horizontal="left" vertical="center"/>
    </xf>
    <xf numFmtId="0" fontId="5" fillId="5" borderId="13" xfId="0" applyFont="1" applyFill="1" applyBorder="1"/>
    <xf numFmtId="0" fontId="6" fillId="5" borderId="16" xfId="0" applyFont="1" applyFill="1" applyBorder="1"/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5" fillId="5" borderId="21" xfId="0" applyFont="1" applyFill="1" applyBorder="1"/>
    <xf numFmtId="0" fontId="5" fillId="5" borderId="11" xfId="0" applyFont="1" applyFill="1" applyBorder="1"/>
    <xf numFmtId="0" fontId="6" fillId="5" borderId="5" xfId="0" applyFont="1" applyFill="1" applyBorder="1"/>
    <xf numFmtId="0" fontId="6" fillId="5" borderId="26" xfId="0" applyFont="1" applyFill="1" applyBorder="1"/>
    <xf numFmtId="0" fontId="6" fillId="0" borderId="0" xfId="0" applyFont="1"/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6" fillId="5" borderId="21" xfId="0" applyFont="1" applyFill="1" applyBorder="1"/>
    <xf numFmtId="0" fontId="6" fillId="5" borderId="13" xfId="0" applyFont="1" applyFill="1" applyBorder="1"/>
    <xf numFmtId="0" fontId="6" fillId="5" borderId="31" xfId="0" applyFont="1" applyFill="1" applyBorder="1"/>
    <xf numFmtId="0" fontId="6" fillId="5" borderId="34" xfId="0" applyFont="1" applyFill="1" applyBorder="1"/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6" fillId="5" borderId="11" xfId="0" applyFont="1" applyFill="1" applyBorder="1"/>
    <xf numFmtId="0" fontId="3" fillId="0" borderId="39" xfId="0" applyFont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top"/>
    </xf>
    <xf numFmtId="0" fontId="5" fillId="5" borderId="8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3" fillId="7" borderId="47" xfId="0" applyFont="1" applyFill="1" applyBorder="1" applyAlignment="1">
      <alignment horizontal="left" vertical="center"/>
    </xf>
    <xf numFmtId="43" fontId="3" fillId="4" borderId="48" xfId="1" applyFont="1" applyFill="1" applyBorder="1" applyAlignment="1" applyProtection="1">
      <alignment horizontal="center" vertical="center" wrapText="1"/>
      <protection locked="0"/>
    </xf>
    <xf numFmtId="0" fontId="3" fillId="7" borderId="50" xfId="0" applyFont="1" applyFill="1" applyBorder="1" applyAlignment="1">
      <alignment horizontal="left" vertical="center" wrapText="1"/>
    </xf>
    <xf numFmtId="164" fontId="3" fillId="4" borderId="53" xfId="1" applyNumberFormat="1" applyFont="1" applyFill="1" applyBorder="1" applyAlignment="1" applyProtection="1">
      <alignment horizontal="center" vertical="center"/>
      <protection locked="0"/>
    </xf>
    <xf numFmtId="0" fontId="3" fillId="8" borderId="58" xfId="0" applyFont="1" applyFill="1" applyBorder="1" applyAlignment="1">
      <alignment horizontal="left" vertical="center"/>
    </xf>
    <xf numFmtId="0" fontId="3" fillId="4" borderId="59" xfId="0" applyFont="1" applyFill="1" applyBorder="1" applyAlignment="1">
      <alignment horizontal="center" vertical="center" wrapText="1"/>
    </xf>
    <xf numFmtId="0" fontId="3" fillId="8" borderId="47" xfId="0" applyFont="1" applyFill="1" applyBorder="1" applyAlignment="1">
      <alignment horizontal="left" vertical="center"/>
    </xf>
    <xf numFmtId="167" fontId="3" fillId="4" borderId="48" xfId="1" applyNumberFormat="1" applyFont="1" applyFill="1" applyBorder="1" applyAlignment="1" applyProtection="1">
      <alignment horizontal="center" vertical="center"/>
      <protection locked="0"/>
    </xf>
    <xf numFmtId="0" fontId="3" fillId="8" borderId="8" xfId="0" applyFont="1" applyFill="1" applyBorder="1" applyAlignment="1">
      <alignment horizontal="left" vertical="center" wrapText="1"/>
    </xf>
    <xf numFmtId="43" fontId="3" fillId="4" borderId="54" xfId="1" applyFont="1" applyFill="1" applyBorder="1" applyAlignment="1" applyProtection="1">
      <alignment horizontal="center" vertical="center"/>
      <protection locked="0"/>
    </xf>
    <xf numFmtId="0" fontId="3" fillId="7" borderId="58" xfId="0" applyFont="1" applyFill="1" applyBorder="1" applyAlignment="1">
      <alignment horizontal="left" vertical="center"/>
    </xf>
    <xf numFmtId="43" fontId="3" fillId="4" borderId="59" xfId="1" applyFont="1" applyFill="1" applyBorder="1" applyAlignment="1" applyProtection="1">
      <alignment horizontal="center" vertical="center"/>
      <protection locked="0"/>
    </xf>
    <xf numFmtId="43" fontId="3" fillId="4" borderId="48" xfId="1" applyFont="1" applyFill="1" applyBorder="1" applyAlignment="1" applyProtection="1">
      <alignment horizontal="center" vertical="center"/>
      <protection locked="0"/>
    </xf>
    <xf numFmtId="0" fontId="3" fillId="7" borderId="8" xfId="0" applyFont="1" applyFill="1" applyBorder="1" applyAlignment="1">
      <alignment horizontal="left" vertical="center"/>
    </xf>
    <xf numFmtId="168" fontId="3" fillId="4" borderId="54" xfId="1" applyNumberFormat="1" applyFont="1" applyFill="1" applyBorder="1" applyAlignment="1" applyProtection="1">
      <alignment horizontal="center" vertical="center"/>
      <protection locked="0"/>
    </xf>
    <xf numFmtId="0" fontId="3" fillId="8" borderId="8" xfId="0" applyFont="1" applyFill="1" applyBorder="1" applyAlignment="1">
      <alignment horizontal="left" vertical="center"/>
    </xf>
    <xf numFmtId="4" fontId="5" fillId="7" borderId="60" xfId="4" applyNumberFormat="1" applyFont="1" applyFill="1" applyBorder="1" applyAlignment="1">
      <alignment horizontal="left" vertical="center"/>
    </xf>
    <xf numFmtId="10" fontId="5" fillId="4" borderId="61" xfId="2" applyNumberFormat="1" applyFont="1" applyFill="1" applyBorder="1" applyAlignment="1">
      <alignment horizontal="right" vertical="center"/>
    </xf>
    <xf numFmtId="4" fontId="5" fillId="7" borderId="47" xfId="4" applyNumberFormat="1" applyFont="1" applyFill="1" applyBorder="1" applyAlignment="1">
      <alignment horizontal="left" vertical="center"/>
    </xf>
    <xf numFmtId="4" fontId="5" fillId="7" borderId="50" xfId="4" applyNumberFormat="1" applyFont="1" applyFill="1" applyBorder="1" applyAlignment="1">
      <alignment horizontal="left" vertical="center"/>
    </xf>
    <xf numFmtId="43" fontId="3" fillId="4" borderId="53" xfId="1" applyFont="1" applyFill="1" applyBorder="1" applyAlignment="1" applyProtection="1">
      <alignment horizontal="center" vertical="center"/>
      <protection locked="0"/>
    </xf>
    <xf numFmtId="4" fontId="5" fillId="8" borderId="58" xfId="4" applyNumberFormat="1" applyFont="1" applyFill="1" applyBorder="1" applyAlignment="1">
      <alignment horizontal="left" vertical="center" wrapText="1"/>
    </xf>
    <xf numFmtId="9" fontId="3" fillId="4" borderId="59" xfId="2" applyFont="1" applyFill="1" applyBorder="1" applyAlignment="1" applyProtection="1">
      <alignment horizontal="center" vertical="center"/>
      <protection locked="0"/>
    </xf>
    <xf numFmtId="4" fontId="5" fillId="8" borderId="62" xfId="4" applyNumberFormat="1" applyFont="1" applyFill="1" applyBorder="1" applyAlignment="1">
      <alignment horizontal="left" vertical="center" wrapText="1"/>
    </xf>
    <xf numFmtId="43" fontId="5" fillId="4" borderId="10" xfId="1" applyFont="1" applyFill="1" applyBorder="1" applyAlignment="1">
      <alignment horizontal="center" vertical="center"/>
    </xf>
    <xf numFmtId="0" fontId="4" fillId="6" borderId="58" xfId="0" applyFont="1" applyFill="1" applyBorder="1" applyAlignment="1">
      <alignment horizontal="center" vertical="center"/>
    </xf>
    <xf numFmtId="0" fontId="4" fillId="6" borderId="63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3" borderId="63" xfId="0" applyFont="1" applyFill="1" applyBorder="1" applyAlignment="1">
      <alignment horizontal="center" vertical="center"/>
    </xf>
    <xf numFmtId="0" fontId="4" fillId="3" borderId="63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/>
    </xf>
    <xf numFmtId="1" fontId="5" fillId="0" borderId="0" xfId="7" applyNumberFormat="1" applyFont="1" applyFill="1" applyBorder="1" applyAlignment="1" applyProtection="1">
      <alignment horizontal="center" vertical="center"/>
      <protection locked="0"/>
    </xf>
    <xf numFmtId="170" fontId="5" fillId="0" borderId="0" xfId="5" applyNumberFormat="1" applyFont="1" applyFill="1" applyBorder="1" applyAlignment="1" applyProtection="1">
      <alignment horizontal="center" vertical="center"/>
      <protection locked="0"/>
    </xf>
    <xf numFmtId="0" fontId="4" fillId="6" borderId="60" xfId="0" applyFont="1" applyFill="1" applyBorder="1" applyAlignment="1">
      <alignment horizontal="center" vertical="center"/>
    </xf>
    <xf numFmtId="0" fontId="4" fillId="6" borderId="68" xfId="0" applyFont="1" applyFill="1" applyBorder="1" applyAlignment="1">
      <alignment horizontal="center" vertical="center"/>
    </xf>
    <xf numFmtId="0" fontId="4" fillId="6" borderId="66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left" vertical="center"/>
    </xf>
    <xf numFmtId="0" fontId="3" fillId="4" borderId="5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6" borderId="63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/>
    </xf>
    <xf numFmtId="0" fontId="4" fillId="6" borderId="55" xfId="0" applyFont="1" applyFill="1" applyBorder="1" applyAlignment="1">
      <alignment vertical="center"/>
    </xf>
    <xf numFmtId="0" fontId="4" fillId="6" borderId="69" xfId="0" applyFont="1" applyFill="1" applyBorder="1" applyAlignment="1">
      <alignment horizontal="center" vertical="center"/>
    </xf>
    <xf numFmtId="0" fontId="5" fillId="3" borderId="47" xfId="5" applyFont="1" applyFill="1" applyBorder="1" applyAlignment="1">
      <alignment horizontal="left" vertical="center"/>
    </xf>
    <xf numFmtId="0" fontId="5" fillId="3" borderId="8" xfId="5" applyFont="1" applyFill="1" applyBorder="1" applyAlignment="1">
      <alignment horizontal="left" vertical="center"/>
    </xf>
    <xf numFmtId="0" fontId="3" fillId="0" borderId="0" xfId="0" applyFont="1"/>
    <xf numFmtId="0" fontId="5" fillId="3" borderId="60" xfId="5" applyFont="1" applyFill="1" applyBorder="1" applyAlignment="1">
      <alignment horizontal="left" vertical="center"/>
    </xf>
    <xf numFmtId="0" fontId="0" fillId="0" borderId="0" xfId="0" applyBorder="1"/>
    <xf numFmtId="0" fontId="14" fillId="0" borderId="72" xfId="0" applyFont="1" applyBorder="1"/>
    <xf numFmtId="0" fontId="15" fillId="3" borderId="47" xfId="5" applyFont="1" applyFill="1" applyBorder="1" applyAlignment="1">
      <alignment horizontal="center" vertical="center"/>
    </xf>
    <xf numFmtId="0" fontId="15" fillId="3" borderId="49" xfId="5" applyFont="1" applyFill="1" applyBorder="1" applyAlignment="1">
      <alignment vertical="center"/>
    </xf>
    <xf numFmtId="2" fontId="15" fillId="3" borderId="49" xfId="7" applyNumberFormat="1" applyFont="1" applyFill="1" applyBorder="1" applyAlignment="1">
      <alignment horizontal="center" vertical="center"/>
    </xf>
    <xf numFmtId="170" fontId="15" fillId="3" borderId="49" xfId="7" applyNumberFormat="1" applyFont="1" applyFill="1" applyBorder="1" applyAlignment="1">
      <alignment horizontal="center" vertical="center" wrapText="1"/>
    </xf>
    <xf numFmtId="170" fontId="15" fillId="3" borderId="46" xfId="7" applyNumberFormat="1" applyFont="1" applyFill="1" applyBorder="1" applyAlignment="1">
      <alignment horizontal="center" vertical="center" wrapText="1"/>
    </xf>
    <xf numFmtId="0" fontId="15" fillId="3" borderId="49" xfId="5" applyFont="1" applyFill="1" applyBorder="1" applyAlignment="1">
      <alignment horizontal="center" vertical="center" wrapText="1"/>
    </xf>
    <xf numFmtId="170" fontId="16" fillId="3" borderId="48" xfId="7" applyNumberFormat="1" applyFont="1" applyFill="1" applyBorder="1" applyAlignment="1">
      <alignment horizontal="center" vertical="center" wrapText="1"/>
    </xf>
    <xf numFmtId="0" fontId="17" fillId="0" borderId="47" xfId="5" applyFont="1" applyBorder="1" applyAlignment="1">
      <alignment horizontal="center" vertical="center"/>
    </xf>
    <xf numFmtId="0" fontId="17" fillId="0" borderId="49" xfId="5" applyFont="1" applyBorder="1" applyAlignment="1">
      <alignment horizontal="left" vertical="center"/>
    </xf>
    <xf numFmtId="10" fontId="18" fillId="0" borderId="49" xfId="6" applyNumberFormat="1" applyFont="1" applyBorder="1" applyAlignment="1">
      <alignment horizontal="center" vertical="center"/>
    </xf>
    <xf numFmtId="2" fontId="17" fillId="0" borderId="49" xfId="7" applyNumberFormat="1" applyFont="1" applyFill="1" applyBorder="1" applyAlignment="1">
      <alignment horizontal="center" vertical="center"/>
    </xf>
    <xf numFmtId="170" fontId="17" fillId="0" borderId="49" xfId="5" applyNumberFormat="1" applyFont="1" applyBorder="1" applyAlignment="1">
      <alignment horizontal="center" vertical="center"/>
    </xf>
    <xf numFmtId="44" fontId="17" fillId="0" borderId="49" xfId="8" applyFont="1" applyBorder="1" applyAlignment="1">
      <alignment horizontal="center" vertical="center"/>
    </xf>
    <xf numFmtId="170" fontId="17" fillId="0" borderId="49" xfId="5" applyNumberFormat="1" applyFont="1" applyFill="1" applyBorder="1" applyAlignment="1">
      <alignment horizontal="left" vertical="center"/>
    </xf>
    <xf numFmtId="170" fontId="17" fillId="0" borderId="49" xfId="5" applyNumberFormat="1" applyFont="1" applyBorder="1" applyAlignment="1">
      <alignment horizontal="left" vertical="center"/>
    </xf>
    <xf numFmtId="171" fontId="14" fillId="0" borderId="48" xfId="8" applyNumberFormat="1" applyFont="1" applyBorder="1" applyAlignment="1">
      <alignment horizontal="left" vertical="center"/>
    </xf>
    <xf numFmtId="0" fontId="0" fillId="0" borderId="49" xfId="0" applyBorder="1" applyAlignment="1">
      <alignment horizontal="center"/>
    </xf>
    <xf numFmtId="2" fontId="0" fillId="0" borderId="49" xfId="0" applyNumberFormat="1" applyFill="1" applyBorder="1" applyAlignment="1">
      <alignment horizontal="center"/>
    </xf>
    <xf numFmtId="170" fontId="15" fillId="3" borderId="49" xfId="5" applyNumberFormat="1" applyFont="1" applyFill="1" applyBorder="1" applyAlignment="1">
      <alignment horizontal="left" vertical="center"/>
    </xf>
    <xf numFmtId="171" fontId="16" fillId="3" borderId="48" xfId="0" applyNumberFormat="1" applyFont="1" applyFill="1" applyBorder="1"/>
    <xf numFmtId="170" fontId="15" fillId="3" borderId="49" xfId="7" applyNumberFormat="1" applyFont="1" applyFill="1" applyBorder="1" applyAlignment="1">
      <alignment horizontal="center" vertical="center"/>
    </xf>
    <xf numFmtId="170" fontId="16" fillId="3" borderId="48" xfId="7" applyNumberFormat="1" applyFont="1" applyFill="1" applyBorder="1" applyAlignment="1">
      <alignment horizontal="center" vertical="center"/>
    </xf>
    <xf numFmtId="170" fontId="12" fillId="3" borderId="49" xfId="0" applyNumberFormat="1" applyFont="1" applyFill="1" applyBorder="1"/>
    <xf numFmtId="172" fontId="16" fillId="3" borderId="48" xfId="0" applyNumberFormat="1" applyFont="1" applyFill="1" applyBorder="1"/>
    <xf numFmtId="170" fontId="15" fillId="3" borderId="73" xfId="7" applyNumberFormat="1" applyFont="1" applyFill="1" applyBorder="1" applyAlignment="1">
      <alignment horizontal="center" vertical="center"/>
    </xf>
    <xf numFmtId="170" fontId="17" fillId="0" borderId="73" xfId="5" applyNumberFormat="1" applyFont="1" applyBorder="1" applyAlignment="1">
      <alignment horizontal="left" vertical="center"/>
    </xf>
    <xf numFmtId="172" fontId="16" fillId="3" borderId="48" xfId="7" applyNumberFormat="1" applyFont="1" applyFill="1" applyBorder="1" applyAlignment="1">
      <alignment horizontal="center" vertical="center"/>
    </xf>
    <xf numFmtId="0" fontId="15" fillId="3" borderId="46" xfId="5" applyFont="1" applyFill="1" applyBorder="1" applyAlignment="1">
      <alignment vertical="center"/>
    </xf>
    <xf numFmtId="0" fontId="15" fillId="3" borderId="77" xfId="5" applyFont="1" applyFill="1" applyBorder="1" applyAlignment="1">
      <alignment vertical="center"/>
    </xf>
    <xf numFmtId="0" fontId="17" fillId="0" borderId="46" xfId="5" applyFont="1" applyBorder="1" applyAlignment="1">
      <alignment horizontal="left" vertical="center"/>
    </xf>
    <xf numFmtId="0" fontId="17" fillId="0" borderId="77" xfId="5" applyFont="1" applyBorder="1" applyAlignment="1">
      <alignment horizontal="left" vertical="center"/>
    </xf>
    <xf numFmtId="164" fontId="17" fillId="0" borderId="49" xfId="1" applyNumberFormat="1" applyFont="1" applyBorder="1" applyAlignment="1">
      <alignment horizontal="left" vertical="center"/>
    </xf>
    <xf numFmtId="0" fontId="17" fillId="0" borderId="46" xfId="5" applyFont="1" applyBorder="1" applyAlignment="1">
      <alignment horizontal="left" vertical="center" wrapText="1"/>
    </xf>
    <xf numFmtId="0" fontId="17" fillId="0" borderId="77" xfId="5" applyFont="1" applyBorder="1" applyAlignment="1">
      <alignment horizontal="left" vertical="center" wrapText="1"/>
    </xf>
    <xf numFmtId="1" fontId="15" fillId="3" borderId="76" xfId="7" applyNumberFormat="1" applyFont="1" applyFill="1" applyBorder="1" applyAlignment="1">
      <alignment horizontal="center" vertical="center"/>
    </xf>
    <xf numFmtId="1" fontId="15" fillId="3" borderId="77" xfId="7" applyNumberFormat="1" applyFont="1" applyFill="1" applyBorder="1" applyAlignment="1">
      <alignment horizontal="center" vertical="center"/>
    </xf>
    <xf numFmtId="1" fontId="15" fillId="3" borderId="73" xfId="7" applyNumberFormat="1" applyFont="1" applyFill="1" applyBorder="1" applyAlignment="1">
      <alignment horizontal="center" vertical="center"/>
    </xf>
    <xf numFmtId="0" fontId="17" fillId="0" borderId="39" xfId="5" applyFont="1" applyBorder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10" fontId="18" fillId="0" borderId="0" xfId="6" applyNumberFormat="1" applyFont="1" applyBorder="1" applyAlignment="1">
      <alignment horizontal="center" vertical="center"/>
    </xf>
    <xf numFmtId="1" fontId="17" fillId="10" borderId="0" xfId="7" applyNumberFormat="1" applyFont="1" applyFill="1" applyBorder="1" applyAlignment="1">
      <alignment horizontal="center" vertical="center"/>
    </xf>
    <xf numFmtId="170" fontId="17" fillId="0" borderId="0" xfId="5" applyNumberFormat="1" applyFont="1" applyBorder="1" applyAlignment="1">
      <alignment horizontal="center" vertical="center"/>
    </xf>
    <xf numFmtId="44" fontId="17" fillId="0" borderId="0" xfId="8" applyFont="1" applyBorder="1" applyAlignment="1">
      <alignment horizontal="center" vertical="center"/>
    </xf>
    <xf numFmtId="170" fontId="17" fillId="0" borderId="0" xfId="5" applyNumberFormat="1" applyFont="1" applyBorder="1" applyAlignment="1">
      <alignment horizontal="left" vertical="center"/>
    </xf>
    <xf numFmtId="1" fontId="17" fillId="0" borderId="49" xfId="7" applyNumberFormat="1" applyFont="1" applyBorder="1" applyAlignment="1">
      <alignment horizontal="center" vertical="center"/>
    </xf>
    <xf numFmtId="38" fontId="18" fillId="0" borderId="49" xfId="6" applyNumberFormat="1" applyFont="1" applyFill="1" applyBorder="1" applyAlignment="1">
      <alignment horizontal="center" vertical="center"/>
    </xf>
    <xf numFmtId="170" fontId="15" fillId="6" borderId="79" xfId="7" applyNumberFormat="1" applyFont="1" applyFill="1" applyBorder="1" applyAlignment="1">
      <alignment horizontal="center" vertical="center"/>
    </xf>
    <xf numFmtId="0" fontId="17" fillId="0" borderId="0" xfId="5" applyFont="1" applyBorder="1" applyAlignment="1">
      <alignment horizontal="center" vertical="center"/>
    </xf>
    <xf numFmtId="10" fontId="17" fillId="0" borderId="0" xfId="6" applyNumberFormat="1" applyFont="1" applyBorder="1" applyAlignment="1">
      <alignment horizontal="center" vertical="center"/>
    </xf>
    <xf numFmtId="2" fontId="17" fillId="0" borderId="0" xfId="5" applyNumberFormat="1" applyFont="1" applyBorder="1" applyAlignment="1">
      <alignment horizontal="center" vertical="center"/>
    </xf>
    <xf numFmtId="170" fontId="19" fillId="0" borderId="0" xfId="5" applyNumberFormat="1" applyFont="1" applyBorder="1" applyAlignment="1">
      <alignment horizontal="center" vertical="center"/>
    </xf>
    <xf numFmtId="0" fontId="17" fillId="0" borderId="76" xfId="5" applyFont="1" applyBorder="1" applyAlignment="1">
      <alignment horizontal="center" vertical="center"/>
    </xf>
    <xf numFmtId="10" fontId="18" fillId="0" borderId="46" xfId="6" applyNumberFormat="1" applyFont="1" applyBorder="1" applyAlignment="1">
      <alignment horizontal="center" vertical="center"/>
    </xf>
    <xf numFmtId="10" fontId="15" fillId="3" borderId="46" xfId="2" applyNumberFormat="1" applyFont="1" applyFill="1" applyBorder="1" applyAlignment="1">
      <alignment horizontal="center" vertical="center"/>
    </xf>
    <xf numFmtId="0" fontId="17" fillId="0" borderId="0" xfId="5" applyFont="1" applyAlignment="1">
      <alignment horizontal="center" vertical="center"/>
    </xf>
    <xf numFmtId="10" fontId="17" fillId="0" borderId="0" xfId="6" applyNumberFormat="1" applyFont="1" applyAlignment="1">
      <alignment horizontal="center" vertical="center"/>
    </xf>
    <xf numFmtId="2" fontId="17" fillId="0" borderId="0" xfId="5" applyNumberFormat="1" applyFont="1" applyAlignment="1">
      <alignment horizontal="center" vertical="center"/>
    </xf>
    <xf numFmtId="170" fontId="19" fillId="0" borderId="0" xfId="5" applyNumberFormat="1" applyFont="1" applyAlignment="1">
      <alignment horizontal="center" vertical="center"/>
    </xf>
    <xf numFmtId="0" fontId="14" fillId="0" borderId="0" xfId="0" applyFont="1"/>
    <xf numFmtId="170" fontId="21" fillId="6" borderId="79" xfId="7" applyNumberFormat="1" applyFont="1" applyFill="1" applyBorder="1" applyAlignment="1">
      <alignment horizontal="center" vertical="center"/>
    </xf>
    <xf numFmtId="170" fontId="23" fillId="6" borderId="79" xfId="7" applyNumberFormat="1" applyFont="1" applyFill="1" applyBorder="1" applyAlignment="1">
      <alignment horizontal="left" vertical="center"/>
    </xf>
    <xf numFmtId="0" fontId="17" fillId="0" borderId="76" xfId="5" applyFont="1" applyFill="1" applyBorder="1" applyAlignment="1">
      <alignment horizontal="left" vertical="center"/>
    </xf>
    <xf numFmtId="0" fontId="17" fillId="0" borderId="73" xfId="5" applyFont="1" applyFill="1" applyBorder="1" applyAlignment="1">
      <alignment horizontal="left" vertical="center"/>
    </xf>
    <xf numFmtId="2" fontId="15" fillId="3" borderId="49" xfId="7" applyNumberFormat="1" applyFont="1" applyFill="1" applyBorder="1" applyAlignment="1">
      <alignment horizontal="justify" vertical="justify"/>
    </xf>
    <xf numFmtId="166" fontId="0" fillId="0" borderId="0" xfId="0" applyNumberFormat="1" applyAlignment="1">
      <alignment horizontal="center"/>
    </xf>
    <xf numFmtId="0" fontId="4" fillId="6" borderId="80" xfId="0" applyFont="1" applyFill="1" applyBorder="1" applyAlignment="1">
      <alignment horizontal="center" vertical="center" wrapText="1"/>
    </xf>
    <xf numFmtId="0" fontId="4" fillId="6" borderId="81" xfId="0" applyFont="1" applyFill="1" applyBorder="1" applyAlignment="1">
      <alignment horizontal="center" vertical="center" wrapText="1"/>
    </xf>
    <xf numFmtId="9" fontId="3" fillId="6" borderId="49" xfId="2" applyFont="1" applyFill="1" applyBorder="1"/>
    <xf numFmtId="174" fontId="3" fillId="6" borderId="48" xfId="0" applyNumberFormat="1" applyFont="1" applyFill="1" applyBorder="1"/>
    <xf numFmtId="0" fontId="4" fillId="3" borderId="81" xfId="0" applyFont="1" applyFill="1" applyBorder="1" applyAlignment="1">
      <alignment horizontal="center" vertical="center"/>
    </xf>
    <xf numFmtId="44" fontId="0" fillId="0" borderId="49" xfId="8" applyFont="1" applyBorder="1"/>
    <xf numFmtId="44" fontId="0" fillId="0" borderId="49" xfId="0" applyNumberFormat="1" applyBorder="1"/>
    <xf numFmtId="0" fontId="0" fillId="10" borderId="0" xfId="0" applyFill="1"/>
    <xf numFmtId="0" fontId="3" fillId="4" borderId="57" xfId="0" applyFont="1" applyFill="1" applyBorder="1" applyAlignment="1">
      <alignment horizontal="left" vertical="center"/>
    </xf>
    <xf numFmtId="0" fontId="0" fillId="0" borderId="49" xfId="0" applyBorder="1"/>
    <xf numFmtId="0" fontId="6" fillId="5" borderId="24" xfId="0" applyFont="1" applyFill="1" applyBorder="1" applyAlignment="1">
      <alignment horizontal="left" vertical="center"/>
    </xf>
    <xf numFmtId="0" fontId="5" fillId="5" borderId="49" xfId="0" applyFont="1" applyFill="1" applyBorder="1"/>
    <xf numFmtId="9" fontId="6" fillId="10" borderId="32" xfId="2" applyFont="1" applyFill="1" applyBorder="1" applyAlignment="1" applyProtection="1"/>
    <xf numFmtId="0" fontId="3" fillId="10" borderId="52" xfId="0" applyFont="1" applyFill="1" applyBorder="1" applyAlignment="1">
      <alignment horizontal="center" vertical="center"/>
    </xf>
    <xf numFmtId="44" fontId="3" fillId="10" borderId="9" xfId="0" applyNumberFormat="1" applyFont="1" applyFill="1" applyBorder="1" applyAlignment="1" applyProtection="1">
      <alignment horizontal="center" vertical="center"/>
      <protection locked="0"/>
    </xf>
    <xf numFmtId="0" fontId="3" fillId="3" borderId="58" xfId="0" applyFont="1" applyFill="1" applyBorder="1" applyAlignment="1">
      <alignment horizontal="right"/>
    </xf>
    <xf numFmtId="0" fontId="3" fillId="10" borderId="8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3" fillId="10" borderId="44" xfId="0" applyFont="1" applyFill="1" applyBorder="1" applyAlignment="1" applyProtection="1">
      <alignment horizontal="center" vertical="center"/>
      <protection locked="0"/>
    </xf>
    <xf numFmtId="0" fontId="3" fillId="10" borderId="9" xfId="0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>
      <alignment horizontal="right"/>
    </xf>
    <xf numFmtId="0" fontId="0" fillId="10" borderId="0" xfId="0" applyFill="1" applyBorder="1"/>
    <xf numFmtId="43" fontId="3" fillId="10" borderId="63" xfId="1" applyFont="1" applyFill="1" applyBorder="1"/>
    <xf numFmtId="0" fontId="3" fillId="10" borderId="8" xfId="0" applyFont="1" applyFill="1" applyBorder="1" applyAlignment="1">
      <alignment horizontal="left" vertical="center"/>
    </xf>
    <xf numFmtId="9" fontId="6" fillId="10" borderId="32" xfId="0" applyNumberFormat="1" applyFont="1" applyFill="1" applyBorder="1"/>
    <xf numFmtId="9" fontId="6" fillId="10" borderId="33" xfId="0" applyNumberFormat="1" applyFont="1" applyFill="1" applyBorder="1"/>
    <xf numFmtId="0" fontId="0" fillId="10" borderId="49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9" fontId="3" fillId="10" borderId="0" xfId="0" applyNumberFormat="1" applyFont="1" applyFill="1" applyBorder="1" applyAlignment="1">
      <alignment horizontal="center" vertical="center"/>
    </xf>
    <xf numFmtId="43" fontId="3" fillId="10" borderId="48" xfId="1" applyFont="1" applyFill="1" applyBorder="1" applyAlignment="1" applyProtection="1">
      <alignment horizontal="right" vertical="center" wrapText="1"/>
      <protection locked="0"/>
    </xf>
    <xf numFmtId="173" fontId="28" fillId="4" borderId="49" xfId="1" applyNumberFormat="1" applyFont="1" applyFill="1" applyBorder="1" applyAlignment="1">
      <alignment horizontal="center" vertical="center"/>
    </xf>
    <xf numFmtId="173" fontId="12" fillId="4" borderId="49" xfId="1" applyNumberFormat="1" applyFont="1" applyFill="1" applyBorder="1" applyAlignment="1">
      <alignment horizontal="center" vertical="center"/>
    </xf>
    <xf numFmtId="0" fontId="0" fillId="10" borderId="39" xfId="0" applyFill="1" applyBorder="1"/>
    <xf numFmtId="0" fontId="14" fillId="10" borderId="72" xfId="0" applyFont="1" applyFill="1" applyBorder="1"/>
    <xf numFmtId="1" fontId="15" fillId="10" borderId="39" xfId="7" applyNumberFormat="1" applyFont="1" applyFill="1" applyBorder="1" applyAlignment="1">
      <alignment vertical="center"/>
    </xf>
    <xf numFmtId="1" fontId="15" fillId="10" borderId="0" xfId="7" applyNumberFormat="1" applyFont="1" applyFill="1" applyBorder="1" applyAlignment="1">
      <alignment vertical="center"/>
    </xf>
    <xf numFmtId="170" fontId="12" fillId="10" borderId="78" xfId="0" applyNumberFormat="1" applyFont="1" applyFill="1" applyBorder="1"/>
    <xf numFmtId="0" fontId="17" fillId="10" borderId="39" xfId="5" applyFont="1" applyFill="1" applyBorder="1" applyAlignment="1">
      <alignment horizontal="center" vertical="center"/>
    </xf>
    <xf numFmtId="0" fontId="17" fillId="10" borderId="0" xfId="5" applyFont="1" applyFill="1" applyBorder="1" applyAlignment="1">
      <alignment horizontal="center" vertical="center"/>
    </xf>
    <xf numFmtId="10" fontId="17" fillId="10" borderId="0" xfId="6" applyNumberFormat="1" applyFont="1" applyFill="1" applyBorder="1" applyAlignment="1">
      <alignment horizontal="center" vertical="center"/>
    </xf>
    <xf numFmtId="2" fontId="17" fillId="10" borderId="0" xfId="5" applyNumberFormat="1" applyFont="1" applyFill="1" applyBorder="1" applyAlignment="1">
      <alignment horizontal="center" vertical="center"/>
    </xf>
    <xf numFmtId="170" fontId="19" fillId="10" borderId="0" xfId="5" applyNumberFormat="1" applyFont="1" applyFill="1" applyBorder="1" applyAlignment="1">
      <alignment horizontal="center" vertical="center"/>
    </xf>
    <xf numFmtId="0" fontId="15" fillId="10" borderId="39" xfId="5" applyFont="1" applyFill="1" applyBorder="1" applyAlignment="1">
      <alignment horizontal="center" vertical="center" wrapText="1"/>
    </xf>
    <xf numFmtId="0" fontId="15" fillId="10" borderId="0" xfId="5" applyFont="1" applyFill="1" applyBorder="1" applyAlignment="1">
      <alignment horizontal="center" vertical="center" wrapText="1"/>
    </xf>
    <xf numFmtId="0" fontId="16" fillId="10" borderId="72" xfId="5" applyFont="1" applyFill="1" applyBorder="1" applyAlignment="1">
      <alignment horizontal="center" vertical="center" wrapText="1"/>
    </xf>
    <xf numFmtId="0" fontId="29" fillId="0" borderId="0" xfId="0" applyFont="1"/>
    <xf numFmtId="0" fontId="31" fillId="10" borderId="0" xfId="10" applyFont="1" applyFill="1" applyAlignment="1">
      <alignment horizontal="left"/>
    </xf>
    <xf numFmtId="0" fontId="33" fillId="10" borderId="0" xfId="10" applyFont="1" applyFill="1" applyAlignment="1">
      <alignment horizontal="left"/>
    </xf>
    <xf numFmtId="8" fontId="0" fillId="0" borderId="97" xfId="0" applyNumberFormat="1" applyBorder="1" applyAlignment="1">
      <alignment vertical="center" wrapText="1"/>
    </xf>
    <xf numFmtId="0" fontId="35" fillId="10" borderId="0" xfId="0" applyFont="1" applyFill="1" applyBorder="1" applyAlignment="1"/>
    <xf numFmtId="0" fontId="0" fillId="0" borderId="97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8" xfId="0" applyBorder="1" applyAlignment="1">
      <alignment horizontal="center" vertical="center" wrapText="1"/>
    </xf>
    <xf numFmtId="0" fontId="31" fillId="10" borderId="0" xfId="10" applyFont="1" applyFill="1"/>
    <xf numFmtId="0" fontId="31" fillId="10" borderId="0" xfId="10" applyFont="1" applyFill="1" applyBorder="1" applyAlignment="1">
      <alignment wrapText="1"/>
    </xf>
    <xf numFmtId="0" fontId="34" fillId="10" borderId="0" xfId="10" applyFont="1" applyFill="1" applyBorder="1" applyAlignment="1">
      <alignment vertical="justify" wrapText="1"/>
    </xf>
    <xf numFmtId="0" fontId="31" fillId="10" borderId="0" xfId="10" applyFont="1" applyFill="1" applyBorder="1" applyAlignment="1">
      <alignment horizontal="center"/>
    </xf>
    <xf numFmtId="0" fontId="34" fillId="10" borderId="0" xfId="10" applyFont="1" applyFill="1" applyBorder="1" applyAlignment="1">
      <alignment horizontal="center" vertical="center"/>
    </xf>
    <xf numFmtId="0" fontId="31" fillId="10" borderId="0" xfId="10" applyFont="1" applyFill="1" applyBorder="1"/>
    <xf numFmtId="0" fontId="6" fillId="10" borderId="25" xfId="0" applyFont="1" applyFill="1" applyBorder="1" applyAlignment="1">
      <alignment horizontal="center" vertical="center" wrapText="1"/>
    </xf>
    <xf numFmtId="0" fontId="5" fillId="10" borderId="49" xfId="0" applyFont="1" applyFill="1" applyBorder="1" applyAlignment="1">
      <alignment horizontal="center"/>
    </xf>
    <xf numFmtId="0" fontId="5" fillId="5" borderId="109" xfId="0" applyFont="1" applyFill="1" applyBorder="1"/>
    <xf numFmtId="10" fontId="36" fillId="0" borderId="43" xfId="2" applyNumberFormat="1" applyFont="1" applyBorder="1" applyAlignment="1">
      <alignment vertical="top"/>
    </xf>
    <xf numFmtId="10" fontId="36" fillId="0" borderId="6" xfId="2" applyNumberFormat="1" applyFont="1" applyBorder="1" applyAlignment="1">
      <alignment vertical="top"/>
    </xf>
    <xf numFmtId="0" fontId="0" fillId="10" borderId="111" xfId="0" applyFill="1" applyBorder="1"/>
    <xf numFmtId="10" fontId="7" fillId="0" borderId="116" xfId="2" applyNumberFormat="1" applyFont="1" applyBorder="1" applyAlignment="1">
      <alignment horizontal="right" vertical="center"/>
    </xf>
    <xf numFmtId="4" fontId="0" fillId="0" borderId="97" xfId="0" applyNumberFormat="1" applyBorder="1" applyAlignment="1">
      <alignment vertical="center" wrapText="1"/>
    </xf>
    <xf numFmtId="0" fontId="38" fillId="0" borderId="0" xfId="0" applyFont="1"/>
    <xf numFmtId="4" fontId="37" fillId="0" borderId="39" xfId="4" applyNumberFormat="1" applyFont="1" applyBorder="1" applyAlignment="1">
      <alignment vertical="center"/>
    </xf>
    <xf numFmtId="4" fontId="36" fillId="0" borderId="0" xfId="4" applyNumberFormat="1" applyFont="1" applyBorder="1" applyAlignment="1">
      <alignment horizontal="left" vertical="center" wrapText="1"/>
    </xf>
    <xf numFmtId="4" fontId="37" fillId="0" borderId="0" xfId="4" applyNumberFormat="1" applyFont="1" applyBorder="1" applyAlignment="1">
      <alignment vertical="center"/>
    </xf>
    <xf numFmtId="4" fontId="39" fillId="0" borderId="39" xfId="4" applyNumberFormat="1" applyFont="1" applyBorder="1" applyAlignment="1">
      <alignment vertical="center"/>
    </xf>
    <xf numFmtId="4" fontId="36" fillId="0" borderId="39" xfId="4" applyNumberFormat="1" applyFont="1" applyBorder="1" applyAlignment="1">
      <alignment vertical="center"/>
    </xf>
    <xf numFmtId="4" fontId="36" fillId="0" borderId="0" xfId="4" applyNumberFormat="1" applyFont="1" applyFill="1" applyBorder="1" applyAlignment="1">
      <alignment vertical="center"/>
    </xf>
    <xf numFmtId="4" fontId="36" fillId="0" borderId="0" xfId="4" applyNumberFormat="1" applyFont="1" applyBorder="1" applyAlignment="1">
      <alignment vertical="center"/>
    </xf>
    <xf numFmtId="176" fontId="36" fillId="0" borderId="0" xfId="4" applyNumberFormat="1" applyFont="1" applyBorder="1" applyAlignment="1">
      <alignment vertical="center"/>
    </xf>
    <xf numFmtId="4" fontId="37" fillId="3" borderId="86" xfId="4" applyNumberFormat="1" applyFont="1" applyFill="1" applyBorder="1" applyAlignment="1">
      <alignment vertical="center"/>
    </xf>
    <xf numFmtId="177" fontId="40" fillId="11" borderId="87" xfId="4" applyNumberFormat="1" applyFont="1" applyFill="1" applyBorder="1" applyAlignment="1">
      <alignment vertical="center"/>
    </xf>
    <xf numFmtId="178" fontId="36" fillId="0" borderId="0" xfId="4" applyNumberFormat="1" applyFont="1" applyBorder="1" applyAlignment="1">
      <alignment horizontal="right" vertical="center" shrinkToFit="1"/>
    </xf>
    <xf numFmtId="2" fontId="36" fillId="0" borderId="0" xfId="4" applyNumberFormat="1" applyFont="1" applyBorder="1" applyAlignment="1">
      <alignment horizontal="right" vertical="center" shrinkToFit="1"/>
    </xf>
    <xf numFmtId="178" fontId="40" fillId="11" borderId="87" xfId="4" applyNumberFormat="1" applyFont="1" applyFill="1" applyBorder="1" applyAlignment="1">
      <alignment horizontal="right" vertical="center" shrinkToFit="1"/>
    </xf>
    <xf numFmtId="4" fontId="36" fillId="0" borderId="0" xfId="4" applyNumberFormat="1" applyFont="1" applyBorder="1" applyAlignment="1">
      <alignment horizontal="center" vertical="center"/>
    </xf>
    <xf numFmtId="4" fontId="36" fillId="0" borderId="0" xfId="4" applyNumberFormat="1" applyFont="1" applyBorder="1" applyAlignment="1">
      <alignment horizontal="right" vertical="center"/>
    </xf>
    <xf numFmtId="178" fontId="37" fillId="3" borderId="87" xfId="4" applyNumberFormat="1" applyFont="1" applyFill="1" applyBorder="1" applyAlignment="1">
      <alignment vertical="center" shrinkToFit="1"/>
    </xf>
    <xf numFmtId="43" fontId="36" fillId="0" borderId="0" xfId="3" applyFont="1" applyBorder="1" applyAlignment="1">
      <alignment vertical="center"/>
    </xf>
    <xf numFmtId="10" fontId="36" fillId="0" borderId="0" xfId="2" applyNumberFormat="1" applyFont="1" applyBorder="1" applyAlignment="1">
      <alignment vertical="center"/>
    </xf>
    <xf numFmtId="4" fontId="36" fillId="0" borderId="0" xfId="4" applyNumberFormat="1" applyFont="1" applyAlignment="1">
      <alignment vertical="center"/>
    </xf>
    <xf numFmtId="4" fontId="37" fillId="6" borderId="76" xfId="4" applyNumberFormat="1" applyFont="1" applyFill="1" applyBorder="1" applyAlignment="1">
      <alignment horizontal="center" vertical="center"/>
    </xf>
    <xf numFmtId="4" fontId="37" fillId="6" borderId="49" xfId="4" applyNumberFormat="1" applyFont="1" applyFill="1" applyBorder="1" applyAlignment="1">
      <alignment horizontal="center" vertical="center"/>
    </xf>
    <xf numFmtId="4" fontId="36" fillId="3" borderId="39" xfId="4" applyNumberFormat="1" applyFont="1" applyFill="1" applyBorder="1" applyAlignment="1">
      <alignment vertical="center"/>
    </xf>
    <xf numFmtId="4" fontId="36" fillId="3" borderId="7" xfId="4" applyNumberFormat="1" applyFont="1" applyFill="1" applyBorder="1" applyAlignment="1">
      <alignment vertical="center"/>
    </xf>
    <xf numFmtId="4" fontId="36" fillId="3" borderId="39" xfId="4" applyNumberFormat="1" applyFont="1" applyFill="1" applyBorder="1" applyAlignment="1">
      <alignment vertical="center" wrapText="1"/>
    </xf>
    <xf numFmtId="4" fontId="37" fillId="3" borderId="82" xfId="4" applyNumberFormat="1" applyFont="1" applyFill="1" applyBorder="1" applyAlignment="1">
      <alignment vertical="center"/>
    </xf>
    <xf numFmtId="178" fontId="37" fillId="3" borderId="75" xfId="4" applyNumberFormat="1" applyFont="1" applyFill="1" applyBorder="1" applyAlignment="1">
      <alignment vertical="center" shrinkToFit="1"/>
    </xf>
    <xf numFmtId="4" fontId="37" fillId="10" borderId="47" xfId="4" applyNumberFormat="1" applyFont="1" applyFill="1" applyBorder="1" applyAlignment="1">
      <alignment vertical="center"/>
    </xf>
    <xf numFmtId="3" fontId="36" fillId="10" borderId="49" xfId="4" applyNumberFormat="1" applyFont="1" applyFill="1" applyBorder="1" applyAlignment="1">
      <alignment horizontal="center" vertical="center" wrapText="1"/>
    </xf>
    <xf numFmtId="4" fontId="36" fillId="10" borderId="47" xfId="4" applyNumberFormat="1" applyFont="1" applyFill="1" applyBorder="1" applyAlignment="1">
      <alignment vertical="center"/>
    </xf>
    <xf numFmtId="10" fontId="27" fillId="10" borderId="71" xfId="0" applyNumberFormat="1" applyFont="1" applyFill="1" applyBorder="1" applyAlignment="1" applyProtection="1">
      <alignment horizontal="justify" vertical="justify"/>
      <protection locked="0"/>
    </xf>
    <xf numFmtId="10" fontId="27" fillId="10" borderId="0" xfId="0" applyNumberFormat="1" applyFont="1" applyFill="1" applyBorder="1" applyAlignment="1" applyProtection="1">
      <alignment horizontal="justify" vertical="justify"/>
      <protection locked="0"/>
    </xf>
    <xf numFmtId="0" fontId="3" fillId="4" borderId="90" xfId="0" applyFont="1" applyFill="1" applyBorder="1" applyAlignment="1">
      <alignment horizontal="left" vertical="center"/>
    </xf>
    <xf numFmtId="0" fontId="3" fillId="4" borderId="91" xfId="0" applyFont="1" applyFill="1" applyBorder="1" applyAlignment="1">
      <alignment horizontal="left" vertical="center"/>
    </xf>
    <xf numFmtId="0" fontId="3" fillId="7" borderId="76" xfId="0" applyFont="1" applyFill="1" applyBorder="1" applyAlignment="1">
      <alignment horizontal="left" vertical="center"/>
    </xf>
    <xf numFmtId="0" fontId="3" fillId="7" borderId="73" xfId="0" applyFont="1" applyFill="1" applyBorder="1" applyAlignment="1">
      <alignment horizontal="left" vertical="center"/>
    </xf>
    <xf numFmtId="0" fontId="3" fillId="7" borderId="82" xfId="0" applyFont="1" applyFill="1" applyBorder="1" applyAlignment="1">
      <alignment horizontal="left" vertical="center" wrapText="1"/>
    </xf>
    <xf numFmtId="0" fontId="3" fillId="7" borderId="84" xfId="0" applyFont="1" applyFill="1" applyBorder="1" applyAlignment="1">
      <alignment horizontal="left" vertical="center" wrapText="1"/>
    </xf>
    <xf numFmtId="0" fontId="3" fillId="8" borderId="88" xfId="0" applyFont="1" applyFill="1" applyBorder="1" applyAlignment="1">
      <alignment horizontal="left" vertical="center"/>
    </xf>
    <xf numFmtId="0" fontId="3" fillId="8" borderId="92" xfId="0" applyFont="1" applyFill="1" applyBorder="1" applyAlignment="1">
      <alignment horizontal="left" vertical="center"/>
    </xf>
    <xf numFmtId="0" fontId="3" fillId="8" borderId="76" xfId="0" applyFont="1" applyFill="1" applyBorder="1" applyAlignment="1">
      <alignment horizontal="left" vertical="center"/>
    </xf>
    <xf numFmtId="0" fontId="3" fillId="8" borderId="73" xfId="0" applyFont="1" applyFill="1" applyBorder="1" applyAlignment="1">
      <alignment horizontal="left" vertical="center"/>
    </xf>
    <xf numFmtId="0" fontId="3" fillId="8" borderId="82" xfId="0" applyFont="1" applyFill="1" applyBorder="1" applyAlignment="1">
      <alignment horizontal="left" vertical="center" wrapText="1"/>
    </xf>
    <xf numFmtId="0" fontId="3" fillId="8" borderId="84" xfId="0" applyFont="1" applyFill="1" applyBorder="1" applyAlignment="1">
      <alignment horizontal="left" vertical="center" wrapText="1"/>
    </xf>
    <xf numFmtId="0" fontId="3" fillId="7" borderId="88" xfId="0" applyFont="1" applyFill="1" applyBorder="1" applyAlignment="1">
      <alignment horizontal="left" vertical="center"/>
    </xf>
    <xf numFmtId="0" fontId="3" fillId="7" borderId="92" xfId="0" applyFont="1" applyFill="1" applyBorder="1" applyAlignment="1">
      <alignment horizontal="left" vertical="center"/>
    </xf>
    <xf numFmtId="0" fontId="3" fillId="7" borderId="82" xfId="0" applyFont="1" applyFill="1" applyBorder="1" applyAlignment="1">
      <alignment horizontal="left" vertical="center"/>
    </xf>
    <xf numFmtId="0" fontId="3" fillId="7" borderId="84" xfId="0" applyFont="1" applyFill="1" applyBorder="1" applyAlignment="1">
      <alignment horizontal="left" vertical="center"/>
    </xf>
    <xf numFmtId="0" fontId="3" fillId="8" borderId="82" xfId="0" applyFont="1" applyFill="1" applyBorder="1" applyAlignment="1">
      <alignment horizontal="left" vertical="center"/>
    </xf>
    <xf numFmtId="0" fontId="3" fillId="8" borderId="84" xfId="0" applyFont="1" applyFill="1" applyBorder="1" applyAlignment="1">
      <alignment horizontal="left" vertical="center"/>
    </xf>
    <xf numFmtId="4" fontId="5" fillId="7" borderId="88" xfId="4" applyNumberFormat="1" applyFont="1" applyFill="1" applyBorder="1" applyAlignment="1">
      <alignment horizontal="left" vertical="center"/>
    </xf>
    <xf numFmtId="4" fontId="5" fillId="7" borderId="92" xfId="4" applyNumberFormat="1" applyFont="1" applyFill="1" applyBorder="1" applyAlignment="1">
      <alignment horizontal="left" vertical="center"/>
    </xf>
    <xf numFmtId="4" fontId="5" fillId="7" borderId="76" xfId="4" applyNumberFormat="1" applyFont="1" applyFill="1" applyBorder="1" applyAlignment="1">
      <alignment horizontal="left" vertical="center"/>
    </xf>
    <xf numFmtId="4" fontId="5" fillId="7" borderId="73" xfId="4" applyNumberFormat="1" applyFont="1" applyFill="1" applyBorder="1" applyAlignment="1">
      <alignment horizontal="left" vertical="center"/>
    </xf>
    <xf numFmtId="0" fontId="4" fillId="1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6" borderId="58" xfId="0" applyFont="1" applyFill="1" applyBorder="1" applyAlignment="1">
      <alignment horizontal="right"/>
    </xf>
    <xf numFmtId="0" fontId="3" fillId="6" borderId="63" xfId="0" applyFont="1" applyFill="1" applyBorder="1" applyAlignment="1">
      <alignment horizontal="right"/>
    </xf>
    <xf numFmtId="0" fontId="3" fillId="6" borderId="47" xfId="0" applyFont="1" applyFill="1" applyBorder="1" applyAlignment="1">
      <alignment horizontal="right"/>
    </xf>
    <xf numFmtId="0" fontId="3" fillId="6" borderId="49" xfId="0" applyFont="1" applyFill="1" applyBorder="1" applyAlignment="1">
      <alignment horizontal="right"/>
    </xf>
    <xf numFmtId="0" fontId="4" fillId="6" borderId="82" xfId="0" applyFont="1" applyFill="1" applyBorder="1" applyAlignment="1">
      <alignment horizontal="right"/>
    </xf>
    <xf numFmtId="0" fontId="4" fillId="6" borderId="83" xfId="0" applyFont="1" applyFill="1" applyBorder="1" applyAlignment="1">
      <alignment horizontal="right"/>
    </xf>
    <xf numFmtId="0" fontId="4" fillId="6" borderId="84" xfId="0" applyFont="1" applyFill="1" applyBorder="1" applyAlignment="1">
      <alignment horizontal="right"/>
    </xf>
    <xf numFmtId="0" fontId="4" fillId="6" borderId="45" xfId="0" applyFont="1" applyFill="1" applyBorder="1" applyAlignment="1">
      <alignment horizontal="center" vertical="center"/>
    </xf>
    <xf numFmtId="0" fontId="4" fillId="6" borderId="85" xfId="0" applyFont="1" applyFill="1" applyBorder="1" applyAlignment="1">
      <alignment horizontal="center" vertical="center"/>
    </xf>
    <xf numFmtId="0" fontId="4" fillId="6" borderId="39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65" xfId="0" applyFont="1" applyFill="1" applyBorder="1" applyAlignment="1">
      <alignment horizontal="center" vertical="center"/>
    </xf>
    <xf numFmtId="0" fontId="4" fillId="6" borderId="66" xfId="0" applyFont="1" applyFill="1" applyBorder="1" applyAlignment="1">
      <alignment horizontal="center" vertical="center"/>
    </xf>
    <xf numFmtId="0" fontId="4" fillId="6" borderId="67" xfId="0" applyFont="1" applyFill="1" applyBorder="1" applyAlignment="1">
      <alignment horizontal="center" vertical="center"/>
    </xf>
    <xf numFmtId="0" fontId="4" fillId="6" borderId="55" xfId="0" applyFont="1" applyFill="1" applyBorder="1" applyAlignment="1">
      <alignment horizontal="center" vertical="center"/>
    </xf>
    <xf numFmtId="0" fontId="4" fillId="6" borderId="64" xfId="0" applyFont="1" applyFill="1" applyBorder="1" applyAlignment="1">
      <alignment horizontal="center" vertical="center"/>
    </xf>
    <xf numFmtId="0" fontId="4" fillId="6" borderId="56" xfId="0" applyFont="1" applyFill="1" applyBorder="1" applyAlignment="1">
      <alignment horizontal="center" vertical="center"/>
    </xf>
    <xf numFmtId="4" fontId="5" fillId="7" borderId="82" xfId="4" applyNumberFormat="1" applyFont="1" applyFill="1" applyBorder="1" applyAlignment="1">
      <alignment horizontal="left" vertical="center"/>
    </xf>
    <xf numFmtId="4" fontId="5" fillId="7" borderId="84" xfId="4" applyNumberFormat="1" applyFont="1" applyFill="1" applyBorder="1" applyAlignment="1">
      <alignment horizontal="left" vertical="center"/>
    </xf>
    <xf numFmtId="4" fontId="5" fillId="8" borderId="88" xfId="4" applyNumberFormat="1" applyFont="1" applyFill="1" applyBorder="1" applyAlignment="1">
      <alignment horizontal="left" vertical="center" wrapText="1"/>
    </xf>
    <xf numFmtId="4" fontId="5" fillId="8" borderId="92" xfId="4" applyNumberFormat="1" applyFont="1" applyFill="1" applyBorder="1" applyAlignment="1">
      <alignment horizontal="left" vertical="center" wrapText="1"/>
    </xf>
    <xf numFmtId="4" fontId="5" fillId="8" borderId="82" xfId="4" applyNumberFormat="1" applyFont="1" applyFill="1" applyBorder="1" applyAlignment="1">
      <alignment horizontal="left" vertical="center" wrapText="1"/>
    </xf>
    <xf numFmtId="4" fontId="5" fillId="8" borderId="84" xfId="4" applyNumberFormat="1" applyFont="1" applyFill="1" applyBorder="1" applyAlignment="1">
      <alignment horizontal="left" vertical="center" wrapText="1"/>
    </xf>
    <xf numFmtId="0" fontId="7" fillId="6" borderId="90" xfId="5" applyFont="1" applyFill="1" applyBorder="1" applyAlignment="1">
      <alignment horizontal="center" vertical="center"/>
    </xf>
    <xf numFmtId="0" fontId="7" fillId="6" borderId="91" xfId="5" applyFont="1" applyFill="1" applyBorder="1" applyAlignment="1">
      <alignment horizontal="center" vertical="center"/>
    </xf>
    <xf numFmtId="4" fontId="37" fillId="6" borderId="88" xfId="4" applyNumberFormat="1" applyFont="1" applyFill="1" applyBorder="1" applyAlignment="1">
      <alignment horizontal="center" vertical="center"/>
    </xf>
    <xf numFmtId="4" fontId="37" fillId="6" borderId="89" xfId="4" applyNumberFormat="1" applyFont="1" applyFill="1" applyBorder="1" applyAlignment="1">
      <alignment horizontal="center" vertical="center"/>
    </xf>
    <xf numFmtId="175" fontId="37" fillId="6" borderId="55" xfId="4" applyNumberFormat="1" applyFont="1" applyFill="1" applyBorder="1" applyAlignment="1">
      <alignment horizontal="center" vertical="center" wrapText="1"/>
    </xf>
    <xf numFmtId="175" fontId="37" fillId="6" borderId="64" xfId="4" applyNumberFormat="1" applyFont="1" applyFill="1" applyBorder="1" applyAlignment="1">
      <alignment horizontal="center" vertical="center" wrapText="1"/>
    </xf>
    <xf numFmtId="1" fontId="15" fillId="6" borderId="55" xfId="7" applyNumberFormat="1" applyFont="1" applyFill="1" applyBorder="1" applyAlignment="1">
      <alignment horizontal="center" vertical="center"/>
    </xf>
    <xf numFmtId="1" fontId="15" fillId="6" borderId="64" xfId="7" applyNumberFormat="1" applyFont="1" applyFill="1" applyBorder="1" applyAlignment="1">
      <alignment horizontal="center" vertical="center"/>
    </xf>
    <xf numFmtId="1" fontId="15" fillId="6" borderId="56" xfId="7" applyNumberFormat="1" applyFont="1" applyFill="1" applyBorder="1" applyAlignment="1">
      <alignment horizontal="center" vertical="center"/>
    </xf>
    <xf numFmtId="0" fontId="21" fillId="6" borderId="55" xfId="5" applyFont="1" applyFill="1" applyBorder="1" applyAlignment="1">
      <alignment horizontal="center" vertical="center" wrapText="1"/>
    </xf>
    <xf numFmtId="0" fontId="21" fillId="6" borderId="64" xfId="5" applyFont="1" applyFill="1" applyBorder="1" applyAlignment="1">
      <alignment horizontal="center" vertical="center" wrapText="1"/>
    </xf>
    <xf numFmtId="0" fontId="21" fillId="6" borderId="56" xfId="5" applyFont="1" applyFill="1" applyBorder="1" applyAlignment="1">
      <alignment horizontal="center" vertical="center" wrapText="1"/>
    </xf>
    <xf numFmtId="0" fontId="17" fillId="0" borderId="76" xfId="5" applyFont="1" applyFill="1" applyBorder="1" applyAlignment="1">
      <alignment horizontal="left" vertical="center"/>
    </xf>
    <xf numFmtId="0" fontId="17" fillId="0" borderId="77" xfId="5" applyFont="1" applyFill="1" applyBorder="1" applyAlignment="1">
      <alignment horizontal="left" vertical="center"/>
    </xf>
    <xf numFmtId="0" fontId="17" fillId="0" borderId="73" xfId="5" applyFont="1" applyFill="1" applyBorder="1" applyAlignment="1">
      <alignment horizontal="left" vertical="center"/>
    </xf>
    <xf numFmtId="0" fontId="17" fillId="0" borderId="49" xfId="5" applyFont="1" applyBorder="1" applyAlignment="1">
      <alignment horizontal="left" vertical="center"/>
    </xf>
    <xf numFmtId="1" fontId="15" fillId="3" borderId="47" xfId="7" applyNumberFormat="1" applyFont="1" applyFill="1" applyBorder="1" applyAlignment="1">
      <alignment horizontal="center" vertical="center"/>
    </xf>
    <xf numFmtId="1" fontId="15" fillId="3" borderId="49" xfId="7" applyNumberFormat="1" applyFont="1" applyFill="1" applyBorder="1" applyAlignment="1">
      <alignment horizontal="center" vertical="center"/>
    </xf>
    <xf numFmtId="1" fontId="15" fillId="3" borderId="76" xfId="7" applyNumberFormat="1" applyFont="1" applyFill="1" applyBorder="1" applyAlignment="1">
      <alignment horizontal="center" vertical="center"/>
    </xf>
    <xf numFmtId="1" fontId="15" fillId="3" borderId="77" xfId="7" applyNumberFormat="1" applyFont="1" applyFill="1" applyBorder="1" applyAlignment="1">
      <alignment horizontal="center" vertical="center"/>
    </xf>
    <xf numFmtId="1" fontId="15" fillId="3" borderId="73" xfId="7" applyNumberFormat="1" applyFont="1" applyFill="1" applyBorder="1" applyAlignment="1">
      <alignment horizontal="center" vertical="center"/>
    </xf>
    <xf numFmtId="0" fontId="15" fillId="3" borderId="49" xfId="5" applyFont="1" applyFill="1" applyBorder="1" applyAlignment="1">
      <alignment vertical="center"/>
    </xf>
    <xf numFmtId="0" fontId="15" fillId="6" borderId="47" xfId="5" applyFont="1" applyFill="1" applyBorder="1" applyAlignment="1">
      <alignment horizontal="center" vertical="center" wrapText="1"/>
    </xf>
    <xf numFmtId="0" fontId="15" fillId="6" borderId="49" xfId="5" applyFont="1" applyFill="1" applyBorder="1" applyAlignment="1">
      <alignment horizontal="center" vertical="center" wrapText="1"/>
    </xf>
    <xf numFmtId="0" fontId="15" fillId="6" borderId="48" xfId="5" applyFont="1" applyFill="1" applyBorder="1" applyAlignment="1">
      <alignment horizontal="center" vertical="center" wrapText="1"/>
    </xf>
    <xf numFmtId="0" fontId="15" fillId="9" borderId="47" xfId="5" applyFont="1" applyFill="1" applyBorder="1" applyAlignment="1">
      <alignment horizontal="center" vertical="center" wrapText="1"/>
    </xf>
    <xf numFmtId="0" fontId="15" fillId="9" borderId="49" xfId="5" applyFont="1" applyFill="1" applyBorder="1" applyAlignment="1">
      <alignment horizontal="center" vertical="center" wrapText="1"/>
    </xf>
    <xf numFmtId="0" fontId="15" fillId="9" borderId="48" xfId="5" applyFont="1" applyFill="1" applyBorder="1" applyAlignment="1">
      <alignment horizontal="center" vertical="center" wrapText="1"/>
    </xf>
    <xf numFmtId="0" fontId="15" fillId="9" borderId="52" xfId="5" applyFont="1" applyFill="1" applyBorder="1" applyAlignment="1">
      <alignment horizontal="center" vertical="center" wrapText="1"/>
    </xf>
    <xf numFmtId="0" fontId="15" fillId="3" borderId="46" xfId="5" applyFont="1" applyFill="1" applyBorder="1" applyAlignment="1">
      <alignment vertical="center"/>
    </xf>
    <xf numFmtId="0" fontId="15" fillId="3" borderId="77" xfId="5" applyFont="1" applyFill="1" applyBorder="1" applyAlignment="1">
      <alignment vertical="center"/>
    </xf>
    <xf numFmtId="0" fontId="15" fillId="3" borderId="73" xfId="5" applyFont="1" applyFill="1" applyBorder="1" applyAlignment="1">
      <alignment vertical="center"/>
    </xf>
    <xf numFmtId="0" fontId="17" fillId="0" borderId="46" xfId="5" applyFont="1" applyBorder="1" applyAlignment="1">
      <alignment horizontal="left" vertical="center" wrapText="1"/>
    </xf>
    <xf numFmtId="0" fontId="17" fillId="0" borderId="77" xfId="5" applyFont="1" applyBorder="1" applyAlignment="1">
      <alignment horizontal="left" vertical="center" wrapText="1"/>
    </xf>
    <xf numFmtId="0" fontId="17" fillId="0" borderId="73" xfId="5" applyFont="1" applyBorder="1" applyAlignment="1">
      <alignment horizontal="left" vertical="center" wrapText="1"/>
    </xf>
    <xf numFmtId="0" fontId="13" fillId="9" borderId="58" xfId="0" applyFont="1" applyFill="1" applyBorder="1" applyAlignment="1">
      <alignment horizontal="center" vertical="center" wrapText="1"/>
    </xf>
    <xf numFmtId="0" fontId="13" fillId="9" borderId="63" xfId="0" applyFont="1" applyFill="1" applyBorder="1" applyAlignment="1">
      <alignment horizontal="center" vertical="center" wrapText="1"/>
    </xf>
    <xf numFmtId="0" fontId="13" fillId="9" borderId="59" xfId="0" applyFont="1" applyFill="1" applyBorder="1" applyAlignment="1">
      <alignment horizontal="center" vertical="center" wrapText="1"/>
    </xf>
    <xf numFmtId="0" fontId="13" fillId="9" borderId="74" xfId="0" applyFont="1" applyFill="1" applyBorder="1" applyAlignment="1">
      <alignment horizontal="center" vertical="center" wrapText="1"/>
    </xf>
    <xf numFmtId="0" fontId="13" fillId="9" borderId="75" xfId="0" applyFont="1" applyFill="1" applyBorder="1" applyAlignment="1">
      <alignment horizontal="center" vertical="center" wrapText="1"/>
    </xf>
    <xf numFmtId="0" fontId="13" fillId="9" borderId="54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8" xfId="0" applyBorder="1" applyAlignment="1">
      <alignment vertical="center" wrapText="1"/>
    </xf>
    <xf numFmtId="0" fontId="0" fillId="0" borderId="99" xfId="0" applyBorder="1" applyAlignment="1">
      <alignment vertical="center" wrapText="1"/>
    </xf>
    <xf numFmtId="0" fontId="0" fillId="0" borderId="100" xfId="0" applyBorder="1" applyAlignment="1">
      <alignment vertical="center" wrapText="1"/>
    </xf>
    <xf numFmtId="0" fontId="31" fillId="10" borderId="0" xfId="10" applyFont="1" applyFill="1" applyBorder="1" applyAlignment="1">
      <alignment horizontal="center"/>
    </xf>
    <xf numFmtId="0" fontId="34" fillId="0" borderId="0" xfId="10" applyFont="1" applyBorder="1" applyAlignment="1">
      <alignment horizontal="left" vertical="center" wrapText="1"/>
    </xf>
    <xf numFmtId="0" fontId="30" fillId="0" borderId="0" xfId="0" applyFont="1" applyAlignment="1">
      <alignment horizontal="center"/>
    </xf>
    <xf numFmtId="0" fontId="31" fillId="10" borderId="0" xfId="10" applyFont="1" applyFill="1" applyAlignment="1">
      <alignment horizontal="left"/>
    </xf>
    <xf numFmtId="0" fontId="33" fillId="10" borderId="0" xfId="10" applyFont="1" applyFill="1" applyAlignment="1">
      <alignment horizontal="left"/>
    </xf>
    <xf numFmtId="0" fontId="0" fillId="0" borderId="106" xfId="0" applyBorder="1" applyAlignment="1">
      <alignment vertical="center" wrapText="1"/>
    </xf>
    <xf numFmtId="0" fontId="0" fillId="0" borderId="102" xfId="0" applyBorder="1" applyAlignment="1">
      <alignment vertical="center" wrapText="1"/>
    </xf>
    <xf numFmtId="0" fontId="0" fillId="0" borderId="107" xfId="0" applyBorder="1" applyAlignment="1">
      <alignment vertical="center" wrapText="1"/>
    </xf>
    <xf numFmtId="0" fontId="0" fillId="0" borderId="98" xfId="0" applyBorder="1" applyAlignment="1">
      <alignment wrapText="1"/>
    </xf>
    <xf numFmtId="0" fontId="0" fillId="0" borderId="99" xfId="0" applyBorder="1" applyAlignment="1">
      <alignment wrapText="1"/>
    </xf>
    <xf numFmtId="0" fontId="0" fillId="0" borderId="100" xfId="0" applyBorder="1" applyAlignment="1">
      <alignment wrapText="1"/>
    </xf>
    <xf numFmtId="0" fontId="32" fillId="10" borderId="0" xfId="10" applyFont="1" applyFill="1" applyAlignment="1">
      <alignment horizontal="left"/>
    </xf>
    <xf numFmtId="0" fontId="0" fillId="0" borderId="98" xfId="0" applyBorder="1" applyAlignment="1">
      <alignment horizontal="center" vertical="center" wrapText="1"/>
    </xf>
    <xf numFmtId="0" fontId="0" fillId="0" borderId="99" xfId="0" applyBorder="1" applyAlignment="1">
      <alignment horizontal="center" vertical="center" wrapText="1"/>
    </xf>
    <xf numFmtId="0" fontId="0" fillId="0" borderId="100" xfId="0" applyBorder="1" applyAlignment="1">
      <alignment horizontal="center" vertical="center" wrapText="1"/>
    </xf>
    <xf numFmtId="0" fontId="0" fillId="0" borderId="103" xfId="0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0" fillId="0" borderId="104" xfId="0" applyBorder="1" applyAlignment="1">
      <alignment horizontal="center" vertical="center" wrapText="1"/>
    </xf>
    <xf numFmtId="0" fontId="34" fillId="10" borderId="0" xfId="10" applyFont="1" applyFill="1" applyAlignment="1">
      <alignment horizontal="left"/>
    </xf>
    <xf numFmtId="0" fontId="0" fillId="0" borderId="49" xfId="0" applyBorder="1" applyAlignment="1">
      <alignment horizontal="justify" vertical="justify" wrapText="1"/>
    </xf>
    <xf numFmtId="0" fontId="6" fillId="11" borderId="12" xfId="0" applyFont="1" applyFill="1" applyBorder="1" applyAlignment="1">
      <alignment horizontal="center" vertical="center" wrapText="1"/>
    </xf>
    <xf numFmtId="43" fontId="36" fillId="12" borderId="22" xfId="1" applyFont="1" applyFill="1" applyBorder="1" applyAlignment="1" applyProtection="1">
      <alignment horizontal="right"/>
    </xf>
    <xf numFmtId="43" fontId="36" fillId="12" borderId="12" xfId="1" applyFont="1" applyFill="1" applyBorder="1" applyAlignment="1">
      <alignment horizontal="right"/>
    </xf>
    <xf numFmtId="0" fontId="36" fillId="12" borderId="15" xfId="1" applyNumberFormat="1" applyFont="1" applyFill="1" applyBorder="1" applyAlignment="1">
      <alignment horizontal="right"/>
    </xf>
    <xf numFmtId="0" fontId="36" fillId="12" borderId="110" xfId="1" applyNumberFormat="1" applyFont="1" applyFill="1" applyBorder="1" applyAlignment="1">
      <alignment horizontal="right"/>
    </xf>
    <xf numFmtId="0" fontId="11" fillId="0" borderId="49" xfId="0" applyFont="1" applyFill="1" applyBorder="1"/>
    <xf numFmtId="43" fontId="24" fillId="0" borderId="6" xfId="1" applyFont="1" applyFill="1" applyBorder="1" applyAlignment="1" applyProtection="1">
      <alignment horizontal="center"/>
    </xf>
    <xf numFmtId="43" fontId="6" fillId="12" borderId="22" xfId="1" applyFont="1" applyFill="1" applyBorder="1" applyAlignment="1" applyProtection="1"/>
    <xf numFmtId="43" fontId="6" fillId="11" borderId="22" xfId="1" applyFont="1" applyFill="1" applyBorder="1" applyAlignment="1" applyProtection="1"/>
    <xf numFmtId="43" fontId="6" fillId="11" borderId="23" xfId="1" applyFont="1" applyFill="1" applyBorder="1" applyAlignment="1" applyProtection="1"/>
    <xf numFmtId="165" fontId="6" fillId="11" borderId="14" xfId="1" applyNumberFormat="1" applyFont="1" applyFill="1" applyBorder="1" applyAlignment="1" applyProtection="1"/>
    <xf numFmtId="165" fontId="6" fillId="11" borderId="14" xfId="0" applyNumberFormat="1" applyFont="1" applyFill="1" applyBorder="1"/>
    <xf numFmtId="165" fontId="6" fillId="11" borderId="30" xfId="0" applyNumberFormat="1" applyFont="1" applyFill="1" applyBorder="1"/>
    <xf numFmtId="0" fontId="5" fillId="11" borderId="14" xfId="0" applyFont="1" applyFill="1" applyBorder="1" applyAlignment="1">
      <alignment horizontal="right"/>
    </xf>
    <xf numFmtId="0" fontId="5" fillId="11" borderId="30" xfId="0" applyFont="1" applyFill="1" applyBorder="1" applyAlignment="1">
      <alignment horizontal="right"/>
    </xf>
    <xf numFmtId="43" fontId="6" fillId="11" borderId="35" xfId="1" applyFont="1" applyFill="1" applyBorder="1" applyAlignment="1" applyProtection="1"/>
    <xf numFmtId="43" fontId="6" fillId="11" borderId="35" xfId="1" applyFont="1" applyFill="1" applyBorder="1"/>
    <xf numFmtId="43" fontId="6" fillId="11" borderId="94" xfId="1" applyFont="1" applyFill="1" applyBorder="1"/>
    <xf numFmtId="43" fontId="6" fillId="12" borderId="22" xfId="1" applyFont="1" applyFill="1" applyBorder="1" applyAlignment="1" applyProtection="1">
      <alignment horizontal="center"/>
    </xf>
    <xf numFmtId="43" fontId="6" fillId="12" borderId="23" xfId="1" applyFont="1" applyFill="1" applyBorder="1" applyAlignment="1" applyProtection="1">
      <alignment horizontal="center"/>
    </xf>
    <xf numFmtId="43" fontId="6" fillId="12" borderId="14" xfId="1" applyFont="1" applyFill="1" applyBorder="1" applyAlignment="1" applyProtection="1"/>
    <xf numFmtId="43" fontId="6" fillId="12" borderId="30" xfId="1" applyFont="1" applyFill="1" applyBorder="1" applyAlignment="1" applyProtection="1"/>
    <xf numFmtId="43" fontId="6" fillId="12" borderId="17" xfId="1" applyFont="1" applyFill="1" applyBorder="1" applyAlignment="1" applyProtection="1"/>
    <xf numFmtId="43" fontId="6" fillId="12" borderId="95" xfId="1" applyFont="1" applyFill="1" applyBorder="1" applyAlignment="1" applyProtection="1"/>
    <xf numFmtId="43" fontId="11" fillId="10" borderId="49" xfId="0" applyNumberFormat="1" applyFont="1" applyFill="1" applyBorder="1"/>
    <xf numFmtId="43" fontId="6" fillId="12" borderId="112" xfId="1" applyFont="1" applyFill="1" applyBorder="1" applyAlignment="1" applyProtection="1">
      <alignment horizontal="center"/>
    </xf>
    <xf numFmtId="43" fontId="6" fillId="12" borderId="32" xfId="1" applyFont="1" applyFill="1" applyBorder="1" applyAlignment="1" applyProtection="1"/>
    <xf numFmtId="43" fontId="6" fillId="12" borderId="113" xfId="1" applyFont="1" applyFill="1" applyBorder="1" applyAlignment="1" applyProtection="1"/>
    <xf numFmtId="43" fontId="6" fillId="12" borderId="35" xfId="1" applyFont="1" applyFill="1" applyBorder="1" applyAlignment="1" applyProtection="1"/>
    <xf numFmtId="43" fontId="6" fillId="12" borderId="114" xfId="1" applyFont="1" applyFill="1" applyBorder="1" applyAlignment="1" applyProtection="1"/>
    <xf numFmtId="10" fontId="36" fillId="11" borderId="43" xfId="2" applyNumberFormat="1" applyFont="1" applyFill="1" applyBorder="1" applyAlignment="1">
      <alignment vertical="top"/>
    </xf>
    <xf numFmtId="10" fontId="36" fillId="11" borderId="4" xfId="2" applyNumberFormat="1" applyFont="1" applyFill="1" applyBorder="1" applyAlignment="1">
      <alignment vertical="top"/>
    </xf>
    <xf numFmtId="10" fontId="36" fillId="11" borderId="6" xfId="2" applyNumberFormat="1" applyFont="1" applyFill="1" applyBorder="1" applyAlignment="1">
      <alignment vertical="top"/>
    </xf>
    <xf numFmtId="10" fontId="36" fillId="11" borderId="54" xfId="2" applyNumberFormat="1" applyFont="1" applyFill="1" applyBorder="1" applyAlignment="1">
      <alignment vertical="top"/>
    </xf>
    <xf numFmtId="10" fontId="36" fillId="11" borderId="44" xfId="2" applyNumberFormat="1" applyFont="1" applyFill="1" applyBorder="1" applyAlignment="1">
      <alignment vertical="top"/>
    </xf>
    <xf numFmtId="10" fontId="36" fillId="11" borderId="9" xfId="2" applyNumberFormat="1" applyFont="1" applyFill="1" applyBorder="1" applyAlignment="1">
      <alignment vertical="top"/>
    </xf>
    <xf numFmtId="10" fontId="11" fillId="10" borderId="49" xfId="0" applyNumberFormat="1" applyFont="1" applyFill="1" applyBorder="1"/>
    <xf numFmtId="10" fontId="5" fillId="11" borderId="6" xfId="2" applyNumberFormat="1" applyFont="1" applyFill="1" applyBorder="1" applyAlignment="1">
      <alignment horizontal="center" vertical="center"/>
    </xf>
    <xf numFmtId="0" fontId="5" fillId="11" borderId="6" xfId="2" applyNumberFormat="1" applyFont="1" applyFill="1" applyBorder="1" applyAlignment="1">
      <alignment horizontal="center" vertical="center"/>
    </xf>
    <xf numFmtId="10" fontId="36" fillId="10" borderId="48" xfId="2" applyNumberFormat="1" applyFont="1" applyFill="1" applyBorder="1" applyAlignment="1">
      <alignment vertical="top"/>
    </xf>
    <xf numFmtId="44" fontId="3" fillId="11" borderId="49" xfId="0" applyNumberFormat="1" applyFont="1" applyFill="1" applyBorder="1" applyAlignment="1" applyProtection="1">
      <alignment horizontal="center" vertical="center"/>
      <protection locked="0"/>
    </xf>
    <xf numFmtId="0" fontId="3" fillId="11" borderId="49" xfId="0" applyNumberFormat="1" applyFont="1" applyFill="1" applyBorder="1" applyAlignment="1" applyProtection="1">
      <alignment horizontal="center" vertical="center"/>
      <protection locked="0"/>
    </xf>
    <xf numFmtId="0" fontId="3" fillId="11" borderId="46" xfId="0" applyNumberFormat="1" applyFont="1" applyFill="1" applyBorder="1" applyAlignment="1" applyProtection="1">
      <alignment horizontal="center" vertical="center"/>
      <protection locked="0"/>
    </xf>
    <xf numFmtId="44" fontId="3" fillId="11" borderId="52" xfId="0" applyNumberFormat="1" applyFont="1" applyFill="1" applyBorder="1" applyAlignment="1" applyProtection="1">
      <alignment horizontal="center" vertical="center"/>
      <protection locked="0"/>
    </xf>
    <xf numFmtId="0" fontId="3" fillId="11" borderId="52" xfId="0" applyNumberFormat="1" applyFont="1" applyFill="1" applyBorder="1" applyAlignment="1" applyProtection="1">
      <alignment horizontal="center" vertical="center"/>
      <protection locked="0"/>
    </xf>
    <xf numFmtId="0" fontId="3" fillId="11" borderId="51" xfId="0" applyNumberFormat="1" applyFont="1" applyFill="1" applyBorder="1" applyAlignment="1" applyProtection="1">
      <alignment horizontal="center" vertical="center"/>
      <protection locked="0"/>
    </xf>
    <xf numFmtId="44" fontId="3" fillId="11" borderId="9" xfId="0" applyNumberFormat="1" applyFont="1" applyFill="1" applyBorder="1" applyAlignment="1" applyProtection="1">
      <alignment horizontal="center" vertical="center"/>
      <protection locked="0"/>
    </xf>
    <xf numFmtId="0" fontId="3" fillId="11" borderId="9" xfId="0" applyNumberFormat="1" applyFont="1" applyFill="1" applyBorder="1" applyAlignment="1" applyProtection="1">
      <alignment horizontal="center" vertical="center"/>
      <protection locked="0"/>
    </xf>
    <xf numFmtId="44" fontId="11" fillId="10" borderId="0" xfId="0" applyNumberFormat="1" applyFont="1" applyFill="1"/>
    <xf numFmtId="0" fontId="3" fillId="11" borderId="70" xfId="0" applyFont="1" applyFill="1" applyBorder="1" applyAlignment="1" applyProtection="1">
      <alignment horizontal="center" vertical="center"/>
      <protection locked="0"/>
    </xf>
    <xf numFmtId="0" fontId="3" fillId="11" borderId="6" xfId="0" applyFont="1" applyFill="1" applyBorder="1" applyAlignment="1" applyProtection="1">
      <alignment horizontal="center" vertical="center"/>
      <protection locked="0"/>
    </xf>
    <xf numFmtId="0" fontId="3" fillId="11" borderId="93" xfId="0" applyFont="1" applyFill="1" applyBorder="1" applyAlignment="1" applyProtection="1">
      <alignment horizontal="center" vertical="center"/>
      <protection locked="0"/>
    </xf>
    <xf numFmtId="0" fontId="3" fillId="11" borderId="115" xfId="0" applyFont="1" applyFill="1" applyBorder="1" applyAlignment="1" applyProtection="1">
      <alignment horizontal="center" vertical="center"/>
      <protection locked="0"/>
    </xf>
    <xf numFmtId="0" fontId="3" fillId="11" borderId="77" xfId="0" applyFont="1" applyFill="1" applyBorder="1" applyAlignment="1" applyProtection="1">
      <alignment horizontal="center" vertical="center"/>
      <protection locked="0"/>
    </xf>
    <xf numFmtId="0" fontId="3" fillId="11" borderId="49" xfId="0" applyFont="1" applyFill="1" applyBorder="1" applyAlignment="1" applyProtection="1">
      <alignment horizontal="center" vertical="center"/>
      <protection locked="0"/>
    </xf>
    <xf numFmtId="44" fontId="3" fillId="11" borderId="7" xfId="0" applyNumberFormat="1" applyFont="1" applyFill="1" applyBorder="1" applyAlignment="1" applyProtection="1">
      <alignment horizontal="center" vertical="center"/>
      <protection locked="0"/>
    </xf>
    <xf numFmtId="0" fontId="3" fillId="11" borderId="71" xfId="0" applyFont="1" applyFill="1" applyBorder="1" applyAlignment="1" applyProtection="1">
      <alignment horizontal="center" vertical="center"/>
      <protection locked="0"/>
    </xf>
    <xf numFmtId="0" fontId="3" fillId="11" borderId="7" xfId="0" applyFont="1" applyFill="1" applyBorder="1" applyAlignment="1" applyProtection="1">
      <alignment horizontal="center" vertical="center"/>
      <protection locked="0"/>
    </xf>
    <xf numFmtId="0" fontId="3" fillId="11" borderId="0" xfId="0" applyFont="1" applyFill="1" applyBorder="1" applyAlignment="1" applyProtection="1">
      <alignment horizontal="center" vertical="center"/>
      <protection locked="0"/>
    </xf>
    <xf numFmtId="44" fontId="11" fillId="10" borderId="49" xfId="0" applyNumberFormat="1" applyFont="1" applyFill="1" applyBorder="1"/>
    <xf numFmtId="44" fontId="0" fillId="0" borderId="6" xfId="8" applyFont="1" applyBorder="1"/>
    <xf numFmtId="0" fontId="5" fillId="11" borderId="47" xfId="5" applyFont="1" applyFill="1" applyBorder="1" applyAlignment="1">
      <alignment horizontal="left" vertical="center" wrapText="1"/>
    </xf>
    <xf numFmtId="44" fontId="5" fillId="11" borderId="49" xfId="5" applyNumberFormat="1" applyFont="1" applyFill="1" applyBorder="1" applyAlignment="1" applyProtection="1">
      <alignment horizontal="center" vertical="center"/>
      <protection locked="0"/>
    </xf>
    <xf numFmtId="169" fontId="5" fillId="11" borderId="49" xfId="5" applyNumberFormat="1" applyFont="1" applyFill="1" applyBorder="1" applyAlignment="1" applyProtection="1">
      <alignment horizontal="center" vertical="center"/>
      <protection locked="0"/>
    </xf>
    <xf numFmtId="170" fontId="5" fillId="11" borderId="49" xfId="5" applyNumberFormat="1" applyFont="1" applyFill="1" applyBorder="1" applyAlignment="1" applyProtection="1">
      <alignment horizontal="center" vertical="center"/>
      <protection locked="0"/>
    </xf>
    <xf numFmtId="0" fontId="5" fillId="11" borderId="49" xfId="5" applyFont="1" applyFill="1" applyBorder="1" applyAlignment="1">
      <alignment horizontal="left" vertical="center" wrapText="1"/>
    </xf>
    <xf numFmtId="170" fontId="5" fillId="11" borderId="52" xfId="5" applyNumberFormat="1" applyFont="1" applyFill="1" applyBorder="1" applyAlignment="1" applyProtection="1">
      <alignment horizontal="center" vertical="center"/>
      <protection locked="0"/>
    </xf>
    <xf numFmtId="0" fontId="3" fillId="11" borderId="96" xfId="0" applyFont="1" applyFill="1" applyBorder="1" applyAlignment="1">
      <alignment horizontal="left" vertical="center"/>
    </xf>
    <xf numFmtId="0" fontId="0" fillId="11" borderId="49" xfId="0" applyFill="1" applyBorder="1"/>
    <xf numFmtId="44" fontId="11" fillId="10" borderId="49" xfId="8" applyFont="1" applyFill="1" applyBorder="1"/>
    <xf numFmtId="0" fontId="0" fillId="11" borderId="6" xfId="0" applyFill="1" applyBorder="1"/>
    <xf numFmtId="9" fontId="3" fillId="11" borderId="63" xfId="2" applyFont="1" applyFill="1" applyBorder="1"/>
    <xf numFmtId="174" fontId="24" fillId="10" borderId="59" xfId="0" applyNumberFormat="1" applyFont="1" applyFill="1" applyBorder="1"/>
    <xf numFmtId="174" fontId="25" fillId="10" borderId="54" xfId="0" applyNumberFormat="1" applyFont="1" applyFill="1" applyBorder="1"/>
    <xf numFmtId="0" fontId="5" fillId="11" borderId="47" xfId="5" applyFont="1" applyFill="1" applyBorder="1" applyAlignment="1" applyProtection="1">
      <alignment horizontal="left" vertical="center"/>
      <protection locked="0"/>
    </xf>
    <xf numFmtId="0" fontId="5" fillId="11" borderId="47" xfId="5" applyFont="1" applyFill="1" applyBorder="1" applyAlignment="1" applyProtection="1">
      <alignment horizontal="left" vertical="center" wrapText="1"/>
      <protection locked="0"/>
    </xf>
    <xf numFmtId="0" fontId="5" fillId="11" borderId="8" xfId="5" applyFont="1" applyFill="1" applyBorder="1" applyAlignment="1" applyProtection="1">
      <alignment horizontal="left" vertical="center" wrapText="1"/>
      <protection locked="0"/>
    </xf>
    <xf numFmtId="1" fontId="5" fillId="11" borderId="49" xfId="7" applyNumberFormat="1" applyFont="1" applyFill="1" applyBorder="1" applyAlignment="1" applyProtection="1">
      <alignment horizontal="center" vertical="center"/>
      <protection locked="0"/>
    </xf>
    <xf numFmtId="170" fontId="5" fillId="11" borderId="46" xfId="5" applyNumberFormat="1" applyFont="1" applyFill="1" applyBorder="1" applyAlignment="1" applyProtection="1">
      <alignment horizontal="center" vertical="center"/>
      <protection locked="0"/>
    </xf>
    <xf numFmtId="170" fontId="5" fillId="11" borderId="117" xfId="5" applyNumberFormat="1" applyFont="1" applyFill="1" applyBorder="1" applyAlignment="1" applyProtection="1">
      <alignment horizontal="center" vertical="center"/>
      <protection locked="0"/>
    </xf>
    <xf numFmtId="164" fontId="3" fillId="11" borderId="53" xfId="1" applyNumberFormat="1" applyFont="1" applyFill="1" applyBorder="1" applyAlignment="1" applyProtection="1">
      <alignment horizontal="center" vertical="center"/>
      <protection locked="0"/>
    </xf>
    <xf numFmtId="0" fontId="3" fillId="11" borderId="59" xfId="0" applyFont="1" applyFill="1" applyBorder="1" applyAlignment="1">
      <alignment horizontal="center" vertical="center" wrapText="1"/>
    </xf>
    <xf numFmtId="43" fontId="3" fillId="11" borderId="54" xfId="1" applyFont="1" applyFill="1" applyBorder="1" applyAlignment="1" applyProtection="1">
      <alignment horizontal="center" vertical="center"/>
      <protection locked="0"/>
    </xf>
    <xf numFmtId="43" fontId="3" fillId="11" borderId="48" xfId="1" applyFont="1" applyFill="1" applyBorder="1" applyAlignment="1" applyProtection="1">
      <alignment horizontal="center" vertical="center"/>
      <protection locked="0"/>
    </xf>
    <xf numFmtId="168" fontId="3" fillId="11" borderId="54" xfId="1" applyNumberFormat="1" applyFont="1" applyFill="1" applyBorder="1" applyAlignment="1" applyProtection="1">
      <alignment horizontal="center" vertical="center"/>
      <protection locked="0"/>
    </xf>
    <xf numFmtId="10" fontId="5" fillId="11" borderId="61" xfId="2" applyNumberFormat="1" applyFont="1" applyFill="1" applyBorder="1" applyAlignment="1">
      <alignment horizontal="right" vertical="center"/>
    </xf>
    <xf numFmtId="9" fontId="3" fillId="11" borderId="59" xfId="2" applyFont="1" applyFill="1" applyBorder="1" applyAlignment="1" applyProtection="1">
      <alignment horizontal="right" vertical="center"/>
      <protection locked="0"/>
    </xf>
    <xf numFmtId="43" fontId="5" fillId="11" borderId="10" xfId="1" applyFont="1" applyFill="1" applyBorder="1" applyAlignment="1">
      <alignment horizontal="center" vertical="center"/>
    </xf>
    <xf numFmtId="10" fontId="3" fillId="11" borderId="48" xfId="0" applyNumberFormat="1" applyFont="1" applyFill="1" applyBorder="1" applyAlignment="1" applyProtection="1">
      <alignment horizontal="center" vertical="center"/>
      <protection locked="0"/>
    </xf>
    <xf numFmtId="10" fontId="3" fillId="11" borderId="54" xfId="0" applyNumberFormat="1" applyFont="1" applyFill="1" applyBorder="1" applyAlignment="1" applyProtection="1">
      <alignment horizontal="center" vertical="center"/>
      <protection locked="0"/>
    </xf>
    <xf numFmtId="10" fontId="3" fillId="11" borderId="49" xfId="0" applyNumberFormat="1" applyFont="1" applyFill="1" applyBorder="1" applyAlignment="1" applyProtection="1">
      <alignment horizontal="center" vertical="center"/>
      <protection locked="0"/>
    </xf>
    <xf numFmtId="10" fontId="3" fillId="11" borderId="49" xfId="2" applyNumberFormat="1" applyFont="1" applyFill="1" applyBorder="1" applyAlignment="1">
      <alignment horizontal="center" vertical="center"/>
    </xf>
    <xf numFmtId="10" fontId="0" fillId="0" borderId="0" xfId="0" applyNumberFormat="1"/>
    <xf numFmtId="43" fontId="3" fillId="10" borderId="48" xfId="1" applyFont="1" applyFill="1" applyBorder="1" applyAlignment="1" applyProtection="1">
      <alignment horizontal="center" vertical="center" wrapText="1"/>
      <protection locked="0"/>
    </xf>
    <xf numFmtId="44" fontId="3" fillId="11" borderId="48" xfId="8" applyFont="1" applyFill="1" applyBorder="1" applyAlignment="1" applyProtection="1">
      <alignment horizontal="center" vertical="center"/>
      <protection locked="0"/>
    </xf>
    <xf numFmtId="44" fontId="3" fillId="11" borderId="48" xfId="8" applyFont="1" applyFill="1" applyBorder="1" applyAlignment="1" applyProtection="1">
      <alignment horizontal="center" vertical="center" wrapText="1"/>
      <protection locked="0"/>
    </xf>
    <xf numFmtId="44" fontId="3" fillId="11" borderId="59" xfId="8" applyFont="1" applyFill="1" applyBorder="1" applyAlignment="1" applyProtection="1">
      <alignment horizontal="center" vertical="center"/>
      <protection locked="0"/>
    </xf>
    <xf numFmtId="44" fontId="3" fillId="11" borderId="53" xfId="8" applyFont="1" applyFill="1" applyBorder="1" applyAlignment="1" applyProtection="1">
      <alignment horizontal="center" vertical="center"/>
      <protection locked="0"/>
    </xf>
    <xf numFmtId="10" fontId="6" fillId="10" borderId="49" xfId="6" applyNumberFormat="1" applyFont="1" applyFill="1" applyBorder="1" applyAlignment="1">
      <alignment horizontal="center" vertical="center"/>
    </xf>
    <xf numFmtId="10" fontId="6" fillId="10" borderId="9" xfId="6" applyNumberFormat="1" applyFont="1" applyFill="1" applyBorder="1" applyAlignment="1">
      <alignment horizontal="center" vertical="center"/>
    </xf>
    <xf numFmtId="0" fontId="0" fillId="10" borderId="49" xfId="0" applyFill="1" applyBorder="1"/>
    <xf numFmtId="0" fontId="3" fillId="10" borderId="49" xfId="0" applyFont="1" applyFill="1" applyBorder="1" applyAlignment="1">
      <alignment horizontal="center" vertical="center" wrapText="1"/>
    </xf>
    <xf numFmtId="0" fontId="3" fillId="10" borderId="49" xfId="0" applyFont="1" applyFill="1" applyBorder="1" applyAlignment="1">
      <alignment horizontal="center" vertical="center"/>
    </xf>
    <xf numFmtId="173" fontId="5" fillId="11" borderId="46" xfId="1" applyNumberFormat="1" applyFont="1" applyFill="1" applyBorder="1" applyAlignment="1" applyProtection="1">
      <alignment horizontal="center" vertical="center"/>
      <protection locked="0"/>
    </xf>
    <xf numFmtId="173" fontId="5" fillId="11" borderId="51" xfId="1" applyNumberFormat="1" applyFont="1" applyFill="1" applyBorder="1" applyAlignment="1" applyProtection="1">
      <alignment horizontal="center" vertical="center"/>
      <protection locked="0"/>
    </xf>
    <xf numFmtId="173" fontId="0" fillId="11" borderId="46" xfId="0" applyNumberFormat="1" applyFill="1" applyBorder="1"/>
    <xf numFmtId="170" fontId="5" fillId="11" borderId="6" xfId="5" applyNumberFormat="1" applyFont="1" applyFill="1" applyBorder="1" applyAlignment="1" applyProtection="1">
      <alignment horizontal="center" vertical="center"/>
      <protection locked="0"/>
    </xf>
  </cellXfs>
  <cellStyles count="11">
    <cellStyle name="Moeda" xfId="8" builtinId="4"/>
    <cellStyle name="Moeda 2" xfId="7" xr:uid="{7C9697FD-92BD-487A-8BE8-FD9BE3CB0F09}"/>
    <cellStyle name="Normal" xfId="0" builtinId="0"/>
    <cellStyle name="Normal 14" xfId="4" xr:uid="{2C7B6299-6A1F-4325-B59C-0AB19A06E3FA}"/>
    <cellStyle name="Normal 2" xfId="5" xr:uid="{E06D339C-310D-4AC3-ADA7-775F2DE0CB5B}"/>
    <cellStyle name="Normal 3" xfId="10" xr:uid="{F90270F1-6913-4905-BF53-99DDFE0EAF55}"/>
    <cellStyle name="Porcentagem" xfId="2" builtinId="5"/>
    <cellStyle name="Porcentagem 6" xfId="6" xr:uid="{620EBF98-20F0-47FA-B214-B8BE3B2A71CB}"/>
    <cellStyle name="Porcentagem 8" xfId="9" xr:uid="{4F353584-9EB6-4792-9ECB-11BB097963D9}"/>
    <cellStyle name="Vírgula" xfId="1" builtinId="3"/>
    <cellStyle name="Vírgula 6" xfId="3" xr:uid="{0E1BF8BB-F380-4448-95CD-0081C1CA28F4}"/>
  </cellStyles>
  <dxfs count="31">
    <dxf>
      <font>
        <b val="0"/>
        <condense val="0"/>
        <extend val="0"/>
        <sz val="11"/>
        <color indexed="10"/>
      </font>
    </dxf>
    <dxf>
      <fill>
        <patternFill>
          <bgColor indexed="43"/>
        </patternFill>
      </fill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color rgb="FFFF000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color rgb="FFFF0000"/>
      </font>
    </dxf>
    <dxf>
      <fill>
        <patternFill>
          <bgColor indexed="43"/>
        </patternFill>
      </fill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</dxfs>
  <tableStyles count="0" defaultTableStyle="TableStyleMedium2" defaultPivotStyle="PivotStyleLight16"/>
  <colors>
    <mruColors>
      <color rgb="FFF1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sa.mm/Desktop/C&#243;pia%20de%20Planilha%20de%20composi&#231;&#227;o%20de%20custos%20-%20ME-EP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"/>
      <sheetName val="LOTES"/>
      <sheetName val="RESUMO VLR FINAL"/>
      <sheetName val="ENTRADA DE DADOS"/>
      <sheetName val="MO - Operador de roçadeira"/>
      <sheetName val="MO - Coletor de resíduos"/>
      <sheetName val="MO - Motorista"/>
      <sheetName val="Uniformes e EPIs"/>
      <sheetName val="Equipamentos"/>
      <sheetName val="Insumos"/>
      <sheetName val="Veículo"/>
    </sheetNames>
    <sheetDataSet>
      <sheetData sheetId="0"/>
      <sheetData sheetId="1"/>
      <sheetData sheetId="2"/>
      <sheetData sheetId="3">
        <row r="1">
          <cell r="B1" t="str">
            <v>SIMPLES NACIONAL</v>
          </cell>
        </row>
        <row r="98">
          <cell r="A98" t="str">
            <v xml:space="preserve">FIO DE NYLON QUADRADO, 3mm, 2KG - PARA ROÇADEIRA </v>
          </cell>
        </row>
        <row r="99">
          <cell r="A99" t="str">
            <v>GASOLINA (ROÇADEIRA E SOPRADOR DE FOLHAS)</v>
          </cell>
        </row>
        <row r="100">
          <cell r="A100" t="str">
            <v xml:space="preserve">SACO DE LIXO, CAPACIDADE MÍNIMA DE 100 LITROS, MICRA DE 0,006, DE COR CINZA OU PRETO </v>
          </cell>
        </row>
        <row r="101">
          <cell r="A101" t="str">
            <v>ÓLEO MOTOR 2 TEMPOS</v>
          </cell>
        </row>
        <row r="150">
          <cell r="A150" t="str">
            <v>Custos e Despesas indiretas</v>
          </cell>
        </row>
        <row r="151">
          <cell r="A151" t="str">
            <v>Lucro</v>
          </cell>
        </row>
        <row r="153">
          <cell r="B153" t="str">
            <v>LUCRO REAL</v>
          </cell>
          <cell r="C153" t="str">
            <v>LUCRO PRESUMIDO</v>
          </cell>
          <cell r="D153" t="str">
            <v>SIMPLES NACIONAL</v>
          </cell>
        </row>
        <row r="158">
          <cell r="A158" t="str">
            <v>Outro (discriminar)</v>
          </cell>
          <cell r="B158"/>
          <cell r="C158"/>
          <cell r="D158"/>
        </row>
        <row r="233">
          <cell r="E233"/>
          <cell r="F233"/>
          <cell r="J233"/>
          <cell r="K233"/>
        </row>
      </sheetData>
      <sheetData sheetId="4"/>
      <sheetData sheetId="5"/>
      <sheetData sheetId="6"/>
      <sheetData sheetId="7"/>
      <sheetData sheetId="8"/>
      <sheetData sheetId="9"/>
      <sheetData sheetId="10">
        <row r="4">
          <cell r="C4">
            <v>1</v>
          </cell>
        </row>
        <row r="5">
          <cell r="C5"/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8753-2563-4D21-AD46-B6243DDF9C61}">
  <dimension ref="A1:I154"/>
  <sheetViews>
    <sheetView tabSelected="1" zoomScale="79" zoomScaleNormal="79" workbookViewId="0">
      <selection activeCell="B11" sqref="B11"/>
    </sheetView>
  </sheetViews>
  <sheetFormatPr defaultRowHeight="15"/>
  <cols>
    <col min="1" max="1" width="66.28515625" customWidth="1"/>
    <col min="2" max="2" width="27.85546875" customWidth="1"/>
    <col min="3" max="3" width="29" customWidth="1"/>
    <col min="4" max="4" width="30.7109375" customWidth="1"/>
    <col min="5" max="5" width="22.42578125" customWidth="1"/>
    <col min="6" max="6" width="21.140625" customWidth="1"/>
    <col min="7" max="7" width="21" customWidth="1"/>
    <col min="8" max="8" width="12.7109375" customWidth="1"/>
    <col min="9" max="9" width="15.7109375" customWidth="1"/>
  </cols>
  <sheetData>
    <row r="1" spans="1:4" ht="21">
      <c r="A1" s="191" t="s">
        <v>238</v>
      </c>
    </row>
    <row r="2" spans="1:4" ht="36.6" customHeight="1" thickBot="1"/>
    <row r="3" spans="1:4">
      <c r="A3" s="161" t="s">
        <v>0</v>
      </c>
      <c r="B3" s="168">
        <v>5294.34</v>
      </c>
    </row>
    <row r="4" spans="1:4" ht="15.75" thickBot="1"/>
    <row r="5" spans="1:4" ht="15.75" thickBot="1">
      <c r="A5" s="268" t="s">
        <v>1</v>
      </c>
      <c r="B5" s="269"/>
      <c r="C5" s="269"/>
      <c r="D5" s="270"/>
    </row>
    <row r="6" spans="1:4">
      <c r="A6" s="1" t="s">
        <v>2</v>
      </c>
      <c r="B6" s="359" t="s">
        <v>3</v>
      </c>
      <c r="C6" s="359" t="s">
        <v>4</v>
      </c>
      <c r="D6" s="359" t="s">
        <v>5</v>
      </c>
    </row>
    <row r="7" spans="1:4">
      <c r="A7" s="156" t="s">
        <v>6</v>
      </c>
      <c r="B7" s="205">
        <v>220</v>
      </c>
      <c r="C7" s="205">
        <f>B7</f>
        <v>220</v>
      </c>
      <c r="D7" s="205">
        <v>220</v>
      </c>
    </row>
    <row r="8" spans="1:4">
      <c r="A8" s="157" t="s">
        <v>7</v>
      </c>
      <c r="B8" s="206">
        <v>22</v>
      </c>
      <c r="C8" s="206">
        <v>22</v>
      </c>
      <c r="D8" s="206">
        <v>22</v>
      </c>
    </row>
    <row r="9" spans="1:4">
      <c r="A9" t="s">
        <v>198</v>
      </c>
    </row>
    <row r="10" spans="1:4" ht="15.75" thickBot="1"/>
    <row r="11" spans="1:4" ht="15.75" thickBot="1">
      <c r="A11" s="4" t="s">
        <v>8</v>
      </c>
      <c r="B11" s="5" t="str">
        <f>B6</f>
        <v>Operador de roçadeira</v>
      </c>
      <c r="C11" s="5" t="str">
        <f>C6</f>
        <v>Coletor de Resíduos</v>
      </c>
      <c r="D11" s="6" t="str">
        <f>D6</f>
        <v>Motorista</v>
      </c>
    </row>
    <row r="12" spans="1:4">
      <c r="A12" s="7" t="s">
        <v>9</v>
      </c>
      <c r="B12" s="360"/>
      <c r="C12" s="360"/>
      <c r="D12" s="360"/>
    </row>
    <row r="13" spans="1:4">
      <c r="A13" s="8" t="s">
        <v>10</v>
      </c>
      <c r="B13" s="361"/>
      <c r="C13" s="361"/>
      <c r="D13" s="361"/>
    </row>
    <row r="14" spans="1:4">
      <c r="A14" s="8" t="s">
        <v>11</v>
      </c>
      <c r="B14" s="362"/>
      <c r="C14" s="362"/>
      <c r="D14" s="363"/>
    </row>
    <row r="15" spans="1:4">
      <c r="A15" s="207" t="s">
        <v>12</v>
      </c>
      <c r="B15" s="361"/>
      <c r="C15" s="361"/>
      <c r="D15" s="361"/>
    </row>
    <row r="16" spans="1:4" ht="15.75" thickBot="1">
      <c r="A16" s="10" t="s">
        <v>14</v>
      </c>
      <c r="B16" s="361"/>
      <c r="C16" s="361"/>
      <c r="D16" s="361"/>
    </row>
    <row r="17" spans="1:4" ht="15.75" thickBot="1">
      <c r="A17" s="10" t="s">
        <v>199</v>
      </c>
      <c r="B17" s="361"/>
      <c r="C17" s="361"/>
      <c r="D17" s="361"/>
    </row>
    <row r="18" spans="1:4">
      <c r="A18" s="9" t="s">
        <v>13</v>
      </c>
      <c r="B18" s="365">
        <f>B15+(B16*B15)+(B17*B15)</f>
        <v>0</v>
      </c>
      <c r="C18" s="365">
        <f t="shared" ref="C18:D18" si="0">C15+(C16*C15)+(C17*C15)</f>
        <v>0</v>
      </c>
      <c r="D18" s="365">
        <f t="shared" si="0"/>
        <v>0</v>
      </c>
    </row>
    <row r="19" spans="1:4" ht="15.75" thickBot="1">
      <c r="A19" s="11"/>
      <c r="B19" s="11"/>
      <c r="C19" s="11"/>
      <c r="D19" s="11"/>
    </row>
    <row r="20" spans="1:4" ht="15.75" thickBot="1">
      <c r="A20" s="12" t="s">
        <v>15</v>
      </c>
      <c r="B20" s="13" t="str">
        <f>B11</f>
        <v>Operador de roçadeira</v>
      </c>
      <c r="C20" s="13" t="str">
        <f>C11</f>
        <v>Coletor de Resíduos</v>
      </c>
      <c r="D20" s="14" t="str">
        <f>D11</f>
        <v>Motorista</v>
      </c>
    </row>
    <row r="21" spans="1:4">
      <c r="A21" s="15" t="s">
        <v>16</v>
      </c>
      <c r="B21" s="366"/>
      <c r="C21" s="367"/>
      <c r="D21" s="368"/>
    </row>
    <row r="22" spans="1:4">
      <c r="A22" s="16" t="s">
        <v>17</v>
      </c>
      <c r="B22" s="369"/>
      <c r="C22" s="370"/>
      <c r="D22" s="371"/>
    </row>
    <row r="23" spans="1:4">
      <c r="A23" s="2" t="s">
        <v>18</v>
      </c>
      <c r="B23" s="372"/>
      <c r="C23" s="372"/>
      <c r="D23" s="373"/>
    </row>
    <row r="24" spans="1:4">
      <c r="A24" s="17" t="s">
        <v>19</v>
      </c>
      <c r="B24" s="158">
        <v>0.06</v>
      </c>
      <c r="C24" s="170">
        <f>B24</f>
        <v>0.06</v>
      </c>
      <c r="D24" s="171">
        <f>C24</f>
        <v>0.06</v>
      </c>
    </row>
    <row r="25" spans="1:4" ht="15.75" thickBot="1">
      <c r="A25" s="18" t="s">
        <v>20</v>
      </c>
      <c r="B25" s="374">
        <v>0</v>
      </c>
      <c r="C25" s="375">
        <f>B25</f>
        <v>0</v>
      </c>
      <c r="D25" s="376">
        <f>C25</f>
        <v>0</v>
      </c>
    </row>
    <row r="26" spans="1:4" ht="15.75" thickBot="1">
      <c r="A26" s="11"/>
      <c r="B26" s="364">
        <f>(B21*B22*B23)-(B24*B15)</f>
        <v>0</v>
      </c>
      <c r="C26" s="364">
        <f>(C21*C22*C23)-(C24*C15)</f>
        <v>0</v>
      </c>
      <c r="D26" s="364">
        <f>(D21*D22*D23)-(D24*D15)</f>
        <v>0</v>
      </c>
    </row>
    <row r="27" spans="1:4" ht="15.75" thickBot="1">
      <c r="A27" s="19" t="s">
        <v>21</v>
      </c>
      <c r="B27" s="20" t="str">
        <f>B20</f>
        <v>Operador de roçadeira</v>
      </c>
      <c r="C27" s="20" t="str">
        <f>C20</f>
        <v>Coletor de Resíduos</v>
      </c>
      <c r="D27" s="21" t="str">
        <f>D20</f>
        <v>Motorista</v>
      </c>
    </row>
    <row r="28" spans="1:4">
      <c r="A28" s="15" t="s">
        <v>22</v>
      </c>
      <c r="B28" s="377"/>
      <c r="C28" s="377"/>
      <c r="D28" s="378"/>
    </row>
    <row r="29" spans="1:4">
      <c r="A29" s="16" t="s">
        <v>23</v>
      </c>
      <c r="B29" s="379"/>
      <c r="C29" s="379"/>
      <c r="D29" s="380"/>
    </row>
    <row r="30" spans="1:4">
      <c r="A30" s="22" t="s">
        <v>24</v>
      </c>
      <c r="B30" s="379"/>
      <c r="C30" s="379"/>
      <c r="D30" s="380"/>
    </row>
    <row r="31" spans="1:4" ht="15.75" thickBot="1">
      <c r="A31" s="3" t="s">
        <v>20</v>
      </c>
      <c r="B31" s="381"/>
      <c r="C31" s="381"/>
      <c r="D31" s="382"/>
    </row>
    <row r="32" spans="1:4" ht="15.75" thickBot="1">
      <c r="A32" s="11"/>
      <c r="B32" s="383">
        <f>SUM(B28:B31)</f>
        <v>0</v>
      </c>
      <c r="C32" s="383">
        <f>SUM(C28:C31)</f>
        <v>0</v>
      </c>
      <c r="D32" s="383">
        <f>SUM(D28:D31)</f>
        <v>0</v>
      </c>
    </row>
    <row r="33" spans="1:6" ht="15.75" thickBot="1">
      <c r="A33" s="19" t="s">
        <v>25</v>
      </c>
      <c r="B33" s="20" t="str">
        <f>B27</f>
        <v>Operador de roçadeira</v>
      </c>
      <c r="C33" s="20" t="str">
        <f>C27</f>
        <v>Coletor de Resíduos</v>
      </c>
      <c r="D33" s="21" t="str">
        <f>D27</f>
        <v>Motorista</v>
      </c>
    </row>
    <row r="34" spans="1:6">
      <c r="A34" s="15" t="s">
        <v>26</v>
      </c>
      <c r="B34" s="377"/>
      <c r="C34" s="377"/>
      <c r="D34" s="384"/>
    </row>
    <row r="35" spans="1:6">
      <c r="A35" s="17" t="s">
        <v>27</v>
      </c>
      <c r="B35" s="385"/>
      <c r="C35" s="385"/>
      <c r="D35" s="386"/>
    </row>
    <row r="36" spans="1:6">
      <c r="A36" s="17" t="s">
        <v>28</v>
      </c>
      <c r="B36" s="385"/>
      <c r="C36" s="385"/>
      <c r="D36" s="386"/>
    </row>
    <row r="37" spans="1:6" ht="15.75" thickBot="1">
      <c r="A37" s="18" t="s">
        <v>29</v>
      </c>
      <c r="B37" s="387"/>
      <c r="C37" s="387"/>
      <c r="D37" s="388"/>
    </row>
    <row r="38" spans="1:6" ht="15.75" thickBot="1">
      <c r="A38" s="23"/>
      <c r="B38" s="383">
        <f>SUM(B34:B37)</f>
        <v>0</v>
      </c>
      <c r="C38" s="383">
        <f>SUM(C34:C37)</f>
        <v>0</v>
      </c>
      <c r="D38" s="383">
        <f>SUM(D34:D37)</f>
        <v>0</v>
      </c>
    </row>
    <row r="39" spans="1:6" ht="15.75" thickBot="1">
      <c r="A39" s="24" t="s">
        <v>30</v>
      </c>
      <c r="B39" s="25" t="str">
        <f>B33</f>
        <v>Operador de roçadeira</v>
      </c>
      <c r="C39" s="26" t="str">
        <f>C33</f>
        <v>Coletor de Resíduos</v>
      </c>
      <c r="D39" s="14" t="str">
        <f>D33</f>
        <v>Motorista</v>
      </c>
    </row>
    <row r="40" spans="1:6">
      <c r="A40" s="27" t="s">
        <v>31</v>
      </c>
      <c r="B40" s="389"/>
      <c r="C40" s="390"/>
      <c r="D40" s="391"/>
    </row>
    <row r="41" spans="1:6">
      <c r="A41" s="27" t="s">
        <v>32</v>
      </c>
      <c r="B41" s="389"/>
      <c r="C41" s="391"/>
      <c r="D41" s="391"/>
    </row>
    <row r="42" spans="1:6">
      <c r="A42" s="27" t="s">
        <v>33</v>
      </c>
      <c r="B42" s="389"/>
      <c r="C42" s="391"/>
      <c r="D42" s="391"/>
    </row>
    <row r="43" spans="1:6">
      <c r="A43" s="27" t="s">
        <v>34</v>
      </c>
      <c r="B43" s="389"/>
      <c r="C43" s="391"/>
      <c r="D43" s="391"/>
    </row>
    <row r="44" spans="1:6">
      <c r="A44" s="27" t="s">
        <v>35</v>
      </c>
      <c r="B44" s="389"/>
      <c r="C44" s="391"/>
      <c r="D44" s="391"/>
    </row>
    <row r="45" spans="1:6">
      <c r="A45" s="27" t="s">
        <v>36</v>
      </c>
      <c r="B45" s="389"/>
      <c r="C45" s="391"/>
      <c r="D45" s="391"/>
      <c r="E45" s="211" t="s">
        <v>39</v>
      </c>
      <c r="F45" s="396"/>
    </row>
    <row r="46" spans="1:6">
      <c r="A46" s="27" t="s">
        <v>37</v>
      </c>
      <c r="B46" s="208">
        <f>F45*F46</f>
        <v>0</v>
      </c>
      <c r="C46" s="209">
        <f t="shared" ref="C40:C47" si="1">B46</f>
        <v>0</v>
      </c>
      <c r="D46" s="398">
        <f>B46</f>
        <v>0</v>
      </c>
      <c r="E46" s="211" t="s">
        <v>40</v>
      </c>
      <c r="F46" s="397"/>
    </row>
    <row r="47" spans="1:6" ht="15.75" thickBot="1">
      <c r="A47" s="28" t="s">
        <v>38</v>
      </c>
      <c r="B47" s="393"/>
      <c r="C47" s="394"/>
      <c r="D47" s="392"/>
    </row>
    <row r="48" spans="1:6">
      <c r="B48" s="395">
        <f>SUM(B40:B47)</f>
        <v>0</v>
      </c>
      <c r="C48" s="395">
        <f>SUM(C40:C47)</f>
        <v>0</v>
      </c>
      <c r="D48" s="395">
        <f>SUM(D40:D47)</f>
        <v>0</v>
      </c>
    </row>
    <row r="49" spans="1:9">
      <c r="C49" s="29"/>
      <c r="D49" s="29"/>
    </row>
    <row r="51" spans="1:9" ht="15.75" thickBot="1">
      <c r="E51" s="145"/>
      <c r="F51" s="145"/>
      <c r="G51" s="145"/>
      <c r="H51" s="145"/>
      <c r="I51" s="145"/>
    </row>
    <row r="52" spans="1:9" ht="15.75" thickBot="1">
      <c r="A52" s="282" t="s">
        <v>85</v>
      </c>
      <c r="B52" s="283"/>
      <c r="C52" s="284"/>
      <c r="D52" s="285" t="s">
        <v>86</v>
      </c>
      <c r="E52" s="286"/>
      <c r="F52" s="287"/>
      <c r="G52" s="284" t="s">
        <v>154</v>
      </c>
      <c r="H52" s="286"/>
      <c r="I52" s="287"/>
    </row>
    <row r="53" spans="1:9" ht="26.25" thickBot="1">
      <c r="A53" s="65" t="s">
        <v>59</v>
      </c>
      <c r="B53" s="66" t="s">
        <v>200</v>
      </c>
      <c r="C53" s="66" t="s">
        <v>61</v>
      </c>
      <c r="D53" s="67" t="str">
        <f>B6</f>
        <v>Operador de roçadeira</v>
      </c>
      <c r="E53" s="67" t="str">
        <f t="shared" ref="E53:F53" si="2">C6</f>
        <v>Coletor de Resíduos</v>
      </c>
      <c r="F53" s="67" t="str">
        <f t="shared" si="2"/>
        <v>Motorista</v>
      </c>
      <c r="G53" s="146" t="str">
        <f>B6</f>
        <v>Operador de roçadeira</v>
      </c>
      <c r="H53" s="146" t="str">
        <f t="shared" ref="H53:I53" si="3">C6</f>
        <v>Coletor de Resíduos</v>
      </c>
      <c r="I53" s="146" t="str">
        <f t="shared" si="3"/>
        <v>Motorista</v>
      </c>
    </row>
    <row r="54" spans="1:9">
      <c r="A54" s="68" t="s">
        <v>88</v>
      </c>
      <c r="B54" s="159">
        <v>12</v>
      </c>
      <c r="C54" s="399"/>
      <c r="D54" s="400"/>
      <c r="E54" s="400"/>
      <c r="F54" s="401"/>
      <c r="G54" s="152">
        <f>(D54*$C54)/B54</f>
        <v>0</v>
      </c>
      <c r="H54" s="152">
        <f>(E54*$C54)/B54</f>
        <v>0</v>
      </c>
      <c r="I54" s="152">
        <f>(F54*$C54)/B54</f>
        <v>0</v>
      </c>
    </row>
    <row r="55" spans="1:9">
      <c r="A55" s="68" t="s">
        <v>89</v>
      </c>
      <c r="B55" s="159">
        <v>12</v>
      </c>
      <c r="C55" s="399"/>
      <c r="D55" s="400"/>
      <c r="E55" s="400"/>
      <c r="F55" s="401"/>
      <c r="G55" s="152">
        <f t="shared" ref="G55:G59" si="4">(D55*$C55)/B55</f>
        <v>0</v>
      </c>
      <c r="H55" s="152">
        <f t="shared" ref="H55:H59" si="5">(E55*$C55)/B55</f>
        <v>0</v>
      </c>
      <c r="I55" s="152">
        <f t="shared" ref="I55:I59" si="6">(F55*$C55)/B55</f>
        <v>0</v>
      </c>
    </row>
    <row r="56" spans="1:9">
      <c r="A56" s="68" t="s">
        <v>90</v>
      </c>
      <c r="B56" s="159">
        <v>12</v>
      </c>
      <c r="C56" s="399"/>
      <c r="D56" s="400"/>
      <c r="E56" s="400"/>
      <c r="F56" s="401"/>
      <c r="G56" s="152">
        <f t="shared" si="4"/>
        <v>0</v>
      </c>
      <c r="H56" s="152">
        <f t="shared" si="5"/>
        <v>0</v>
      </c>
      <c r="I56" s="152">
        <f t="shared" si="6"/>
        <v>0</v>
      </c>
    </row>
    <row r="57" spans="1:9">
      <c r="A57" s="68" t="s">
        <v>91</v>
      </c>
      <c r="B57" s="159">
        <v>12</v>
      </c>
      <c r="C57" s="399"/>
      <c r="D57" s="400"/>
      <c r="E57" s="400"/>
      <c r="F57" s="401"/>
      <c r="G57" s="152">
        <f>(D57*$C57)/B57</f>
        <v>0</v>
      </c>
      <c r="H57" s="152">
        <f t="shared" si="5"/>
        <v>0</v>
      </c>
      <c r="I57" s="152">
        <f>(F57*$C57)/B57</f>
        <v>0</v>
      </c>
    </row>
    <row r="58" spans="1:9">
      <c r="A58" s="69" t="s">
        <v>92</v>
      </c>
      <c r="B58" s="159">
        <v>12</v>
      </c>
      <c r="C58" s="402"/>
      <c r="D58" s="403"/>
      <c r="E58" s="403"/>
      <c r="F58" s="404"/>
      <c r="G58" s="152">
        <f t="shared" si="4"/>
        <v>0</v>
      </c>
      <c r="H58" s="152">
        <f t="shared" si="5"/>
        <v>0</v>
      </c>
      <c r="I58" s="152">
        <f t="shared" si="6"/>
        <v>0</v>
      </c>
    </row>
    <row r="59" spans="1:9">
      <c r="A59" s="68" t="s">
        <v>201</v>
      </c>
      <c r="B59" s="159">
        <v>12</v>
      </c>
      <c r="C59" s="399"/>
      <c r="D59" s="400"/>
      <c r="E59" s="400"/>
      <c r="F59" s="401"/>
      <c r="G59" s="152">
        <f t="shared" si="4"/>
        <v>0</v>
      </c>
      <c r="H59" s="152">
        <f t="shared" si="5"/>
        <v>0</v>
      </c>
      <c r="I59" s="152">
        <f t="shared" si="6"/>
        <v>0</v>
      </c>
    </row>
    <row r="60" spans="1:9" ht="15.75" thickBot="1">
      <c r="A60" s="70"/>
      <c r="B60" s="169"/>
      <c r="C60" s="405"/>
      <c r="D60" s="406"/>
      <c r="E60" s="406"/>
      <c r="F60" s="404"/>
      <c r="G60" s="152"/>
      <c r="H60" s="152"/>
      <c r="I60" s="152"/>
    </row>
    <row r="61" spans="1:9" ht="15.75" thickBot="1">
      <c r="F61" s="210" t="s">
        <v>202</v>
      </c>
      <c r="G61" s="407">
        <f>SUM(G54:G60)</f>
        <v>0</v>
      </c>
      <c r="H61" s="407">
        <f>SUM(H54:H60)</f>
        <v>0</v>
      </c>
      <c r="I61" s="407">
        <f>SUM(I54:I60)</f>
        <v>0</v>
      </c>
    </row>
    <row r="62" spans="1:9" ht="15.75" thickBot="1">
      <c r="A62" s="282" t="s">
        <v>93</v>
      </c>
      <c r="B62" s="283"/>
      <c r="C62" s="284"/>
      <c r="D62" s="285" t="s">
        <v>86</v>
      </c>
      <c r="E62" s="286"/>
      <c r="F62" s="287"/>
      <c r="G62" s="284" t="s">
        <v>154</v>
      </c>
      <c r="H62" s="286"/>
      <c r="I62" s="287"/>
    </row>
    <row r="63" spans="1:9" ht="25.5">
      <c r="A63" s="55" t="s">
        <v>59</v>
      </c>
      <c r="B63" s="66" t="s">
        <v>200</v>
      </c>
      <c r="C63" s="56" t="s">
        <v>61</v>
      </c>
      <c r="D63" s="71" t="str">
        <f>B6</f>
        <v>Operador de roçadeira</v>
      </c>
      <c r="E63" s="71" t="str">
        <f t="shared" ref="E63:F63" si="7">C6</f>
        <v>Coletor de Resíduos</v>
      </c>
      <c r="F63" s="71" t="str">
        <f t="shared" si="7"/>
        <v>Motorista</v>
      </c>
      <c r="G63" s="71" t="str">
        <f>B6</f>
        <v>Operador de roçadeira</v>
      </c>
      <c r="H63" s="71" t="str">
        <f t="shared" ref="H63:I63" si="8">C6</f>
        <v>Coletor de Resíduos</v>
      </c>
      <c r="I63" s="71" t="str">
        <f t="shared" si="8"/>
        <v>Motorista</v>
      </c>
    </row>
    <row r="64" spans="1:9">
      <c r="A64" s="72" t="s">
        <v>94</v>
      </c>
      <c r="B64" s="159">
        <v>12</v>
      </c>
      <c r="C64" s="399"/>
      <c r="D64" s="408"/>
      <c r="E64" s="409"/>
      <c r="F64" s="410"/>
      <c r="G64" s="152">
        <f>(D64*$C64)/12</f>
        <v>0</v>
      </c>
      <c r="H64" s="152">
        <f>(E64*$C64)/B64</f>
        <v>0</v>
      </c>
      <c r="I64" s="152">
        <f>(F64*$C64)/B64</f>
        <v>0</v>
      </c>
    </row>
    <row r="65" spans="1:9">
      <c r="A65" s="72" t="s">
        <v>95</v>
      </c>
      <c r="B65" s="159">
        <v>12</v>
      </c>
      <c r="C65" s="399"/>
      <c r="D65" s="411"/>
      <c r="E65" s="409"/>
      <c r="F65" s="412"/>
      <c r="G65" s="152">
        <f t="shared" ref="G65:G76" si="9">(D65*$C65)/12</f>
        <v>0</v>
      </c>
      <c r="H65" s="152">
        <f t="shared" ref="H65:H76" si="10">(E65*$C65)/B65</f>
        <v>0</v>
      </c>
      <c r="I65" s="152">
        <f t="shared" ref="I65:I76" si="11">(F65*$C65)/B65</f>
        <v>0</v>
      </c>
    </row>
    <row r="66" spans="1:9">
      <c r="A66" s="72" t="s">
        <v>96</v>
      </c>
      <c r="B66" s="159">
        <v>12</v>
      </c>
      <c r="C66" s="399"/>
      <c r="D66" s="411"/>
      <c r="E66" s="409"/>
      <c r="F66" s="412"/>
      <c r="G66" s="152">
        <f t="shared" si="9"/>
        <v>0</v>
      </c>
      <c r="H66" s="152">
        <f t="shared" si="10"/>
        <v>0</v>
      </c>
      <c r="I66" s="152">
        <f t="shared" si="11"/>
        <v>0</v>
      </c>
    </row>
    <row r="67" spans="1:9">
      <c r="A67" s="72" t="s">
        <v>97</v>
      </c>
      <c r="B67" s="159">
        <v>12</v>
      </c>
      <c r="C67" s="399"/>
      <c r="D67" s="411"/>
      <c r="E67" s="409"/>
      <c r="F67" s="412"/>
      <c r="G67" s="152">
        <f t="shared" si="9"/>
        <v>0</v>
      </c>
      <c r="H67" s="152">
        <f t="shared" si="10"/>
        <v>0</v>
      </c>
      <c r="I67" s="152">
        <f t="shared" si="11"/>
        <v>0</v>
      </c>
    </row>
    <row r="68" spans="1:9">
      <c r="A68" s="72" t="s">
        <v>98</v>
      </c>
      <c r="B68" s="159">
        <v>12</v>
      </c>
      <c r="C68" s="399"/>
      <c r="D68" s="411"/>
      <c r="E68" s="409"/>
      <c r="F68" s="412"/>
      <c r="G68" s="152">
        <f t="shared" si="9"/>
        <v>0</v>
      </c>
      <c r="H68" s="152">
        <f t="shared" si="10"/>
        <v>0</v>
      </c>
      <c r="I68" s="152">
        <f t="shared" si="11"/>
        <v>0</v>
      </c>
    </row>
    <row r="69" spans="1:9">
      <c r="A69" s="72" t="s">
        <v>99</v>
      </c>
      <c r="B69" s="159">
        <v>12</v>
      </c>
      <c r="C69" s="399"/>
      <c r="D69" s="411"/>
      <c r="E69" s="409"/>
      <c r="F69" s="412"/>
      <c r="G69" s="152">
        <f t="shared" si="9"/>
        <v>0</v>
      </c>
      <c r="H69" s="152">
        <f t="shared" si="10"/>
        <v>0</v>
      </c>
      <c r="I69" s="152">
        <f t="shared" si="11"/>
        <v>0</v>
      </c>
    </row>
    <row r="70" spans="1:9">
      <c r="A70" s="72" t="s">
        <v>100</v>
      </c>
      <c r="B70" s="159">
        <v>12</v>
      </c>
      <c r="C70" s="399"/>
      <c r="D70" s="411"/>
      <c r="E70" s="409"/>
      <c r="F70" s="412"/>
      <c r="G70" s="152">
        <f t="shared" si="9"/>
        <v>0</v>
      </c>
      <c r="H70" s="152">
        <f t="shared" si="10"/>
        <v>0</v>
      </c>
      <c r="I70" s="152">
        <f t="shared" si="11"/>
        <v>0</v>
      </c>
    </row>
    <row r="71" spans="1:9">
      <c r="A71" s="72" t="s">
        <v>101</v>
      </c>
      <c r="B71" s="159">
        <v>12</v>
      </c>
      <c r="C71" s="399"/>
      <c r="D71" s="411"/>
      <c r="E71" s="409"/>
      <c r="F71" s="412"/>
      <c r="G71" s="152">
        <f t="shared" si="9"/>
        <v>0</v>
      </c>
      <c r="H71" s="152">
        <f t="shared" si="10"/>
        <v>0</v>
      </c>
      <c r="I71" s="152">
        <f t="shared" si="11"/>
        <v>0</v>
      </c>
    </row>
    <row r="72" spans="1:9">
      <c r="A72" s="72" t="s">
        <v>102</v>
      </c>
      <c r="B72" s="159">
        <v>12</v>
      </c>
      <c r="C72" s="399"/>
      <c r="D72" s="411"/>
      <c r="E72" s="409"/>
      <c r="F72" s="412"/>
      <c r="G72" s="152">
        <f t="shared" si="9"/>
        <v>0</v>
      </c>
      <c r="H72" s="152">
        <f t="shared" si="10"/>
        <v>0</v>
      </c>
      <c r="I72" s="152">
        <f t="shared" si="11"/>
        <v>0</v>
      </c>
    </row>
    <row r="73" spans="1:9">
      <c r="A73" s="72" t="s">
        <v>103</v>
      </c>
      <c r="B73" s="159">
        <v>12</v>
      </c>
      <c r="C73" s="399"/>
      <c r="D73" s="411"/>
      <c r="E73" s="409"/>
      <c r="F73" s="412"/>
      <c r="G73" s="152">
        <f t="shared" si="9"/>
        <v>0</v>
      </c>
      <c r="H73" s="152">
        <f t="shared" si="10"/>
        <v>0</v>
      </c>
      <c r="I73" s="152">
        <f t="shared" si="11"/>
        <v>0</v>
      </c>
    </row>
    <row r="74" spans="1:9">
      <c r="A74" s="72" t="s">
        <v>104</v>
      </c>
      <c r="B74" s="159">
        <v>12</v>
      </c>
      <c r="C74" s="399"/>
      <c r="D74" s="411"/>
      <c r="E74" s="409"/>
      <c r="F74" s="412"/>
      <c r="G74" s="152">
        <f t="shared" si="9"/>
        <v>0</v>
      </c>
      <c r="H74" s="152">
        <f t="shared" si="10"/>
        <v>0</v>
      </c>
      <c r="I74" s="152">
        <f t="shared" si="11"/>
        <v>0</v>
      </c>
    </row>
    <row r="75" spans="1:9">
      <c r="A75" s="72" t="s">
        <v>105</v>
      </c>
      <c r="B75" s="159">
        <v>12</v>
      </c>
      <c r="C75" s="399"/>
      <c r="D75" s="411"/>
      <c r="E75" s="413"/>
      <c r="F75" s="412"/>
      <c r="G75" s="152">
        <f t="shared" si="9"/>
        <v>0</v>
      </c>
      <c r="H75" s="152">
        <f t="shared" si="10"/>
        <v>0</v>
      </c>
      <c r="I75" s="152">
        <f t="shared" si="11"/>
        <v>0</v>
      </c>
    </row>
    <row r="76" spans="1:9">
      <c r="A76" s="58" t="s">
        <v>201</v>
      </c>
      <c r="B76" s="159">
        <v>12</v>
      </c>
      <c r="C76" s="414"/>
      <c r="D76" s="415"/>
      <c r="E76" s="416"/>
      <c r="F76" s="417"/>
      <c r="G76" s="152">
        <f t="shared" si="9"/>
        <v>0</v>
      </c>
      <c r="H76" s="152">
        <f t="shared" si="10"/>
        <v>0</v>
      </c>
      <c r="I76" s="152">
        <f t="shared" si="11"/>
        <v>0</v>
      </c>
    </row>
    <row r="77" spans="1:9" s="153" customFormat="1" ht="15.75" thickBot="1">
      <c r="A77" s="162"/>
      <c r="B77" s="163"/>
      <c r="C77" s="160"/>
      <c r="D77" s="164"/>
      <c r="E77" s="165"/>
      <c r="F77" s="155" t="s">
        <v>202</v>
      </c>
      <c r="G77" s="418">
        <f>SUM(G64:G76)</f>
        <v>0</v>
      </c>
      <c r="H77" s="418">
        <f>SUM(H64:H76)</f>
        <v>0</v>
      </c>
      <c r="I77" s="418">
        <f>SUM(I64:I76)</f>
        <v>0</v>
      </c>
    </row>
    <row r="79" spans="1:9" ht="15.75" thickBot="1">
      <c r="A79" s="280" t="s">
        <v>58</v>
      </c>
      <c r="B79" s="281"/>
      <c r="C79" s="281"/>
      <c r="D79" s="281"/>
      <c r="E79" s="281"/>
    </row>
    <row r="80" spans="1:9">
      <c r="A80" s="55" t="s">
        <v>59</v>
      </c>
      <c r="B80" s="56" t="s">
        <v>60</v>
      </c>
      <c r="C80" s="56" t="s">
        <v>61</v>
      </c>
      <c r="D80" s="57" t="s">
        <v>62</v>
      </c>
      <c r="E80" s="57" t="s">
        <v>154</v>
      </c>
    </row>
    <row r="81" spans="1:7" ht="28.5" customHeight="1">
      <c r="A81" s="420" t="s">
        <v>63</v>
      </c>
      <c r="B81" s="460" t="s">
        <v>64</v>
      </c>
      <c r="C81" s="421"/>
      <c r="D81" s="462"/>
      <c r="E81" s="151">
        <f>(D81*C81)/12</f>
        <v>0</v>
      </c>
    </row>
    <row r="82" spans="1:7">
      <c r="A82" s="420" t="s">
        <v>65</v>
      </c>
      <c r="B82" s="461" t="s">
        <v>66</v>
      </c>
      <c r="C82" s="422"/>
      <c r="D82" s="462"/>
      <c r="E82" s="151">
        <f t="shared" ref="E82:E88" si="12">(D82*C82)/12</f>
        <v>0</v>
      </c>
    </row>
    <row r="83" spans="1:7" ht="25.5">
      <c r="A83" s="420" t="s">
        <v>67</v>
      </c>
      <c r="B83" s="461" t="s">
        <v>68</v>
      </c>
      <c r="C83" s="423"/>
      <c r="D83" s="462"/>
      <c r="E83" s="151">
        <f>(D83*C83)/12</f>
        <v>0</v>
      </c>
    </row>
    <row r="84" spans="1:7">
      <c r="A84" s="424" t="s">
        <v>69</v>
      </c>
      <c r="B84" s="159" t="s">
        <v>66</v>
      </c>
      <c r="C84" s="425"/>
      <c r="D84" s="463"/>
      <c r="E84" s="151">
        <f>(D84*C84)/12</f>
        <v>0</v>
      </c>
    </row>
    <row r="85" spans="1:7">
      <c r="A85" s="426" t="s">
        <v>201</v>
      </c>
      <c r="B85" s="427"/>
      <c r="C85" s="425"/>
      <c r="D85" s="464"/>
      <c r="E85" s="419"/>
    </row>
    <row r="86" spans="1:7">
      <c r="A86" s="426" t="s">
        <v>201</v>
      </c>
      <c r="B86" s="427"/>
      <c r="C86" s="425"/>
      <c r="D86" s="464"/>
      <c r="E86" s="151">
        <f t="shared" ref="E86:E87" si="13">(D86*C86)/12</f>
        <v>0</v>
      </c>
    </row>
    <row r="87" spans="1:7">
      <c r="A87" s="426" t="s">
        <v>201</v>
      </c>
      <c r="B87" s="427"/>
      <c r="C87" s="425"/>
      <c r="D87" s="464"/>
      <c r="E87" s="151">
        <f t="shared" si="13"/>
        <v>0</v>
      </c>
    </row>
    <row r="88" spans="1:7">
      <c r="A88" s="426" t="s">
        <v>201</v>
      </c>
      <c r="B88" s="427"/>
      <c r="C88" s="465"/>
      <c r="D88" s="464"/>
      <c r="E88" s="151">
        <f t="shared" si="12"/>
        <v>0</v>
      </c>
    </row>
    <row r="89" spans="1:7">
      <c r="D89" s="166" t="s">
        <v>202</v>
      </c>
      <c r="E89" s="428">
        <f>SUM(E81:E88)</f>
        <v>0</v>
      </c>
    </row>
    <row r="90" spans="1:7" ht="15.75" thickBot="1">
      <c r="A90" s="278" t="s">
        <v>70</v>
      </c>
      <c r="B90" s="279"/>
      <c r="C90" s="279"/>
      <c r="D90" s="279"/>
      <c r="E90" s="279"/>
      <c r="F90" s="279"/>
      <c r="G90" s="279"/>
    </row>
    <row r="91" spans="1:7" ht="25.5" customHeight="1">
      <c r="A91" s="59" t="s">
        <v>59</v>
      </c>
      <c r="B91" s="60" t="s">
        <v>60</v>
      </c>
      <c r="C91" s="61" t="s">
        <v>71</v>
      </c>
      <c r="D91" s="60" t="s">
        <v>62</v>
      </c>
      <c r="E91" s="62" t="s">
        <v>61</v>
      </c>
      <c r="F91" s="150" t="s">
        <v>159</v>
      </c>
      <c r="G91" s="147" t="s">
        <v>156</v>
      </c>
    </row>
    <row r="92" spans="1:7">
      <c r="A92" s="433" t="s">
        <v>72</v>
      </c>
      <c r="B92" s="457" t="s">
        <v>60</v>
      </c>
      <c r="C92" s="172">
        <v>12</v>
      </c>
      <c r="D92" s="436"/>
      <c r="E92" s="437"/>
      <c r="F92" s="151">
        <f t="shared" ref="F92:F108" si="14">(E92*D92)</f>
        <v>0</v>
      </c>
      <c r="G92" s="151">
        <f t="shared" ref="G92:G108" si="15">F92/C92</f>
        <v>0</v>
      </c>
    </row>
    <row r="93" spans="1:7">
      <c r="A93" s="433" t="s">
        <v>73</v>
      </c>
      <c r="B93" s="457" t="s">
        <v>60</v>
      </c>
      <c r="C93" s="172">
        <v>12</v>
      </c>
      <c r="D93" s="436"/>
      <c r="E93" s="437"/>
      <c r="F93" s="151">
        <f t="shared" si="14"/>
        <v>0</v>
      </c>
      <c r="G93" s="151">
        <f t="shared" si="15"/>
        <v>0</v>
      </c>
    </row>
    <row r="94" spans="1:7">
      <c r="A94" s="433" t="s">
        <v>155</v>
      </c>
      <c r="B94" s="457" t="s">
        <v>60</v>
      </c>
      <c r="C94" s="172">
        <v>12</v>
      </c>
      <c r="D94" s="436"/>
      <c r="E94" s="437"/>
      <c r="F94" s="151">
        <f t="shared" si="14"/>
        <v>0</v>
      </c>
      <c r="G94" s="151">
        <f t="shared" si="15"/>
        <v>0</v>
      </c>
    </row>
    <row r="95" spans="1:7">
      <c r="A95" s="433" t="s">
        <v>74</v>
      </c>
      <c r="B95" s="457" t="s">
        <v>60</v>
      </c>
      <c r="C95" s="172">
        <v>12</v>
      </c>
      <c r="D95" s="436"/>
      <c r="E95" s="437"/>
      <c r="F95" s="151">
        <f t="shared" si="14"/>
        <v>0</v>
      </c>
      <c r="G95" s="151">
        <f t="shared" si="15"/>
        <v>0</v>
      </c>
    </row>
    <row r="96" spans="1:7">
      <c r="A96" s="433" t="s">
        <v>75</v>
      </c>
      <c r="B96" s="457" t="s">
        <v>60</v>
      </c>
      <c r="C96" s="172">
        <v>12</v>
      </c>
      <c r="D96" s="436"/>
      <c r="E96" s="437"/>
      <c r="F96" s="151">
        <f t="shared" si="14"/>
        <v>0</v>
      </c>
      <c r="G96" s="151">
        <f t="shared" si="15"/>
        <v>0</v>
      </c>
    </row>
    <row r="97" spans="1:7">
      <c r="A97" s="433" t="s">
        <v>76</v>
      </c>
      <c r="B97" s="457" t="s">
        <v>60</v>
      </c>
      <c r="C97" s="172">
        <v>12</v>
      </c>
      <c r="D97" s="436"/>
      <c r="E97" s="437"/>
      <c r="F97" s="151">
        <f t="shared" si="14"/>
        <v>0</v>
      </c>
      <c r="G97" s="151">
        <f t="shared" si="15"/>
        <v>0</v>
      </c>
    </row>
    <row r="98" spans="1:7">
      <c r="A98" s="433" t="s">
        <v>77</v>
      </c>
      <c r="B98" s="457" t="s">
        <v>60</v>
      </c>
      <c r="C98" s="172">
        <v>12</v>
      </c>
      <c r="D98" s="436"/>
      <c r="E98" s="437"/>
      <c r="F98" s="151">
        <f t="shared" si="14"/>
        <v>0</v>
      </c>
      <c r="G98" s="151">
        <f t="shared" si="15"/>
        <v>0</v>
      </c>
    </row>
    <row r="99" spans="1:7">
      <c r="A99" s="433" t="s">
        <v>78</v>
      </c>
      <c r="B99" s="457" t="s">
        <v>60</v>
      </c>
      <c r="C99" s="172">
        <v>12</v>
      </c>
      <c r="D99" s="436"/>
      <c r="E99" s="437"/>
      <c r="F99" s="151">
        <f t="shared" si="14"/>
        <v>0</v>
      </c>
      <c r="G99" s="151">
        <f t="shared" si="15"/>
        <v>0</v>
      </c>
    </row>
    <row r="100" spans="1:7">
      <c r="A100" s="433" t="s">
        <v>79</v>
      </c>
      <c r="B100" s="457" t="s">
        <v>60</v>
      </c>
      <c r="C100" s="172">
        <v>12</v>
      </c>
      <c r="D100" s="436"/>
      <c r="E100" s="437"/>
      <c r="F100" s="151">
        <f t="shared" si="14"/>
        <v>0</v>
      </c>
      <c r="G100" s="151">
        <f t="shared" si="15"/>
        <v>0</v>
      </c>
    </row>
    <row r="101" spans="1:7">
      <c r="A101" s="433" t="s">
        <v>80</v>
      </c>
      <c r="B101" s="457" t="s">
        <v>60</v>
      </c>
      <c r="C101" s="172">
        <v>12</v>
      </c>
      <c r="D101" s="436"/>
      <c r="E101" s="437"/>
      <c r="F101" s="151">
        <f t="shared" si="14"/>
        <v>0</v>
      </c>
      <c r="G101" s="151">
        <f t="shared" si="15"/>
        <v>0</v>
      </c>
    </row>
    <row r="102" spans="1:7" ht="27" customHeight="1">
      <c r="A102" s="434" t="s">
        <v>81</v>
      </c>
      <c r="B102" s="457" t="s">
        <v>60</v>
      </c>
      <c r="C102" s="172">
        <v>60</v>
      </c>
      <c r="D102" s="436"/>
      <c r="E102" s="437"/>
      <c r="F102" s="151">
        <f t="shared" si="14"/>
        <v>0</v>
      </c>
      <c r="G102" s="151">
        <f t="shared" si="15"/>
        <v>0</v>
      </c>
    </row>
    <row r="103" spans="1:7" ht="27" customHeight="1">
      <c r="A103" s="434" t="s">
        <v>82</v>
      </c>
      <c r="B103" s="457" t="s">
        <v>60</v>
      </c>
      <c r="C103" s="172">
        <v>60</v>
      </c>
      <c r="D103" s="436"/>
      <c r="E103" s="437"/>
      <c r="F103" s="151">
        <f>(E103*D103)</f>
        <v>0</v>
      </c>
      <c r="G103" s="151">
        <f>F103/C103</f>
        <v>0</v>
      </c>
    </row>
    <row r="104" spans="1:7" ht="27" customHeight="1">
      <c r="A104" s="434" t="s">
        <v>83</v>
      </c>
      <c r="B104" s="457" t="s">
        <v>60</v>
      </c>
      <c r="C104" s="172">
        <v>12</v>
      </c>
      <c r="D104" s="436"/>
      <c r="E104" s="437"/>
      <c r="F104" s="151">
        <f>(E104*D104)</f>
        <v>0</v>
      </c>
      <c r="G104" s="151">
        <f>F104/C104</f>
        <v>0</v>
      </c>
    </row>
    <row r="105" spans="1:7" ht="27" customHeight="1" thickBot="1">
      <c r="A105" s="435" t="s">
        <v>84</v>
      </c>
      <c r="B105" s="458" t="s">
        <v>60</v>
      </c>
      <c r="C105" s="173">
        <v>60</v>
      </c>
      <c r="D105" s="436"/>
      <c r="E105" s="438"/>
      <c r="F105" s="151">
        <f>(E105*D105)</f>
        <v>0</v>
      </c>
      <c r="G105" s="151">
        <f>F105/C105</f>
        <v>0</v>
      </c>
    </row>
    <row r="106" spans="1:7">
      <c r="A106" s="426" t="s">
        <v>201</v>
      </c>
      <c r="B106" s="459"/>
      <c r="C106" s="427"/>
      <c r="D106" s="429"/>
      <c r="E106" s="429"/>
      <c r="F106" s="151">
        <f t="shared" ref="F106:F108" si="16">(E106*D106)</f>
        <v>0</v>
      </c>
      <c r="G106" s="151" t="e">
        <f t="shared" ref="G106:G108" si="17">F106/C106</f>
        <v>#DIV/0!</v>
      </c>
    </row>
    <row r="107" spans="1:7">
      <c r="A107" s="426" t="s">
        <v>201</v>
      </c>
      <c r="B107" s="459"/>
      <c r="C107" s="427"/>
      <c r="D107" s="429"/>
      <c r="E107" s="429"/>
      <c r="F107" s="151">
        <f t="shared" si="16"/>
        <v>0</v>
      </c>
      <c r="G107" s="151" t="e">
        <f t="shared" si="17"/>
        <v>#DIV/0!</v>
      </c>
    </row>
    <row r="108" spans="1:7">
      <c r="A108" s="426" t="s">
        <v>201</v>
      </c>
      <c r="B108" s="459"/>
      <c r="C108" s="427"/>
      <c r="D108" s="429"/>
      <c r="E108" s="429"/>
      <c r="F108" s="151">
        <f t="shared" si="16"/>
        <v>0</v>
      </c>
      <c r="G108" s="151" t="e">
        <f t="shared" si="17"/>
        <v>#DIV/0!</v>
      </c>
    </row>
    <row r="109" spans="1:7" ht="15.75" thickBot="1">
      <c r="D109" s="63"/>
      <c r="E109" s="64"/>
      <c r="F109" s="418">
        <f>SUM(F92:F105)</f>
        <v>0</v>
      </c>
      <c r="G109" s="418">
        <f>SUM(G92:G105)</f>
        <v>0</v>
      </c>
    </row>
    <row r="110" spans="1:7">
      <c r="A110" s="271" t="s">
        <v>239</v>
      </c>
      <c r="B110" s="272"/>
      <c r="C110" s="272"/>
      <c r="D110" s="272"/>
      <c r="E110" s="430"/>
      <c r="F110" s="431">
        <f>ROUND(F109*E110,2)</f>
        <v>0</v>
      </c>
    </row>
    <row r="111" spans="1:7">
      <c r="A111" s="273" t="s">
        <v>157</v>
      </c>
      <c r="B111" s="274"/>
      <c r="C111" s="274"/>
      <c r="D111" s="274"/>
      <c r="E111" s="148"/>
      <c r="F111" s="149">
        <f>ROUND(F110/12,2)</f>
        <v>0</v>
      </c>
    </row>
    <row r="112" spans="1:7" ht="15.75" thickBot="1">
      <c r="A112" s="275" t="s">
        <v>158</v>
      </c>
      <c r="B112" s="276"/>
      <c r="C112" s="276"/>
      <c r="D112" s="276"/>
      <c r="E112" s="277"/>
      <c r="F112" s="432">
        <f>SUM(F111:F111)</f>
        <v>0</v>
      </c>
    </row>
    <row r="113" spans="1:9" s="153" customFormat="1">
      <c r="A113" s="267"/>
      <c r="B113" s="267"/>
      <c r="C113" s="174"/>
      <c r="G113"/>
      <c r="H113"/>
      <c r="I113"/>
    </row>
    <row r="114" spans="1:9" s="153" customFormat="1">
      <c r="G114"/>
      <c r="H114"/>
      <c r="I114"/>
    </row>
    <row r="115" spans="1:9" ht="15.75" thickBot="1">
      <c r="A115" s="153"/>
      <c r="B115" s="153"/>
      <c r="C115" s="153"/>
      <c r="D115" s="153"/>
      <c r="E115" s="153"/>
    </row>
    <row r="116" spans="1:9" ht="15.75" thickBot="1">
      <c r="A116" s="285" t="s">
        <v>41</v>
      </c>
      <c r="B116" s="287"/>
      <c r="C116" s="285" t="s">
        <v>197</v>
      </c>
      <c r="D116" s="286"/>
      <c r="E116" s="286"/>
    </row>
    <row r="117" spans="1:9" ht="15.75" thickBot="1">
      <c r="A117" s="154" t="s">
        <v>196</v>
      </c>
      <c r="B117" s="54" t="s">
        <v>42</v>
      </c>
      <c r="C117" s="245" t="s">
        <v>196</v>
      </c>
      <c r="D117" s="246"/>
      <c r="E117" s="54" t="s">
        <v>42</v>
      </c>
    </row>
    <row r="118" spans="1:9">
      <c r="A118" s="30" t="s">
        <v>43</v>
      </c>
      <c r="B118" s="452">
        <v>1</v>
      </c>
      <c r="C118" s="247" t="s">
        <v>43</v>
      </c>
      <c r="D118" s="248"/>
      <c r="E118" s="31"/>
    </row>
    <row r="119" spans="1:9">
      <c r="A119" s="30" t="s">
        <v>204</v>
      </c>
      <c r="B119" s="175">
        <v>0.18</v>
      </c>
      <c r="C119" s="247" t="s">
        <v>204</v>
      </c>
      <c r="D119" s="248"/>
      <c r="E119" s="175">
        <v>0.18</v>
      </c>
    </row>
    <row r="120" spans="1:9">
      <c r="A120" s="30" t="s">
        <v>44</v>
      </c>
      <c r="B120" s="454"/>
      <c r="C120" s="247" t="s">
        <v>44</v>
      </c>
      <c r="D120" s="248"/>
      <c r="E120" s="31"/>
    </row>
    <row r="121" spans="1:9" ht="15.75" thickBot="1">
      <c r="A121" s="32" t="s">
        <v>45</v>
      </c>
      <c r="B121" s="439"/>
      <c r="C121" s="249" t="s">
        <v>45</v>
      </c>
      <c r="D121" s="250"/>
      <c r="E121" s="33"/>
    </row>
    <row r="122" spans="1:9">
      <c r="A122" s="34" t="s">
        <v>46</v>
      </c>
      <c r="B122" s="440"/>
      <c r="C122" s="251" t="s">
        <v>46</v>
      </c>
      <c r="D122" s="252"/>
      <c r="E122" s="35"/>
    </row>
    <row r="123" spans="1:9">
      <c r="A123" s="36" t="s">
        <v>47</v>
      </c>
      <c r="B123" s="453"/>
      <c r="C123" s="253" t="s">
        <v>47</v>
      </c>
      <c r="D123" s="254"/>
      <c r="E123" s="37"/>
    </row>
    <row r="124" spans="1:9" ht="15.75" thickBot="1">
      <c r="A124" s="38" t="s">
        <v>48</v>
      </c>
      <c r="B124" s="441"/>
      <c r="C124" s="255" t="s">
        <v>48</v>
      </c>
      <c r="D124" s="256"/>
      <c r="E124" s="39"/>
    </row>
    <row r="125" spans="1:9">
      <c r="A125" s="40" t="s">
        <v>49</v>
      </c>
      <c r="B125" s="455"/>
      <c r="C125" s="257" t="s">
        <v>49</v>
      </c>
      <c r="D125" s="258"/>
      <c r="E125" s="41"/>
    </row>
    <row r="126" spans="1:9">
      <c r="A126" s="30" t="s">
        <v>50</v>
      </c>
      <c r="B126" s="442"/>
      <c r="C126" s="247" t="s">
        <v>50</v>
      </c>
      <c r="D126" s="248"/>
      <c r="E126" s="42"/>
    </row>
    <row r="127" spans="1:9" ht="15.75" thickBot="1">
      <c r="A127" s="43" t="s">
        <v>51</v>
      </c>
      <c r="B127" s="443"/>
      <c r="C127" s="259" t="s">
        <v>51</v>
      </c>
      <c r="D127" s="260"/>
      <c r="E127" s="44"/>
    </row>
    <row r="128" spans="1:9">
      <c r="A128" s="34" t="s">
        <v>52</v>
      </c>
      <c r="B128" s="455"/>
      <c r="C128" s="251" t="s">
        <v>52</v>
      </c>
      <c r="D128" s="252"/>
      <c r="E128" s="41"/>
    </row>
    <row r="129" spans="1:5" ht="15.75" thickBot="1">
      <c r="A129" s="45" t="s">
        <v>51</v>
      </c>
      <c r="B129" s="443"/>
      <c r="C129" s="261" t="s">
        <v>51</v>
      </c>
      <c r="D129" s="262"/>
      <c r="E129" s="44"/>
    </row>
    <row r="130" spans="1:5">
      <c r="A130" s="46" t="s">
        <v>53</v>
      </c>
      <c r="B130" s="444"/>
      <c r="C130" s="263" t="s">
        <v>53</v>
      </c>
      <c r="D130" s="264"/>
      <c r="E130" s="47"/>
    </row>
    <row r="131" spans="1:5">
      <c r="A131" s="48" t="s">
        <v>54</v>
      </c>
      <c r="B131" s="453"/>
      <c r="C131" s="265" t="s">
        <v>54</v>
      </c>
      <c r="D131" s="266"/>
      <c r="E131" s="42"/>
    </row>
    <row r="132" spans="1:5" ht="15.75" thickBot="1">
      <c r="A132" s="49" t="s">
        <v>55</v>
      </c>
      <c r="B132" s="456"/>
      <c r="C132" s="288" t="s">
        <v>55</v>
      </c>
      <c r="D132" s="289"/>
      <c r="E132" s="50"/>
    </row>
    <row r="133" spans="1:5">
      <c r="A133" s="51" t="s">
        <v>56</v>
      </c>
      <c r="B133" s="445"/>
      <c r="C133" s="290" t="s">
        <v>56</v>
      </c>
      <c r="D133" s="291"/>
      <c r="E133" s="52"/>
    </row>
    <row r="134" spans="1:5" ht="15.75" thickBot="1">
      <c r="A134" s="53" t="s">
        <v>57</v>
      </c>
      <c r="B134" s="446"/>
      <c r="C134" s="292" t="s">
        <v>57</v>
      </c>
      <c r="D134" s="293"/>
      <c r="E134" s="54"/>
    </row>
    <row r="136" spans="1:5" ht="15.75" thickBot="1"/>
    <row r="137" spans="1:5" ht="15.75" thickBot="1">
      <c r="A137" s="73" t="s">
        <v>106</v>
      </c>
      <c r="B137" s="74" t="s">
        <v>107</v>
      </c>
      <c r="C137" s="29"/>
      <c r="D137" s="29"/>
    </row>
    <row r="138" spans="1:5">
      <c r="A138" s="75" t="s">
        <v>108</v>
      </c>
      <c r="B138" s="447"/>
      <c r="C138" s="29"/>
      <c r="D138" s="29"/>
    </row>
    <row r="139" spans="1:5" ht="15.75" thickBot="1">
      <c r="A139" s="76" t="s">
        <v>109</v>
      </c>
      <c r="B139" s="448"/>
      <c r="C139" s="29"/>
      <c r="D139" s="29"/>
    </row>
    <row r="140" spans="1:5">
      <c r="A140" s="77"/>
      <c r="B140" s="77"/>
      <c r="C140" s="29"/>
      <c r="D140" s="29"/>
    </row>
    <row r="141" spans="1:5">
      <c r="A141" s="294" t="s">
        <v>110</v>
      </c>
      <c r="B141" s="295"/>
      <c r="C141" s="29"/>
      <c r="D141" s="29"/>
    </row>
    <row r="142" spans="1:5">
      <c r="A142" s="75" t="s">
        <v>112</v>
      </c>
      <c r="B142" s="449"/>
      <c r="D142" s="29"/>
    </row>
    <row r="143" spans="1:5">
      <c r="A143" s="75" t="s">
        <v>113</v>
      </c>
      <c r="B143" s="449"/>
      <c r="C143" s="243" t="s">
        <v>203</v>
      </c>
      <c r="D143" s="244"/>
      <c r="E143" s="244"/>
    </row>
    <row r="144" spans="1:5">
      <c r="A144" s="75" t="s">
        <v>114</v>
      </c>
      <c r="B144" s="449"/>
      <c r="C144" s="243"/>
      <c r="D144" s="244"/>
      <c r="E144" s="244"/>
    </row>
    <row r="145" spans="1:5">
      <c r="A145" s="75" t="s">
        <v>111</v>
      </c>
      <c r="B145" s="450"/>
      <c r="C145" s="243"/>
      <c r="D145" s="244"/>
      <c r="E145" s="244"/>
    </row>
    <row r="146" spans="1:5">
      <c r="A146" s="78" t="s">
        <v>57</v>
      </c>
      <c r="B146" s="449"/>
      <c r="C146" s="243"/>
      <c r="D146" s="244"/>
      <c r="E146" s="244"/>
    </row>
    <row r="147" spans="1:5">
      <c r="C147" s="29"/>
      <c r="D147" s="29"/>
    </row>
    <row r="154" spans="1:5">
      <c r="B154" s="451"/>
    </row>
  </sheetData>
  <protectedRanges>
    <protectedRange sqref="A6:D8" name="Intervalo2"/>
    <protectedRange sqref="B27:D31 E45:F46 B33:D37 A11:A47 C49:D49 B11:D25 B39:D47" name="Intervalo2_1"/>
    <protectedRange sqref="A117 B118:B134 E118:E134 C117:D117" name="Intervalo4"/>
    <protectedRange sqref="A81:D84" name="Intervalo5"/>
    <protectedRange sqref="A113:C113 F91 A90:E105 D109:E109" name="Intervalo5_1"/>
    <protectedRange sqref="B63:B76 A52:F60 G52:I53" name="Intervalo5_2"/>
    <protectedRange sqref="B62 A77:E77 A62:A76 C76:F76 C62:I63 C64:C75 E75:F75 F64:F74 A85:A88 A106:A108" name="Intervalo5_3"/>
    <protectedRange sqref="B138:B139 B146:D146 B145:C145 B142:B144 D142:D144 C143:C144" name="Intervalo6"/>
    <protectedRange sqref="B3" name="Intervalo8_1"/>
    <protectedRange sqref="D64:D75" name="Intervalo5_4"/>
    <protectedRange sqref="E64:E74" name="Intervalo5_5"/>
  </protectedRanges>
  <mergeCells count="35">
    <mergeCell ref="C132:D132"/>
    <mergeCell ref="C133:D133"/>
    <mergeCell ref="C134:D134"/>
    <mergeCell ref="A141:B141"/>
    <mergeCell ref="A116:B116"/>
    <mergeCell ref="C116:E116"/>
    <mergeCell ref="A113:B113"/>
    <mergeCell ref="A5:D5"/>
    <mergeCell ref="A110:D110"/>
    <mergeCell ref="A111:D111"/>
    <mergeCell ref="A112:E112"/>
    <mergeCell ref="A90:G90"/>
    <mergeCell ref="A79:E79"/>
    <mergeCell ref="A52:C52"/>
    <mergeCell ref="D52:F52"/>
    <mergeCell ref="A62:C62"/>
    <mergeCell ref="D62:F62"/>
    <mergeCell ref="G52:I52"/>
    <mergeCell ref="G62:I62"/>
    <mergeCell ref="C143:E14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</mergeCells>
  <conditionalFormatting sqref="A6:C8 A18:D18 A27:B31">
    <cfRule type="expression" dxfId="30" priority="47" stopIfTrue="1">
      <formula>NOT(ISERROR(SEARCH("informar alíquota",A6)))</formula>
    </cfRule>
  </conditionalFormatting>
  <conditionalFormatting sqref="A5">
    <cfRule type="expression" dxfId="29" priority="43" stopIfTrue="1">
      <formula>NOT(ISERROR(SEARCH("informar alíquota",A5)))</formula>
    </cfRule>
  </conditionalFormatting>
  <conditionalFormatting sqref="D7">
    <cfRule type="expression" dxfId="28" priority="44" stopIfTrue="1">
      <formula>NOT(ISERROR(SEARCH("informar alíquota",D7)))</formula>
    </cfRule>
  </conditionalFormatting>
  <conditionalFormatting sqref="D8">
    <cfRule type="expression" dxfId="27" priority="45" stopIfTrue="1">
      <formula>NOT(ISERROR(SEARCH("informar alíquota",D8)))</formula>
    </cfRule>
  </conditionalFormatting>
  <conditionalFormatting sqref="B40:B47">
    <cfRule type="expression" dxfId="26" priority="41" stopIfTrue="1">
      <formula>#REF!=TRUE</formula>
    </cfRule>
  </conditionalFormatting>
  <conditionalFormatting sqref="E45:F46">
    <cfRule type="containsText" dxfId="25" priority="40" operator="containsText" text="informar alíquota">
      <formula>NOT(ISERROR(SEARCH("informar alíquota",E45)))</formula>
    </cfRule>
  </conditionalFormatting>
  <conditionalFormatting sqref="B19:C19 A32 C27:D27 A33:D33 A20:D20 A34:B36 A26 A21:C24">
    <cfRule type="expression" dxfId="24" priority="34" stopIfTrue="1">
      <formula>NOT(ISERROR(SEARCH("informar alíquota",A19)))</formula>
    </cfRule>
  </conditionalFormatting>
  <conditionalFormatting sqref="A15:A16 A11:D11">
    <cfRule type="expression" dxfId="23" priority="35" stopIfTrue="1">
      <formula>NOT(ISERROR(SEARCH("informar alíquota",A11)))</formula>
    </cfRule>
  </conditionalFormatting>
  <conditionalFormatting sqref="A12:B12">
    <cfRule type="expression" dxfId="22" priority="37" stopIfTrue="1">
      <formula>NOT(ISERROR(SEARCH("informar alíquota",A12)))</formula>
    </cfRule>
  </conditionalFormatting>
  <conditionalFormatting sqref="C28:D30">
    <cfRule type="expression" dxfId="21" priority="39" stopIfTrue="1">
      <formula>NOT(ISERROR(SEARCH("informar alíquota",C28)))</formula>
    </cfRule>
  </conditionalFormatting>
  <conditionalFormatting sqref="A37:B37">
    <cfRule type="expression" dxfId="20" priority="33" stopIfTrue="1">
      <formula>NOT(ISERROR(SEARCH("informar alíquota",A37)))</formula>
    </cfRule>
  </conditionalFormatting>
  <conditionalFormatting sqref="B39:C39">
    <cfRule type="expression" dxfId="19" priority="32" stopIfTrue="1">
      <formula>NOT(ISERROR(SEARCH("informar alíquota",B39)))</formula>
    </cfRule>
  </conditionalFormatting>
  <conditionalFormatting sqref="C40:C47">
    <cfRule type="expression" dxfId="18" priority="31" stopIfTrue="1">
      <formula>#REF!=TRUE</formula>
    </cfRule>
  </conditionalFormatting>
  <conditionalFormatting sqref="D46:D47">
    <cfRule type="expression" dxfId="17" priority="30" stopIfTrue="1">
      <formula>#REF!=TRUE</formula>
    </cfRule>
  </conditionalFormatting>
  <conditionalFormatting sqref="A16">
    <cfRule type="expression" dxfId="16" priority="29" stopIfTrue="1">
      <formula>NOT(ISERROR(SEARCH("informar alíquota",A16)))</formula>
    </cfRule>
  </conditionalFormatting>
  <conditionalFormatting sqref="A25:C25">
    <cfRule type="expression" dxfId="15" priority="28" stopIfTrue="1">
      <formula>NOT(ISERROR(SEARCH("informar alíquota",A25)))</formula>
    </cfRule>
  </conditionalFormatting>
  <conditionalFormatting sqref="C31:D31">
    <cfRule type="expression" dxfId="14" priority="26" stopIfTrue="1">
      <formula>NOT(ISERROR(SEARCH("informar alíquota",C31)))</formula>
    </cfRule>
  </conditionalFormatting>
  <conditionalFormatting sqref="A13">
    <cfRule type="expression" dxfId="13" priority="24" stopIfTrue="1">
      <formula>NOT(ISERROR(SEARCH("informar alíquota",A13)))</formula>
    </cfRule>
  </conditionalFormatting>
  <conditionalFormatting sqref="B14:C14 B13">
    <cfRule type="expression" dxfId="12" priority="23" stopIfTrue="1">
      <formula>NOT(ISERROR(SEARCH("informar alíquota",B13)))</formula>
    </cfRule>
  </conditionalFormatting>
  <conditionalFormatting sqref="D14">
    <cfRule type="expression" dxfId="11" priority="22" stopIfTrue="1">
      <formula>NOT(ISERROR(SEARCH("informar alíquota",D14)))</formula>
    </cfRule>
  </conditionalFormatting>
  <conditionalFormatting sqref="A14">
    <cfRule type="expression" dxfId="10" priority="21" stopIfTrue="1">
      <formula>NOT(ISERROR(SEARCH("informar alíquota",A14)))</formula>
    </cfRule>
  </conditionalFormatting>
  <conditionalFormatting sqref="C12:D12">
    <cfRule type="expression" dxfId="9" priority="10" stopIfTrue="1">
      <formula>NOT(ISERROR(SEARCH("informar alíquota",C12)))</formula>
    </cfRule>
  </conditionalFormatting>
  <conditionalFormatting sqref="C13:D13">
    <cfRule type="expression" dxfId="8" priority="9" stopIfTrue="1">
      <formula>NOT(ISERROR(SEARCH("informar alíquota",C13)))</formula>
    </cfRule>
  </conditionalFormatting>
  <conditionalFormatting sqref="A17">
    <cfRule type="expression" dxfId="7" priority="8" stopIfTrue="1">
      <formula>NOT(ISERROR(SEARCH("informar alíquota",A17)))</formula>
    </cfRule>
  </conditionalFormatting>
  <conditionalFormatting sqref="A17">
    <cfRule type="expression" dxfId="6" priority="7" stopIfTrue="1">
      <formula>NOT(ISERROR(SEARCH("informar alíquota",A17)))</formula>
    </cfRule>
  </conditionalFormatting>
  <conditionalFormatting sqref="A3:B3">
    <cfRule type="containsText" dxfId="4" priority="5" operator="containsText" text="informar alíquota">
      <formula>NOT(ISERROR(SEARCH("informar alíquota",A3)))</formula>
    </cfRule>
  </conditionalFormatting>
  <conditionalFormatting sqref="C34:D36">
    <cfRule type="expression" dxfId="3" priority="4" stopIfTrue="1">
      <formula>NOT(ISERROR(SEARCH("informar alíquota",C34)))</formula>
    </cfRule>
  </conditionalFormatting>
  <conditionalFormatting sqref="C37:D37">
    <cfRule type="expression" dxfId="2" priority="3" stopIfTrue="1">
      <formula>NOT(ISERROR(SEARCH("informar alíquota",C37)))</formula>
    </cfRule>
  </conditionalFormatting>
  <conditionalFormatting sqref="D40:D45">
    <cfRule type="expression" dxfId="1" priority="2" stopIfTrue="1">
      <formula>#REF!=TRUE</formula>
    </cfRule>
  </conditionalFormatting>
  <conditionalFormatting sqref="B15:D17">
    <cfRule type="expression" dxfId="0" priority="1" stopIfTrue="1">
      <formula>NOT(ISERROR(SEARCH("informar alíquota",B15)))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19413-1C41-482B-A7FD-49115C9667FD}">
  <dimension ref="A1:E65"/>
  <sheetViews>
    <sheetView topLeftCell="A43" workbookViewId="0">
      <selection activeCell="B24" sqref="B24"/>
    </sheetView>
  </sheetViews>
  <sheetFormatPr defaultRowHeight="15"/>
  <cols>
    <col min="1" max="1" width="28.28515625" style="213" customWidth="1"/>
    <col min="2" max="2" width="36" style="213" customWidth="1"/>
    <col min="3" max="3" width="8.85546875" style="213"/>
    <col min="4" max="4" width="43.7109375" style="213" customWidth="1"/>
    <col min="5" max="5" width="36" style="213" customWidth="1"/>
  </cols>
  <sheetData>
    <row r="1" spans="1:5" ht="15" customHeight="1" thickBot="1">
      <c r="A1" s="298" t="s">
        <v>237</v>
      </c>
      <c r="B1" s="299"/>
      <c r="D1" s="298" t="s">
        <v>237</v>
      </c>
      <c r="E1" s="299"/>
    </row>
    <row r="2" spans="1:5">
      <c r="A2" s="214"/>
      <c r="B2" s="215"/>
      <c r="D2" s="214"/>
      <c r="E2" s="215"/>
    </row>
    <row r="3" spans="1:5">
      <c r="A3" s="240" t="s">
        <v>162</v>
      </c>
      <c r="B3" s="241">
        <v>1</v>
      </c>
      <c r="D3" s="242" t="s">
        <v>195</v>
      </c>
      <c r="E3" s="241">
        <v>1</v>
      </c>
    </row>
    <row r="4" spans="1:5">
      <c r="A4" s="214"/>
      <c r="B4" s="216"/>
      <c r="D4" s="214"/>
      <c r="E4" s="216"/>
    </row>
    <row r="5" spans="1:5">
      <c r="A5" s="217" t="s">
        <v>163</v>
      </c>
      <c r="B5" s="216"/>
      <c r="D5" s="217" t="s">
        <v>163</v>
      </c>
      <c r="E5" s="216"/>
    </row>
    <row r="6" spans="1:5">
      <c r="A6" s="214" t="s">
        <v>162</v>
      </c>
      <c r="B6" s="216"/>
      <c r="D6" s="214" t="s">
        <v>162</v>
      </c>
      <c r="E6" s="216"/>
    </row>
    <row r="7" spans="1:5">
      <c r="A7" s="218" t="s">
        <v>164</v>
      </c>
      <c r="B7" s="216">
        <f>'Entrada de Dados'!B121</f>
        <v>0</v>
      </c>
      <c r="D7" s="218" t="s">
        <v>164</v>
      </c>
      <c r="E7" s="219">
        <f>'Entrada de Dados'!E121</f>
        <v>0</v>
      </c>
    </row>
    <row r="8" spans="1:5">
      <c r="A8" s="214"/>
      <c r="B8" s="216"/>
      <c r="D8" s="214"/>
      <c r="E8" s="216"/>
    </row>
    <row r="9" spans="1:5">
      <c r="A9" s="217" t="s">
        <v>165</v>
      </c>
      <c r="B9" s="216"/>
      <c r="D9" s="217" t="s">
        <v>165</v>
      </c>
      <c r="E9" s="220"/>
    </row>
    <row r="10" spans="1:5">
      <c r="A10" s="218" t="s">
        <v>166</v>
      </c>
      <c r="B10" s="216">
        <f>B7</f>
        <v>0</v>
      </c>
      <c r="D10" s="218" t="s">
        <v>166</v>
      </c>
      <c r="E10" s="220">
        <f>'Entrada de Dados'!E121</f>
        <v>0</v>
      </c>
    </row>
    <row r="11" spans="1:5">
      <c r="A11" s="218" t="s">
        <v>47</v>
      </c>
      <c r="B11" s="216">
        <f>'Entrada de Dados'!B123</f>
        <v>0</v>
      </c>
      <c r="D11" s="218" t="s">
        <v>47</v>
      </c>
      <c r="E11" s="221">
        <f>'Entrada de Dados'!E123</f>
        <v>0</v>
      </c>
    </row>
    <row r="12" spans="1:5">
      <c r="A12" s="218" t="s">
        <v>167</v>
      </c>
      <c r="B12" s="216">
        <f>'Entrada de Dados'!B124</f>
        <v>0</v>
      </c>
      <c r="D12" s="218" t="s">
        <v>167</v>
      </c>
      <c r="E12" s="220">
        <f>'Entrada de Dados'!E124</f>
        <v>0</v>
      </c>
    </row>
    <row r="13" spans="1:5" ht="15.75" thickBot="1">
      <c r="A13" s="222" t="s">
        <v>168</v>
      </c>
      <c r="B13" s="223">
        <f>IF(B11&gt;0,ROUND((B10/B12)*B11,2),0)</f>
        <v>0</v>
      </c>
      <c r="D13" s="222" t="s">
        <v>168</v>
      </c>
      <c r="E13" s="223">
        <f>IF(E11&gt;0,ROUND((E10/E12)*E11,2),0)</f>
        <v>0</v>
      </c>
    </row>
    <row r="14" spans="1:5" ht="15.75" thickTop="1">
      <c r="A14" s="218"/>
      <c r="B14" s="220"/>
      <c r="D14" s="218"/>
      <c r="E14" s="220"/>
    </row>
    <row r="15" spans="1:5">
      <c r="A15" s="217" t="s">
        <v>169</v>
      </c>
      <c r="B15" s="220"/>
      <c r="D15" s="217" t="s">
        <v>169</v>
      </c>
      <c r="E15" s="220"/>
    </row>
    <row r="16" spans="1:5">
      <c r="A16" s="218" t="s">
        <v>170</v>
      </c>
      <c r="B16" s="224">
        <f>'Entrada de Dados'!B120</f>
        <v>0</v>
      </c>
      <c r="D16" s="218" t="s">
        <v>170</v>
      </c>
      <c r="E16" s="224">
        <f>'Entrada de Dados'!E120</f>
        <v>0</v>
      </c>
    </row>
    <row r="17" spans="1:5">
      <c r="A17" s="218" t="s">
        <v>171</v>
      </c>
      <c r="B17" s="224">
        <f>'Entrada de Dados'!B133*B16</f>
        <v>0</v>
      </c>
      <c r="D17" s="218" t="s">
        <v>171</v>
      </c>
      <c r="E17" s="224">
        <f>'Entrada de Dados'!E133*'Entrada de Dados'!E120</f>
        <v>0</v>
      </c>
    </row>
    <row r="18" spans="1:5">
      <c r="A18" s="218" t="s">
        <v>172</v>
      </c>
      <c r="B18" s="225">
        <f>'Entrada de Dados'!B118</f>
        <v>1</v>
      </c>
      <c r="D18" s="218" t="s">
        <v>172</v>
      </c>
      <c r="E18" s="225">
        <v>1</v>
      </c>
    </row>
    <row r="19" spans="1:5">
      <c r="A19" s="218" t="s">
        <v>173</v>
      </c>
      <c r="B19" s="225">
        <f>0.18</f>
        <v>0.18</v>
      </c>
      <c r="D19" s="218" t="s">
        <v>173</v>
      </c>
      <c r="E19" s="225">
        <f>0.18</f>
        <v>0.18</v>
      </c>
    </row>
    <row r="20" spans="1:5" ht="15.75" thickBot="1">
      <c r="A20" s="222" t="s">
        <v>168</v>
      </c>
      <c r="B20" s="226">
        <f>ROUND((B17*B18/B50)*B19,2)</f>
        <v>0</v>
      </c>
      <c r="D20" s="222" t="s">
        <v>168</v>
      </c>
      <c r="E20" s="226">
        <f>ROUND((E17*E18/E50)*E19,2)</f>
        <v>0</v>
      </c>
    </row>
    <row r="21" spans="1:5" ht="15.75" thickTop="1">
      <c r="A21" s="218"/>
      <c r="B21" s="220"/>
      <c r="D21" s="218"/>
      <c r="E21" s="220"/>
    </row>
    <row r="22" spans="1:5">
      <c r="A22" s="217" t="s">
        <v>174</v>
      </c>
      <c r="B22" s="227"/>
      <c r="D22" s="217" t="s">
        <v>174</v>
      </c>
      <c r="E22" s="227"/>
    </row>
    <row r="23" spans="1:5">
      <c r="A23" s="218" t="s">
        <v>175</v>
      </c>
      <c r="B23" s="228">
        <f>'Entrada de Dados'!B125*'Entrada de Dados'!B126</f>
        <v>0</v>
      </c>
      <c r="D23" s="218" t="s">
        <v>175</v>
      </c>
      <c r="E23" s="228">
        <f>'Entrada de Dados'!E126*'Entrada de Dados'!E125</f>
        <v>0</v>
      </c>
    </row>
    <row r="24" spans="1:5">
      <c r="A24" s="218" t="s">
        <v>176</v>
      </c>
      <c r="B24" s="228">
        <f>B7</f>
        <v>0</v>
      </c>
      <c r="D24" s="218" t="s">
        <v>176</v>
      </c>
      <c r="E24" s="228">
        <f>E7</f>
        <v>0</v>
      </c>
    </row>
    <row r="25" spans="1:5">
      <c r="A25" s="218" t="s">
        <v>177</v>
      </c>
      <c r="B25" s="228">
        <f>'Entrada de Dados'!B127</f>
        <v>0</v>
      </c>
      <c r="D25" s="218" t="s">
        <v>177</v>
      </c>
      <c r="E25" s="228">
        <f>'Entrada de Dados'!E127</f>
        <v>0</v>
      </c>
    </row>
    <row r="26" spans="1:5">
      <c r="A26" s="218" t="s">
        <v>172</v>
      </c>
      <c r="B26" s="228">
        <f>B18</f>
        <v>1</v>
      </c>
      <c r="D26" s="218" t="s">
        <v>172</v>
      </c>
      <c r="E26" s="228">
        <f>E18</f>
        <v>1</v>
      </c>
    </row>
    <row r="27" spans="1:5" ht="15.75" thickBot="1">
      <c r="A27" s="222" t="s">
        <v>168</v>
      </c>
      <c r="B27" s="229">
        <f>IF(B23&gt;0,ROUND((B23/B25*B24)*B26,2),0)</f>
        <v>0</v>
      </c>
      <c r="D27" s="222" t="s">
        <v>168</v>
      </c>
      <c r="E27" s="229">
        <f>IF(E23&gt;0,ROUND((E23/E25*E24)*E26,2),0)</f>
        <v>0</v>
      </c>
    </row>
    <row r="28" spans="1:5" ht="15.75" thickTop="1">
      <c r="A28" s="218"/>
      <c r="B28" s="220"/>
      <c r="D28" s="218"/>
      <c r="E28" s="220"/>
    </row>
    <row r="29" spans="1:5">
      <c r="A29" s="217" t="s">
        <v>178</v>
      </c>
      <c r="B29" s="227"/>
      <c r="D29" s="217" t="s">
        <v>178</v>
      </c>
      <c r="E29" s="227"/>
    </row>
    <row r="30" spans="1:5">
      <c r="A30" s="218" t="s">
        <v>179</v>
      </c>
      <c r="B30" s="228">
        <f>'Entrada de Dados'!B128*4</f>
        <v>0</v>
      </c>
      <c r="D30" s="218" t="s">
        <v>179</v>
      </c>
      <c r="E30" s="228">
        <f>'Entrada de Dados'!E128</f>
        <v>0</v>
      </c>
    </row>
    <row r="31" spans="1:5">
      <c r="A31" s="218" t="s">
        <v>176</v>
      </c>
      <c r="B31" s="228">
        <f>B7</f>
        <v>0</v>
      </c>
      <c r="D31" s="218" t="s">
        <v>176</v>
      </c>
      <c r="E31" s="228">
        <f>E7</f>
        <v>0</v>
      </c>
    </row>
    <row r="32" spans="1:5">
      <c r="A32" s="218" t="s">
        <v>177</v>
      </c>
      <c r="B32" s="228">
        <f>'Entrada de Dados'!B129</f>
        <v>0</v>
      </c>
      <c r="D32" s="218" t="s">
        <v>177</v>
      </c>
      <c r="E32" s="228">
        <f>'Entrada de Dados'!E129</f>
        <v>0</v>
      </c>
    </row>
    <row r="33" spans="1:5">
      <c r="A33" s="218" t="s">
        <v>172</v>
      </c>
      <c r="B33" s="228">
        <f>B26</f>
        <v>1</v>
      </c>
      <c r="D33" s="218" t="s">
        <v>172</v>
      </c>
      <c r="E33" s="228">
        <f>E26</f>
        <v>1</v>
      </c>
    </row>
    <row r="34" spans="1:5" ht="15.75" thickBot="1">
      <c r="A34" s="222" t="s">
        <v>168</v>
      </c>
      <c r="B34" s="229">
        <f>IF(B30&gt;0,ROUND((B30/B32*B31)*B33,2),0)</f>
        <v>0</v>
      </c>
      <c r="D34" s="222" t="s">
        <v>168</v>
      </c>
      <c r="E34" s="229">
        <f>IF(E30&gt;0,ROUND((E30/E32*E31)*E33,2),0)</f>
        <v>0</v>
      </c>
    </row>
    <row r="35" spans="1:5" ht="15.75" thickTop="1">
      <c r="A35" s="218"/>
      <c r="B35" s="220"/>
      <c r="D35" s="218"/>
      <c r="E35" s="220"/>
    </row>
    <row r="36" spans="1:5">
      <c r="A36" s="217" t="s">
        <v>180</v>
      </c>
      <c r="B36" s="220"/>
      <c r="D36" s="217" t="s">
        <v>180</v>
      </c>
      <c r="E36" s="220"/>
    </row>
    <row r="37" spans="1:5">
      <c r="A37" s="218" t="str">
        <f>A16</f>
        <v>Valor de aquisição</v>
      </c>
      <c r="B37" s="220">
        <f>B16</f>
        <v>0</v>
      </c>
      <c r="D37" s="218" t="str">
        <f>D16</f>
        <v>Valor de aquisição</v>
      </c>
      <c r="E37" s="220">
        <f>E16</f>
        <v>0</v>
      </c>
    </row>
    <row r="38" spans="1:5">
      <c r="A38" s="218" t="s">
        <v>181</v>
      </c>
      <c r="B38" s="230">
        <f>'Entrada de Dados'!B130*'Entrada de Dados'!B120</f>
        <v>0</v>
      </c>
      <c r="D38" s="218" t="s">
        <v>181</v>
      </c>
      <c r="E38" s="230">
        <f>'Entrada de Dados'!E130*'Entrada de Dados'!E120</f>
        <v>0</v>
      </c>
    </row>
    <row r="39" spans="1:5">
      <c r="A39" s="218" t="s">
        <v>182</v>
      </c>
      <c r="B39" s="230">
        <f>'Entrada de Dados'!B131</f>
        <v>0</v>
      </c>
      <c r="D39" s="218" t="s">
        <v>182</v>
      </c>
      <c r="E39" s="230">
        <f>'Entrada de Dados'!E131</f>
        <v>0</v>
      </c>
    </row>
    <row r="40" spans="1:5">
      <c r="A40" s="218" t="s">
        <v>55</v>
      </c>
      <c r="B40" s="230">
        <f>'Entrada de Dados'!B132</f>
        <v>0</v>
      </c>
      <c r="D40" s="218" t="s">
        <v>55</v>
      </c>
      <c r="E40" s="230">
        <f>'Entrada de Dados'!E132</f>
        <v>0</v>
      </c>
    </row>
    <row r="41" spans="1:5">
      <c r="A41" s="218" t="s">
        <v>183</v>
      </c>
      <c r="B41" s="220">
        <v>1</v>
      </c>
      <c r="D41" s="218" t="s">
        <v>183</v>
      </c>
      <c r="E41" s="220">
        <v>1</v>
      </c>
    </row>
    <row r="42" spans="1:5">
      <c r="A42" s="218" t="s">
        <v>173</v>
      </c>
      <c r="B42" s="225">
        <v>0.18</v>
      </c>
      <c r="D42" s="218" t="s">
        <v>173</v>
      </c>
      <c r="E42" s="225">
        <v>0.18</v>
      </c>
    </row>
    <row r="43" spans="1:5">
      <c r="A43" s="218" t="s">
        <v>184</v>
      </c>
      <c r="B43" s="230">
        <f>ROUND((B38+B39+B40)*B41*B42,2)</f>
        <v>0</v>
      </c>
      <c r="D43" s="218" t="s">
        <v>184</v>
      </c>
      <c r="E43" s="230">
        <f>ROUND((E38+E39+E40)*E41*E42,2)</f>
        <v>0</v>
      </c>
    </row>
    <row r="44" spans="1:5" ht="15.75" thickBot="1">
      <c r="A44" s="222" t="s">
        <v>168</v>
      </c>
      <c r="B44" s="229">
        <f>ROUND(B43/12,2)</f>
        <v>0</v>
      </c>
      <c r="D44" s="222" t="s">
        <v>168</v>
      </c>
      <c r="E44" s="229">
        <f>ROUND(E43/12,2)</f>
        <v>0</v>
      </c>
    </row>
    <row r="45" spans="1:5" ht="15.75" thickTop="1">
      <c r="A45" s="218"/>
      <c r="B45" s="220"/>
      <c r="D45" s="218"/>
      <c r="E45" s="220"/>
    </row>
    <row r="46" spans="1:5">
      <c r="A46" s="217" t="s">
        <v>185</v>
      </c>
      <c r="B46" s="220"/>
      <c r="D46" s="217" t="s">
        <v>185</v>
      </c>
      <c r="E46" s="220"/>
    </row>
    <row r="47" spans="1:5">
      <c r="A47" s="218" t="str">
        <f>A37</f>
        <v>Valor de aquisição</v>
      </c>
      <c r="B47" s="220">
        <f>B37</f>
        <v>0</v>
      </c>
      <c r="D47" s="218" t="str">
        <f>D37</f>
        <v>Valor de aquisição</v>
      </c>
      <c r="E47" s="220">
        <f>E37</f>
        <v>0</v>
      </c>
    </row>
    <row r="48" spans="1:5">
      <c r="A48" s="218" t="s">
        <v>183</v>
      </c>
      <c r="B48" s="220">
        <v>1</v>
      </c>
      <c r="D48" s="218" t="s">
        <v>183</v>
      </c>
      <c r="E48" s="220">
        <v>1</v>
      </c>
    </row>
    <row r="49" spans="1:5">
      <c r="A49" s="218" t="s">
        <v>186</v>
      </c>
      <c r="B49" s="231">
        <v>0.2</v>
      </c>
      <c r="D49" s="218" t="s">
        <v>186</v>
      </c>
      <c r="E49" s="231">
        <v>0.2</v>
      </c>
    </row>
    <row r="50" spans="1:5">
      <c r="A50" s="218" t="s">
        <v>71</v>
      </c>
      <c r="B50" s="220">
        <v>60</v>
      </c>
      <c r="D50" s="218" t="s">
        <v>71</v>
      </c>
      <c r="E50" s="220">
        <v>60</v>
      </c>
    </row>
    <row r="51" spans="1:5">
      <c r="A51" s="218" t="s">
        <v>172</v>
      </c>
      <c r="B51" s="228">
        <f>B33</f>
        <v>1</v>
      </c>
      <c r="D51" s="218" t="s">
        <v>172</v>
      </c>
      <c r="E51" s="228">
        <f>E33</f>
        <v>1</v>
      </c>
    </row>
    <row r="52" spans="1:5">
      <c r="A52" s="218" t="s">
        <v>173</v>
      </c>
      <c r="B52" s="225">
        <f>B42</f>
        <v>0.18</v>
      </c>
      <c r="D52" s="218" t="s">
        <v>173</v>
      </c>
      <c r="E52" s="225">
        <f>E42</f>
        <v>0.18</v>
      </c>
    </row>
    <row r="53" spans="1:5" ht="15.75" thickBot="1">
      <c r="A53" s="222" t="s">
        <v>168</v>
      </c>
      <c r="B53" s="229">
        <f>((B47/B50)*(1-B49)*B48)*B51*B52</f>
        <v>0</v>
      </c>
      <c r="D53" s="222" t="s">
        <v>168</v>
      </c>
      <c r="E53" s="229">
        <f>((E47/E50)*(1-E49)*E48)*E51*E52</f>
        <v>0</v>
      </c>
    </row>
    <row r="54" spans="1:5" ht="15.75" thickTop="1">
      <c r="A54" s="218"/>
      <c r="B54" s="220"/>
      <c r="D54" s="218"/>
      <c r="E54" s="220"/>
    </row>
    <row r="55" spans="1:5" ht="15.75" thickBot="1">
      <c r="A55" s="232"/>
      <c r="B55" s="232"/>
      <c r="D55" s="232"/>
      <c r="E55" s="232"/>
    </row>
    <row r="56" spans="1:5">
      <c r="A56" s="296" t="s">
        <v>187</v>
      </c>
      <c r="B56" s="297"/>
      <c r="D56" s="296" t="s">
        <v>187</v>
      </c>
      <c r="E56" s="297"/>
    </row>
    <row r="57" spans="1:5">
      <c r="A57" s="233" t="s">
        <v>188</v>
      </c>
      <c r="B57" s="234" t="s">
        <v>189</v>
      </c>
      <c r="D57" s="233" t="s">
        <v>188</v>
      </c>
      <c r="E57" s="234" t="s">
        <v>189</v>
      </c>
    </row>
    <row r="58" spans="1:5">
      <c r="A58" s="235" t="s">
        <v>190</v>
      </c>
      <c r="B58" s="236">
        <f>B13</f>
        <v>0</v>
      </c>
      <c r="D58" s="235" t="s">
        <v>190</v>
      </c>
      <c r="E58" s="236">
        <f>E13</f>
        <v>0</v>
      </c>
    </row>
    <row r="59" spans="1:5">
      <c r="A59" s="235" t="s">
        <v>191</v>
      </c>
      <c r="B59" s="236">
        <f>B20</f>
        <v>0</v>
      </c>
      <c r="D59" s="235" t="s">
        <v>191</v>
      </c>
      <c r="E59" s="236">
        <f>E20</f>
        <v>0</v>
      </c>
    </row>
    <row r="60" spans="1:5">
      <c r="A60" s="235" t="s">
        <v>192</v>
      </c>
      <c r="B60" s="236">
        <f>B27</f>
        <v>0</v>
      </c>
      <c r="D60" s="235" t="s">
        <v>192</v>
      </c>
      <c r="E60" s="236">
        <f>E27</f>
        <v>0</v>
      </c>
    </row>
    <row r="61" spans="1:5">
      <c r="A61" s="235" t="s">
        <v>52</v>
      </c>
      <c r="B61" s="236">
        <f>B34</f>
        <v>0</v>
      </c>
      <c r="D61" s="235" t="s">
        <v>52</v>
      </c>
      <c r="E61" s="236">
        <f>E34</f>
        <v>0</v>
      </c>
    </row>
    <row r="62" spans="1:5" ht="24">
      <c r="A62" s="237" t="s">
        <v>193</v>
      </c>
      <c r="B62" s="236">
        <f>B44</f>
        <v>0</v>
      </c>
      <c r="D62" s="237" t="s">
        <v>193</v>
      </c>
      <c r="E62" s="236">
        <f>E44</f>
        <v>0</v>
      </c>
    </row>
    <row r="63" spans="1:5">
      <c r="A63" s="235" t="s">
        <v>138</v>
      </c>
      <c r="B63" s="236">
        <f>B53</f>
        <v>0</v>
      </c>
      <c r="D63" s="235" t="s">
        <v>138</v>
      </c>
      <c r="E63" s="236">
        <f>E53</f>
        <v>0</v>
      </c>
    </row>
    <row r="64" spans="1:5">
      <c r="A64" s="235">
        <f>'[1]ENTRADA DE DADOS'!E233</f>
        <v>0</v>
      </c>
      <c r="B64" s="236">
        <f>'[1]ENTRADA DE DADOS'!F233</f>
        <v>0</v>
      </c>
      <c r="D64" s="235">
        <f>'[1]ENTRADA DE DADOS'!J233</f>
        <v>0</v>
      </c>
      <c r="E64" s="236">
        <f>'[1]ENTRADA DE DADOS'!K233</f>
        <v>0</v>
      </c>
    </row>
    <row r="65" spans="1:5" ht="15.75" thickBot="1">
      <c r="A65" s="238" t="s">
        <v>194</v>
      </c>
      <c r="B65" s="239">
        <f>SUM(B58:B63)</f>
        <v>0</v>
      </c>
      <c r="D65" s="238" t="s">
        <v>194</v>
      </c>
      <c r="E65" s="239">
        <f>SUM(E58:E63)</f>
        <v>0</v>
      </c>
    </row>
  </sheetData>
  <mergeCells count="4">
    <mergeCell ref="A56:B56"/>
    <mergeCell ref="D1:E1"/>
    <mergeCell ref="D56:E56"/>
    <mergeCell ref="A1:B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99812-2139-48B6-A6D6-B8EA8F820B84}">
  <dimension ref="A1:J62"/>
  <sheetViews>
    <sheetView topLeftCell="A25" zoomScale="85" zoomScaleNormal="85" workbookViewId="0">
      <selection activeCell="H30" sqref="H30"/>
    </sheetView>
  </sheetViews>
  <sheetFormatPr defaultRowHeight="15"/>
  <cols>
    <col min="2" max="2" width="36.5703125" customWidth="1"/>
    <col min="3" max="3" width="20.5703125" customWidth="1"/>
    <col min="4" max="4" width="20.85546875" customWidth="1"/>
    <col min="5" max="5" width="23" customWidth="1"/>
    <col min="6" max="6" width="17.28515625" customWidth="1"/>
    <col min="7" max="7" width="20" customWidth="1"/>
    <col min="8" max="8" width="19.7109375" customWidth="1"/>
    <col min="9" max="9" width="19.42578125" customWidth="1"/>
    <col min="10" max="10" width="19.28515625" customWidth="1"/>
  </cols>
  <sheetData>
    <row r="1" spans="1:10">
      <c r="A1" s="329" t="s">
        <v>115</v>
      </c>
      <c r="B1" s="330"/>
      <c r="C1" s="330"/>
      <c r="D1" s="330"/>
      <c r="E1" s="330"/>
      <c r="F1" s="330"/>
      <c r="G1" s="330"/>
      <c r="H1" s="330"/>
      <c r="I1" s="330"/>
      <c r="J1" s="331"/>
    </row>
    <row r="2" spans="1:10" ht="15.75" thickBot="1">
      <c r="A2" s="332"/>
      <c r="B2" s="333"/>
      <c r="C2" s="333"/>
      <c r="D2" s="333"/>
      <c r="E2" s="333"/>
      <c r="F2" s="333"/>
      <c r="G2" s="333"/>
      <c r="H2" s="333"/>
      <c r="I2" s="333"/>
      <c r="J2" s="334"/>
    </row>
    <row r="3" spans="1:10" s="153" customFormat="1">
      <c r="A3" s="178"/>
      <c r="B3" s="167"/>
      <c r="C3" s="167"/>
      <c r="D3" s="167"/>
      <c r="E3" s="167"/>
      <c r="F3" s="167"/>
      <c r="G3" s="167"/>
      <c r="H3" s="167"/>
      <c r="I3" s="167"/>
      <c r="J3" s="179"/>
    </row>
    <row r="4" spans="1:10">
      <c r="A4" s="319" t="s">
        <v>116</v>
      </c>
      <c r="B4" s="320"/>
      <c r="C4" s="320"/>
      <c r="D4" s="320"/>
      <c r="E4" s="320"/>
      <c r="F4" s="320"/>
      <c r="G4" s="322"/>
      <c r="H4" s="320"/>
      <c r="I4" s="320"/>
      <c r="J4" s="321"/>
    </row>
    <row r="5" spans="1:10" ht="45">
      <c r="A5" s="81">
        <v>1</v>
      </c>
      <c r="B5" s="82" t="s">
        <v>117</v>
      </c>
      <c r="C5" s="144" t="s">
        <v>153</v>
      </c>
      <c r="D5" s="83" t="s">
        <v>152</v>
      </c>
      <c r="E5" s="84" t="s">
        <v>119</v>
      </c>
      <c r="F5" s="85" t="s">
        <v>120</v>
      </c>
      <c r="G5" s="86" t="s">
        <v>121</v>
      </c>
      <c r="H5" s="84" t="s">
        <v>122</v>
      </c>
      <c r="I5" s="84" t="s">
        <v>123</v>
      </c>
      <c r="J5" s="87" t="s">
        <v>124</v>
      </c>
    </row>
    <row r="6" spans="1:10">
      <c r="A6" s="88" t="s">
        <v>125</v>
      </c>
      <c r="B6" s="89" t="str">
        <f>'Entrada de Dados'!B6</f>
        <v>Operador de roçadeira</v>
      </c>
      <c r="C6" s="176">
        <v>1</v>
      </c>
      <c r="D6" s="91">
        <f>40/220</f>
        <v>0.18181818181818182</v>
      </c>
      <c r="E6" s="92">
        <f>'Entrada de Dados'!B18</f>
        <v>0</v>
      </c>
      <c r="F6" s="93">
        <f>E6*'Entrada de Dados'!B48</f>
        <v>0</v>
      </c>
      <c r="G6" s="93">
        <f>'Entrada de Dados'!B26+'Entrada de Dados'!B32+'Entrada de Dados'!B38</f>
        <v>0</v>
      </c>
      <c r="H6" s="94">
        <f>SUM(E6:G6)*C6</f>
        <v>0</v>
      </c>
      <c r="I6" s="95">
        <f>H6*D6</f>
        <v>0</v>
      </c>
      <c r="J6" s="96">
        <f>I6/'Entrada de Dados'!$B$3</f>
        <v>0</v>
      </c>
    </row>
    <row r="7" spans="1:10">
      <c r="A7" s="88" t="s">
        <v>127</v>
      </c>
      <c r="B7" s="89" t="str">
        <f>'Entrada de Dados'!C6</f>
        <v>Coletor de Resíduos</v>
      </c>
      <c r="C7" s="176">
        <v>2</v>
      </c>
      <c r="D7" s="91">
        <f t="shared" ref="D7:D9" si="0">40/220</f>
        <v>0.18181818181818182</v>
      </c>
      <c r="E7" s="92">
        <f>'Entrada de Dados'!C18</f>
        <v>0</v>
      </c>
      <c r="F7" s="93">
        <f>E7*'Entrada de Dados'!C48</f>
        <v>0</v>
      </c>
      <c r="G7" s="93">
        <f>'Entrada de Dados'!C26+'Entrada de Dados'!C32+'Entrada de Dados'!C38</f>
        <v>0</v>
      </c>
      <c r="H7" s="94">
        <f t="shared" ref="H7:H9" si="1">SUM(E7:G7)*C7</f>
        <v>0</v>
      </c>
      <c r="I7" s="95">
        <f>H7*D7</f>
        <v>0</v>
      </c>
      <c r="J7" s="96">
        <f>I7/'Entrada de Dados'!$B$3</f>
        <v>0</v>
      </c>
    </row>
    <row r="8" spans="1:10">
      <c r="A8" s="88" t="s">
        <v>129</v>
      </c>
      <c r="B8" s="89" t="str">
        <f>'Entrada de Dados'!D6</f>
        <v>Motorista</v>
      </c>
      <c r="C8" s="176">
        <v>1</v>
      </c>
      <c r="D8" s="91">
        <f t="shared" si="0"/>
        <v>0.18181818181818182</v>
      </c>
      <c r="E8" s="92">
        <f>'Entrada de Dados'!D17</f>
        <v>0</v>
      </c>
      <c r="F8" s="93">
        <f>E8*'Entrada de Dados'!D48</f>
        <v>0</v>
      </c>
      <c r="G8" s="93">
        <f>'Entrada de Dados'!D26+'Entrada de Dados'!D32+'Entrada de Dados'!D38</f>
        <v>0</v>
      </c>
      <c r="H8" s="94">
        <f t="shared" si="1"/>
        <v>0</v>
      </c>
      <c r="I8" s="95">
        <f>H8*D8</f>
        <v>0</v>
      </c>
      <c r="J8" s="96">
        <f>I8/'Entrada de Dados'!$B$3</f>
        <v>0</v>
      </c>
    </row>
    <row r="9" spans="1:10">
      <c r="A9" s="142" t="s">
        <v>151</v>
      </c>
      <c r="B9" s="143"/>
      <c r="C9" s="177">
        <v>1</v>
      </c>
      <c r="D9" s="91">
        <f t="shared" si="0"/>
        <v>0.18181818181818182</v>
      </c>
      <c r="E9" s="92"/>
      <c r="F9" s="93"/>
      <c r="G9" s="93"/>
      <c r="H9" s="94">
        <f t="shared" si="1"/>
        <v>0</v>
      </c>
      <c r="I9" s="95">
        <f>H9*D9</f>
        <v>0</v>
      </c>
      <c r="J9" s="96">
        <f>I9/'Entrada de Dados'!$B$3</f>
        <v>0</v>
      </c>
    </row>
    <row r="10" spans="1:10">
      <c r="A10" s="312" t="s">
        <v>130</v>
      </c>
      <c r="B10" s="313"/>
      <c r="C10" s="313"/>
      <c r="D10" s="313"/>
      <c r="E10" s="313"/>
      <c r="F10" s="313"/>
      <c r="G10" s="314"/>
      <c r="H10" s="99">
        <f>SUM(H6:H9)</f>
        <v>0</v>
      </c>
      <c r="I10" s="99">
        <f>SUM(I6:I9)</f>
        <v>0</v>
      </c>
      <c r="J10" s="100">
        <f>SUM(J6:J9)</f>
        <v>0</v>
      </c>
    </row>
    <row r="11" spans="1:10" s="153" customFormat="1">
      <c r="A11" s="178"/>
      <c r="B11" s="167"/>
      <c r="C11" s="167"/>
      <c r="D11" s="167"/>
      <c r="E11" s="167"/>
      <c r="F11" s="167"/>
      <c r="G11" s="167"/>
      <c r="H11" s="167"/>
      <c r="I11" s="167"/>
      <c r="J11" s="179"/>
    </row>
    <row r="12" spans="1:10">
      <c r="A12" s="319" t="s">
        <v>131</v>
      </c>
      <c r="B12" s="320"/>
      <c r="C12" s="320"/>
      <c r="D12" s="320"/>
      <c r="E12" s="320"/>
      <c r="F12" s="320"/>
      <c r="G12" s="320"/>
      <c r="H12" s="320"/>
      <c r="I12" s="320"/>
      <c r="J12" s="321"/>
    </row>
    <row r="13" spans="1:10" ht="44.45" customHeight="1">
      <c r="A13" s="81">
        <v>1</v>
      </c>
      <c r="B13" s="315" t="s">
        <v>117</v>
      </c>
      <c r="C13" s="315"/>
      <c r="D13" s="315"/>
      <c r="E13" s="315"/>
      <c r="F13" s="83" t="s">
        <v>118</v>
      </c>
      <c r="G13" s="83" t="s">
        <v>152</v>
      </c>
      <c r="H13" s="101" t="s">
        <v>132</v>
      </c>
      <c r="I13" s="101" t="s">
        <v>122</v>
      </c>
      <c r="J13" s="102" t="s">
        <v>124</v>
      </c>
    </row>
    <row r="14" spans="1:10">
      <c r="A14" s="88" t="s">
        <v>125</v>
      </c>
      <c r="B14" s="309" t="s">
        <v>87</v>
      </c>
      <c r="C14" s="309"/>
      <c r="D14" s="309"/>
      <c r="E14" s="309"/>
      <c r="F14" s="90" t="s">
        <v>126</v>
      </c>
      <c r="G14" s="91">
        <f>D6</f>
        <v>0.18181818181818182</v>
      </c>
      <c r="H14" s="92">
        <f>'Entrada de Dados'!G61+'Entrada de Dados'!G77</f>
        <v>0</v>
      </c>
      <c r="I14" s="95">
        <f>G14*H14</f>
        <v>0</v>
      </c>
      <c r="J14" s="96">
        <f>I14/'Entrada de Dados'!$B$3</f>
        <v>0</v>
      </c>
    </row>
    <row r="15" spans="1:10">
      <c r="A15" s="88" t="s">
        <v>127</v>
      </c>
      <c r="B15" s="309" t="s">
        <v>128</v>
      </c>
      <c r="C15" s="309"/>
      <c r="D15" s="309"/>
      <c r="E15" s="309"/>
      <c r="F15" s="90" t="s">
        <v>126</v>
      </c>
      <c r="G15" s="91">
        <f>D7</f>
        <v>0.18181818181818182</v>
      </c>
      <c r="H15" s="92">
        <f>'Entrada de Dados'!H61+'Entrada de Dados'!H77</f>
        <v>0</v>
      </c>
      <c r="I15" s="95">
        <f>G15*H15</f>
        <v>0</v>
      </c>
      <c r="J15" s="96">
        <f>I15/'Entrada de Dados'!$B$3</f>
        <v>0</v>
      </c>
    </row>
    <row r="16" spans="1:10">
      <c r="A16" s="88" t="s">
        <v>129</v>
      </c>
      <c r="B16" s="309" t="s">
        <v>5</v>
      </c>
      <c r="C16" s="309"/>
      <c r="D16" s="309"/>
      <c r="E16" s="309"/>
      <c r="F16" s="97" t="s">
        <v>126</v>
      </c>
      <c r="G16" s="98">
        <f>D9</f>
        <v>0.18181818181818182</v>
      </c>
      <c r="H16" s="92">
        <f>'Entrada de Dados'!I61+'Entrada de Dados'!G77</f>
        <v>0</v>
      </c>
      <c r="I16" s="95">
        <f>G16*H16</f>
        <v>0</v>
      </c>
      <c r="J16" s="96">
        <f>I16/'Entrada de Dados'!$B$3</f>
        <v>0</v>
      </c>
    </row>
    <row r="17" spans="1:10">
      <c r="A17" s="306" t="s">
        <v>151</v>
      </c>
      <c r="B17" s="307"/>
      <c r="C17" s="307"/>
      <c r="D17" s="307"/>
      <c r="E17" s="308"/>
      <c r="F17" s="93"/>
      <c r="G17" s="91">
        <f t="shared" ref="G17" si="2">40/220</f>
        <v>0.18181818181818182</v>
      </c>
      <c r="H17" s="94">
        <f>SUM(E17:G17)*C17</f>
        <v>0</v>
      </c>
      <c r="I17" s="95">
        <f>H17*G17</f>
        <v>0</v>
      </c>
      <c r="J17" s="96">
        <f>I17/'Entrada de Dados'!$B$3</f>
        <v>0</v>
      </c>
    </row>
    <row r="18" spans="1:10">
      <c r="A18" s="312" t="s">
        <v>130</v>
      </c>
      <c r="B18" s="313"/>
      <c r="C18" s="313"/>
      <c r="D18" s="313"/>
      <c r="E18" s="313"/>
      <c r="F18" s="313"/>
      <c r="G18" s="313"/>
      <c r="H18" s="314"/>
      <c r="I18" s="103">
        <f>SUM(I14:I16)</f>
        <v>0</v>
      </c>
      <c r="J18" s="104">
        <f>SUM(J14:J16)</f>
        <v>0</v>
      </c>
    </row>
    <row r="19" spans="1:10" s="153" customFormat="1">
      <c r="A19" s="180"/>
      <c r="B19" s="181"/>
      <c r="C19" s="181"/>
      <c r="D19" s="181"/>
      <c r="E19" s="181"/>
      <c r="F19" s="181"/>
      <c r="G19" s="182"/>
      <c r="H19" s="167"/>
      <c r="I19" s="167"/>
      <c r="J19" s="179"/>
    </row>
    <row r="20" spans="1:10">
      <c r="A20" s="319" t="s">
        <v>133</v>
      </c>
      <c r="B20" s="320"/>
      <c r="C20" s="320"/>
      <c r="D20" s="322"/>
      <c r="E20" s="322"/>
      <c r="F20" s="322"/>
      <c r="G20" s="322"/>
      <c r="H20" s="322"/>
      <c r="I20" s="320"/>
      <c r="J20" s="321"/>
    </row>
    <row r="21" spans="1:10">
      <c r="A21" s="81">
        <v>1</v>
      </c>
      <c r="B21" s="323" t="s">
        <v>134</v>
      </c>
      <c r="C21" s="324"/>
      <c r="D21" s="324"/>
      <c r="E21" s="324"/>
      <c r="F21" s="324"/>
      <c r="G21" s="324"/>
      <c r="H21" s="325"/>
      <c r="I21" s="105" t="s">
        <v>135</v>
      </c>
      <c r="J21" s="102" t="s">
        <v>124</v>
      </c>
    </row>
    <row r="22" spans="1:10">
      <c r="A22" s="88" t="s">
        <v>125</v>
      </c>
      <c r="B22" s="326" t="str">
        <f>'[1]ENTRADA DE DADOS'!A98</f>
        <v xml:space="preserve">FIO DE NYLON QUADRADO, 3mm, 2KG - PARA ROÇADEIRA </v>
      </c>
      <c r="C22" s="327"/>
      <c r="D22" s="327"/>
      <c r="E22" s="327"/>
      <c r="F22" s="327"/>
      <c r="G22" s="327"/>
      <c r="H22" s="328"/>
      <c r="I22" s="106">
        <f>'Entrada de Dados'!E81</f>
        <v>0</v>
      </c>
      <c r="J22" s="96">
        <f>I22/'Entrada de Dados'!$B$3</f>
        <v>0</v>
      </c>
    </row>
    <row r="23" spans="1:10">
      <c r="A23" s="88" t="s">
        <v>127</v>
      </c>
      <c r="B23" s="326" t="str">
        <f>'[1]ENTRADA DE DADOS'!A99</f>
        <v>GASOLINA (ROÇADEIRA E SOPRADOR DE FOLHAS)</v>
      </c>
      <c r="C23" s="327"/>
      <c r="D23" s="327"/>
      <c r="E23" s="327"/>
      <c r="F23" s="327"/>
      <c r="G23" s="327"/>
      <c r="H23" s="328"/>
      <c r="I23" s="106">
        <f>'Entrada de Dados'!E82</f>
        <v>0</v>
      </c>
      <c r="J23" s="96">
        <f>I23/'Entrada de Dados'!$B$3</f>
        <v>0</v>
      </c>
    </row>
    <row r="24" spans="1:10">
      <c r="A24" s="88" t="s">
        <v>129</v>
      </c>
      <c r="B24" s="326" t="str">
        <f>'[1]ENTRADA DE DADOS'!A100</f>
        <v xml:space="preserve">SACO DE LIXO, CAPACIDADE MÍNIMA DE 100 LITROS, MICRA DE 0,006, DE COR CINZA OU PRETO </v>
      </c>
      <c r="C24" s="327"/>
      <c r="D24" s="327"/>
      <c r="E24" s="327"/>
      <c r="F24" s="327"/>
      <c r="G24" s="327"/>
      <c r="H24" s="328"/>
      <c r="I24" s="106">
        <f>'Entrada de Dados'!E83</f>
        <v>0</v>
      </c>
      <c r="J24" s="96">
        <f>I24/'Entrada de Dados'!$B$3</f>
        <v>0</v>
      </c>
    </row>
    <row r="25" spans="1:10">
      <c r="A25" s="88" t="s">
        <v>136</v>
      </c>
      <c r="B25" s="326" t="str">
        <f>'[1]ENTRADA DE DADOS'!A101</f>
        <v>ÓLEO MOTOR 2 TEMPOS</v>
      </c>
      <c r="C25" s="327"/>
      <c r="D25" s="327"/>
      <c r="E25" s="327"/>
      <c r="F25" s="327"/>
      <c r="G25" s="327"/>
      <c r="H25" s="328"/>
      <c r="I25" s="106">
        <f>'Entrada de Dados'!E84</f>
        <v>0</v>
      </c>
      <c r="J25" s="96">
        <f>I25/'Entrada de Dados'!$B$3</f>
        <v>0</v>
      </c>
    </row>
    <row r="26" spans="1:10">
      <c r="A26" s="312" t="s">
        <v>130</v>
      </c>
      <c r="B26" s="313"/>
      <c r="C26" s="313"/>
      <c r="D26" s="313"/>
      <c r="E26" s="313"/>
      <c r="F26" s="313"/>
      <c r="G26" s="313"/>
      <c r="H26" s="314"/>
      <c r="I26" s="101">
        <f>SUM(I22:I25)</f>
        <v>0</v>
      </c>
      <c r="J26" s="107">
        <f>SUM(J22:J25)</f>
        <v>0</v>
      </c>
    </row>
    <row r="27" spans="1:10" s="153" customFormat="1">
      <c r="A27" s="178"/>
      <c r="B27" s="167"/>
      <c r="C27" s="167"/>
      <c r="D27" s="167"/>
      <c r="E27" s="167"/>
      <c r="F27" s="167"/>
      <c r="G27" s="167"/>
      <c r="H27" s="167"/>
      <c r="I27" s="167"/>
      <c r="J27" s="179"/>
    </row>
    <row r="28" spans="1:10">
      <c r="A28" s="319" t="s">
        <v>137</v>
      </c>
      <c r="B28" s="320"/>
      <c r="C28" s="320"/>
      <c r="D28" s="320"/>
      <c r="E28" s="320"/>
      <c r="F28" s="320"/>
      <c r="G28" s="320"/>
      <c r="H28" s="320"/>
      <c r="I28" s="320"/>
      <c r="J28" s="321"/>
    </row>
    <row r="29" spans="1:10">
      <c r="A29" s="81">
        <v>1</v>
      </c>
      <c r="B29" s="108" t="s">
        <v>117</v>
      </c>
      <c r="C29" s="109"/>
      <c r="D29" s="109"/>
      <c r="E29" s="109"/>
      <c r="F29" s="109"/>
      <c r="G29" s="83" t="s">
        <v>152</v>
      </c>
      <c r="H29" s="101" t="s">
        <v>122</v>
      </c>
      <c r="I29" s="101" t="s">
        <v>122</v>
      </c>
      <c r="J29" s="102" t="str">
        <f>J13</f>
        <v>PREÇO POR M2</v>
      </c>
    </row>
    <row r="30" spans="1:10">
      <c r="A30" s="88" t="s">
        <v>125</v>
      </c>
      <c r="B30" s="110" t="s">
        <v>138</v>
      </c>
      <c r="C30" s="111"/>
      <c r="D30" s="111"/>
      <c r="E30" s="111"/>
      <c r="F30" s="111"/>
      <c r="G30" s="112">
        <f>D6</f>
        <v>0.18181818181818182</v>
      </c>
      <c r="H30" s="95">
        <f>'Entrada de Dados'!G109</f>
        <v>0</v>
      </c>
      <c r="I30" s="95">
        <f>H30*G30</f>
        <v>0</v>
      </c>
      <c r="J30" s="96">
        <f>I30/'Entrada de Dados'!$B$3</f>
        <v>0</v>
      </c>
    </row>
    <row r="31" spans="1:10">
      <c r="A31" s="88" t="s">
        <v>127</v>
      </c>
      <c r="B31" s="113" t="s">
        <v>139</v>
      </c>
      <c r="C31" s="114"/>
      <c r="D31" s="114"/>
      <c r="E31" s="114"/>
      <c r="F31" s="114"/>
      <c r="G31" s="112">
        <f>D6</f>
        <v>0.18181818181818182</v>
      </c>
      <c r="H31" s="106">
        <f>'Entrada de Dados'!F112</f>
        <v>0</v>
      </c>
      <c r="I31" s="95">
        <f>H31*G31</f>
        <v>0</v>
      </c>
      <c r="J31" s="96">
        <f>I31/'Entrada de Dados'!$B$3</f>
        <v>0</v>
      </c>
    </row>
    <row r="32" spans="1:10">
      <c r="A32" s="115" t="s">
        <v>130</v>
      </c>
      <c r="B32" s="116"/>
      <c r="C32" s="116"/>
      <c r="D32" s="116"/>
      <c r="E32" s="116"/>
      <c r="F32" s="116"/>
      <c r="G32" s="116"/>
      <c r="H32" s="117"/>
      <c r="I32" s="103">
        <f>SUM(I30:I31)</f>
        <v>0</v>
      </c>
      <c r="J32" s="104">
        <f>SUM(J30:J31)</f>
        <v>0</v>
      </c>
    </row>
    <row r="33" spans="1:10">
      <c r="A33" s="118"/>
      <c r="B33" s="119"/>
      <c r="C33" s="120"/>
      <c r="D33" s="121"/>
      <c r="E33" s="122"/>
      <c r="F33" s="123"/>
      <c r="G33" s="123"/>
      <c r="H33" s="124"/>
      <c r="I33" s="79"/>
      <c r="J33" s="80"/>
    </row>
    <row r="34" spans="1:10">
      <c r="A34" s="319" t="s">
        <v>140</v>
      </c>
      <c r="B34" s="320"/>
      <c r="C34" s="320"/>
      <c r="D34" s="320"/>
      <c r="E34" s="320"/>
      <c r="F34" s="320"/>
      <c r="G34" s="320"/>
      <c r="H34" s="320"/>
      <c r="I34" s="320"/>
      <c r="J34" s="321"/>
    </row>
    <row r="35" spans="1:10">
      <c r="A35" s="81">
        <v>1</v>
      </c>
      <c r="B35" s="315" t="s">
        <v>141</v>
      </c>
      <c r="C35" s="315"/>
      <c r="D35" s="315"/>
      <c r="E35" s="315"/>
      <c r="F35" s="83" t="s">
        <v>118</v>
      </c>
      <c r="G35" s="83" t="s">
        <v>142</v>
      </c>
      <c r="H35" s="101" t="s">
        <v>143</v>
      </c>
      <c r="I35" s="101" t="s">
        <v>122</v>
      </c>
      <c r="J35" s="102" t="s">
        <v>124</v>
      </c>
    </row>
    <row r="36" spans="1:10">
      <c r="A36" s="88" t="s">
        <v>125</v>
      </c>
      <c r="B36" s="309" t="s">
        <v>160</v>
      </c>
      <c r="C36" s="309"/>
      <c r="D36" s="309"/>
      <c r="E36" s="309"/>
      <c r="F36" s="90" t="s">
        <v>126</v>
      </c>
      <c r="G36" s="125">
        <f>[1]Veículo!C4</f>
        <v>1</v>
      </c>
      <c r="H36" s="126" t="s">
        <v>42</v>
      </c>
      <c r="I36" s="94">
        <f>'Despesas com Veículos'!B65</f>
        <v>0</v>
      </c>
      <c r="J36" s="96">
        <f>I36/'Entrada de Dados'!$B$3</f>
        <v>0</v>
      </c>
    </row>
    <row r="37" spans="1:10">
      <c r="A37" s="88" t="s">
        <v>127</v>
      </c>
      <c r="B37" s="111" t="s">
        <v>161</v>
      </c>
      <c r="C37" s="111"/>
      <c r="D37" s="111"/>
      <c r="E37" s="111"/>
      <c r="F37" s="90" t="s">
        <v>126</v>
      </c>
      <c r="G37" s="125">
        <f>[1]Veículo!C5</f>
        <v>0</v>
      </c>
      <c r="H37" s="126" t="s">
        <v>42</v>
      </c>
      <c r="I37" s="94">
        <f>'Despesas com Veículos'!E65</f>
        <v>0</v>
      </c>
      <c r="J37" s="96">
        <f>I37/'Entrada de Dados'!$B$3</f>
        <v>0</v>
      </c>
    </row>
    <row r="38" spans="1:10">
      <c r="A38" s="312" t="s">
        <v>130</v>
      </c>
      <c r="B38" s="313"/>
      <c r="C38" s="313"/>
      <c r="D38" s="313"/>
      <c r="E38" s="313"/>
      <c r="F38" s="313"/>
      <c r="G38" s="313"/>
      <c r="H38" s="314"/>
      <c r="I38" s="101">
        <f>SUM(I36:I37)</f>
        <v>0</v>
      </c>
      <c r="J38" s="107">
        <f>SUM(J36:J37)</f>
        <v>0</v>
      </c>
    </row>
    <row r="39" spans="1:10" s="153" customFormat="1" ht="15.75" thickBot="1">
      <c r="A39" s="178"/>
      <c r="B39" s="167"/>
      <c r="C39" s="167"/>
      <c r="D39" s="167"/>
      <c r="E39" s="167"/>
      <c r="F39" s="167"/>
      <c r="G39" s="167"/>
      <c r="H39" s="167"/>
      <c r="I39" s="167"/>
      <c r="J39" s="179"/>
    </row>
    <row r="40" spans="1:10" ht="15.75" thickBot="1">
      <c r="A40" s="300" t="s">
        <v>122</v>
      </c>
      <c r="B40" s="301"/>
      <c r="C40" s="301"/>
      <c r="D40" s="301"/>
      <c r="E40" s="301"/>
      <c r="F40" s="301"/>
      <c r="G40" s="301"/>
      <c r="H40" s="302"/>
      <c r="I40" s="127">
        <f>SUM(I38,I32,I26,I18,I10)</f>
        <v>0</v>
      </c>
      <c r="J40" s="107">
        <f>I40/'Entrada de Dados'!$B$3</f>
        <v>0</v>
      </c>
    </row>
    <row r="41" spans="1:10" s="153" customFormat="1">
      <c r="A41" s="178"/>
      <c r="B41" s="167"/>
      <c r="C41" s="167"/>
      <c r="D41" s="167"/>
      <c r="E41" s="167"/>
      <c r="F41" s="167"/>
      <c r="G41" s="167"/>
      <c r="H41" s="167"/>
      <c r="I41" s="167"/>
      <c r="J41" s="179"/>
    </row>
    <row r="42" spans="1:10">
      <c r="A42" s="316" t="s">
        <v>144</v>
      </c>
      <c r="B42" s="317"/>
      <c r="C42" s="317"/>
      <c r="D42" s="317"/>
      <c r="E42" s="317"/>
      <c r="F42" s="317"/>
      <c r="G42" s="317"/>
      <c r="H42" s="317"/>
      <c r="I42" s="317"/>
      <c r="J42" s="318"/>
    </row>
    <row r="43" spans="1:10" s="153" customFormat="1">
      <c r="A43" s="188"/>
      <c r="B43" s="189"/>
      <c r="C43" s="189"/>
      <c r="D43" s="189"/>
      <c r="E43" s="189"/>
      <c r="F43" s="189"/>
      <c r="G43" s="189"/>
      <c r="H43" s="189"/>
      <c r="I43" s="189"/>
      <c r="J43" s="190"/>
    </row>
    <row r="44" spans="1:10">
      <c r="A44" s="81">
        <v>1</v>
      </c>
      <c r="B44" s="315" t="str">
        <f>'[1]ENTRADA DE DADOS'!A150</f>
        <v>Custos e Despesas indiretas</v>
      </c>
      <c r="C44" s="315"/>
      <c r="D44" s="315"/>
      <c r="E44" s="315"/>
      <c r="F44" s="315"/>
      <c r="G44" s="315"/>
      <c r="H44" s="83" t="s">
        <v>145</v>
      </c>
      <c r="I44" s="101" t="s">
        <v>122</v>
      </c>
      <c r="J44" s="102" t="s">
        <v>124</v>
      </c>
    </row>
    <row r="45" spans="1:10">
      <c r="A45" s="88" t="s">
        <v>125</v>
      </c>
      <c r="B45" s="309" t="str">
        <f>'[1]ENTRADA DE DADOS'!A150</f>
        <v>Custos e Despesas indiretas</v>
      </c>
      <c r="C45" s="309"/>
      <c r="D45" s="309"/>
      <c r="E45" s="309"/>
      <c r="F45" s="309"/>
      <c r="G45" s="309"/>
      <c r="H45" s="90">
        <f>'Entrada de Dados'!B138</f>
        <v>0</v>
      </c>
      <c r="I45" s="95">
        <f>ROUND(I40*H45,2)</f>
        <v>0</v>
      </c>
      <c r="J45" s="96">
        <f>I45/'Entrada de Dados'!$B$3</f>
        <v>0</v>
      </c>
    </row>
    <row r="46" spans="1:10">
      <c r="A46" s="312" t="s">
        <v>130</v>
      </c>
      <c r="B46" s="313"/>
      <c r="C46" s="313"/>
      <c r="D46" s="313"/>
      <c r="E46" s="313"/>
      <c r="F46" s="313"/>
      <c r="G46" s="313"/>
      <c r="H46" s="314"/>
      <c r="I46" s="101">
        <f>SUM(I45:I45)</f>
        <v>0</v>
      </c>
      <c r="J46" s="107">
        <f>SUM(J45:J45)</f>
        <v>0</v>
      </c>
    </row>
    <row r="47" spans="1:10" s="153" customFormat="1">
      <c r="A47" s="183"/>
      <c r="B47" s="184"/>
      <c r="C47" s="185"/>
      <c r="D47" s="186"/>
      <c r="E47" s="187"/>
      <c r="F47" s="187"/>
      <c r="G47" s="187"/>
      <c r="H47" s="167"/>
      <c r="I47" s="167"/>
      <c r="J47" s="179"/>
    </row>
    <row r="48" spans="1:10">
      <c r="A48" s="81">
        <v>2</v>
      </c>
      <c r="B48" s="315" t="str">
        <f>'[1]ENTRADA DE DADOS'!A151</f>
        <v>Lucro</v>
      </c>
      <c r="C48" s="315"/>
      <c r="D48" s="315"/>
      <c r="E48" s="315"/>
      <c r="F48" s="315"/>
      <c r="G48" s="101" t="s">
        <v>146</v>
      </c>
      <c r="H48" s="83" t="s">
        <v>145</v>
      </c>
      <c r="I48" s="101" t="s">
        <v>122</v>
      </c>
      <c r="J48" s="102" t="s">
        <v>124</v>
      </c>
    </row>
    <row r="49" spans="1:10">
      <c r="A49" s="88" t="s">
        <v>125</v>
      </c>
      <c r="B49" s="309" t="str">
        <f>'[1]ENTRADA DE DADOS'!A151</f>
        <v>Lucro</v>
      </c>
      <c r="C49" s="309"/>
      <c r="D49" s="309"/>
      <c r="E49" s="309"/>
      <c r="F49" s="309"/>
      <c r="G49" s="92">
        <f>I40+I46</f>
        <v>0</v>
      </c>
      <c r="H49" s="90">
        <f>'Entrada de Dados'!B139</f>
        <v>0</v>
      </c>
      <c r="I49" s="95">
        <f>ROUND(G49*H49,2)</f>
        <v>0</v>
      </c>
      <c r="J49" s="96">
        <f>I49/'Entrada de Dados'!$B$3</f>
        <v>0</v>
      </c>
    </row>
    <row r="50" spans="1:10">
      <c r="A50" s="312" t="s">
        <v>130</v>
      </c>
      <c r="B50" s="313"/>
      <c r="C50" s="313"/>
      <c r="D50" s="313"/>
      <c r="E50" s="313"/>
      <c r="F50" s="313"/>
      <c r="G50" s="313"/>
      <c r="H50" s="314"/>
      <c r="I50" s="101">
        <f>SUM(I49)</f>
        <v>0</v>
      </c>
      <c r="J50" s="107">
        <f>SUM(J49)</f>
        <v>0</v>
      </c>
    </row>
    <row r="51" spans="1:10" s="153" customFormat="1">
      <c r="A51" s="183"/>
      <c r="B51" s="184"/>
      <c r="C51" s="185"/>
      <c r="D51" s="186"/>
      <c r="E51" s="187"/>
      <c r="F51" s="187"/>
      <c r="G51" s="187"/>
      <c r="H51" s="167"/>
      <c r="I51" s="167"/>
      <c r="J51" s="179"/>
    </row>
    <row r="52" spans="1:10">
      <c r="A52" s="81">
        <v>3</v>
      </c>
      <c r="B52" s="315" t="s">
        <v>110</v>
      </c>
      <c r="C52" s="315"/>
      <c r="D52" s="315"/>
      <c r="E52" s="315"/>
      <c r="F52" s="315"/>
      <c r="G52" s="315"/>
      <c r="H52" s="83" t="s">
        <v>145</v>
      </c>
      <c r="I52" s="101" t="s">
        <v>122</v>
      </c>
      <c r="J52" s="102" t="s">
        <v>122</v>
      </c>
    </row>
    <row r="53" spans="1:10">
      <c r="A53" s="88" t="s">
        <v>125</v>
      </c>
      <c r="B53" s="309" t="s">
        <v>147</v>
      </c>
      <c r="C53" s="309"/>
      <c r="D53" s="309"/>
      <c r="E53" s="309"/>
      <c r="F53" s="309"/>
      <c r="G53" s="309"/>
      <c r="H53" s="90">
        <f>'Entrada de Dados'!B142</f>
        <v>0</v>
      </c>
      <c r="I53" s="95">
        <f>ROUND($I$62*H53,2)</f>
        <v>0</v>
      </c>
      <c r="J53" s="96">
        <f>I53/'Entrada de Dados'!$B$3</f>
        <v>0</v>
      </c>
    </row>
    <row r="54" spans="1:10">
      <c r="A54" s="88" t="s">
        <v>127</v>
      </c>
      <c r="B54" s="309" t="s">
        <v>113</v>
      </c>
      <c r="C54" s="309"/>
      <c r="D54" s="309"/>
      <c r="E54" s="309"/>
      <c r="F54" s="309"/>
      <c r="G54" s="309"/>
      <c r="H54" s="90">
        <f>'Entrada de Dados'!B143</f>
        <v>0</v>
      </c>
      <c r="I54" s="95">
        <f>ROUND($I$62*H54,2)</f>
        <v>0</v>
      </c>
      <c r="J54" s="96">
        <f>I54/'Entrada de Dados'!$B$3</f>
        <v>0</v>
      </c>
    </row>
    <row r="55" spans="1:10">
      <c r="A55" s="88" t="s">
        <v>129</v>
      </c>
      <c r="B55" s="309" t="s">
        <v>114</v>
      </c>
      <c r="C55" s="309"/>
      <c r="D55" s="309"/>
      <c r="E55" s="309"/>
      <c r="F55" s="309"/>
      <c r="G55" s="309"/>
      <c r="H55" s="90">
        <f>'Entrada de Dados'!B144</f>
        <v>0</v>
      </c>
      <c r="I55" s="95">
        <f>ROUND($I$62*H55,2)</f>
        <v>0</v>
      </c>
      <c r="J55" s="96">
        <f>I55/'Entrada de Dados'!$B$3</f>
        <v>0</v>
      </c>
    </row>
    <row r="56" spans="1:10">
      <c r="A56" s="132" t="s">
        <v>136</v>
      </c>
      <c r="B56" s="309" t="s">
        <v>111</v>
      </c>
      <c r="C56" s="309"/>
      <c r="D56" s="309"/>
      <c r="E56" s="309"/>
      <c r="F56" s="309"/>
      <c r="G56" s="309"/>
      <c r="H56" s="133">
        <f>'Entrada de Dados'!B145</f>
        <v>0</v>
      </c>
      <c r="I56" s="95">
        <f>ROUND($I$62*H56,2)</f>
        <v>0</v>
      </c>
      <c r="J56" s="96">
        <f>I56/'Entrada de Dados'!$B$3</f>
        <v>0</v>
      </c>
    </row>
    <row r="57" spans="1:10">
      <c r="A57" s="132" t="s">
        <v>148</v>
      </c>
      <c r="B57" s="309" t="str">
        <f>'[1]ENTRADA DE DADOS'!A158</f>
        <v>Outro (discriminar)</v>
      </c>
      <c r="C57" s="309"/>
      <c r="D57" s="309"/>
      <c r="E57" s="309"/>
      <c r="F57" s="309"/>
      <c r="G57" s="309"/>
      <c r="H57" s="133">
        <f>IF('[1]ENTRADA DE DADOS'!B1='[1]ENTRADA DE DADOS'!B153,'[1]ENTRADA DE DADOS'!B158,IF('[1]ENTRADA DE DADOS'!B1='[1]ENTRADA DE DADOS'!C153,'[1]ENTRADA DE DADOS'!C158,IF('[1]ENTRADA DE DADOS'!B1='[1]ENTRADA DE DADOS'!D153,'[1]ENTRADA DE DADOS'!D158,0)))</f>
        <v>0</v>
      </c>
      <c r="I57" s="95">
        <f>ROUND($I$62*H57,2)</f>
        <v>0</v>
      </c>
      <c r="J57" s="96">
        <f>I57/'Entrada de Dados'!$B$3</f>
        <v>0</v>
      </c>
    </row>
    <row r="58" spans="1:10">
      <c r="A58" s="310" t="s">
        <v>130</v>
      </c>
      <c r="B58" s="311"/>
      <c r="C58" s="311"/>
      <c r="D58" s="311"/>
      <c r="E58" s="311"/>
      <c r="F58" s="311"/>
      <c r="G58" s="311"/>
      <c r="H58" s="134">
        <f>SUM(H53:H57)</f>
        <v>0</v>
      </c>
      <c r="I58" s="101">
        <f>SUM(I53:I57)</f>
        <v>0</v>
      </c>
      <c r="J58" s="107">
        <f>SUM(J53:J57)</f>
        <v>0</v>
      </c>
    </row>
    <row r="59" spans="1:10" ht="15.75" thickBot="1">
      <c r="A59" s="118"/>
      <c r="B59" s="128"/>
      <c r="C59" s="129"/>
      <c r="D59" s="130"/>
      <c r="E59" s="131"/>
      <c r="F59" s="131"/>
      <c r="G59" s="131"/>
      <c r="H59" s="79"/>
      <c r="I59" s="79"/>
      <c r="J59" s="80"/>
    </row>
    <row r="60" spans="1:10" ht="15.75" thickBot="1">
      <c r="A60" s="300" t="s">
        <v>149</v>
      </c>
      <c r="B60" s="301"/>
      <c r="C60" s="301"/>
      <c r="D60" s="301"/>
      <c r="E60" s="301"/>
      <c r="F60" s="301"/>
      <c r="G60" s="301"/>
      <c r="H60" s="302"/>
      <c r="I60" s="127">
        <f>I58+I50+I46</f>
        <v>0</v>
      </c>
      <c r="J60" s="107">
        <f>I60/'Entrada de Dados'!$B$3</f>
        <v>0</v>
      </c>
    </row>
    <row r="61" spans="1:10" ht="15.75" thickBot="1">
      <c r="A61" s="135"/>
      <c r="B61" s="135"/>
      <c r="C61" s="136"/>
      <c r="D61" s="137"/>
      <c r="E61" s="138"/>
      <c r="F61" s="138"/>
      <c r="G61" s="138"/>
      <c r="J61" s="139"/>
    </row>
    <row r="62" spans="1:10" ht="16.5" thickBot="1">
      <c r="A62" s="303" t="s">
        <v>150</v>
      </c>
      <c r="B62" s="304"/>
      <c r="C62" s="304"/>
      <c r="D62" s="304"/>
      <c r="E62" s="304"/>
      <c r="F62" s="304"/>
      <c r="G62" s="304"/>
      <c r="H62" s="305"/>
      <c r="I62" s="140">
        <f>(I40+I46+I50)/(100%-H58)</f>
        <v>0</v>
      </c>
      <c r="J62" s="141">
        <f>ROUND(I62/'Entrada de Dados'!$B$3,2)</f>
        <v>0</v>
      </c>
    </row>
  </sheetData>
  <protectedRanges>
    <protectedRange sqref="H53:H57 F53:F57" name="Intervalo12"/>
    <protectedRange sqref="H45 F45" name="Intervalo10"/>
    <protectedRange sqref="G14:G16 G30:G31" name="Intervalo7"/>
    <protectedRange sqref="D22:D25" name="Intervalo6"/>
    <protectedRange sqref="G36:G37" name="Intervalo4"/>
    <protectedRange sqref="F6:F9 F17" name="Intervalo2"/>
    <protectedRange sqref="E6:E9 E17" name="Intervalo1"/>
    <protectedRange sqref="G6:G9" name="Intervalo3"/>
    <protectedRange sqref="I36:I37" name="Intervalo5"/>
    <protectedRange sqref="H14:H16" name="Intervalo8"/>
    <protectedRange sqref="H30:I30 I31" name="Intervalo9"/>
    <protectedRange sqref="H49 F49" name="Intervalo11"/>
    <protectedRange sqref="D31" name="Intervalo6_1"/>
  </protectedRanges>
  <mergeCells count="39">
    <mergeCell ref="B14:E14"/>
    <mergeCell ref="A1:J2"/>
    <mergeCell ref="A4:J4"/>
    <mergeCell ref="A10:G10"/>
    <mergeCell ref="A12:J12"/>
    <mergeCell ref="B13:E13"/>
    <mergeCell ref="A34:J34"/>
    <mergeCell ref="B15:E15"/>
    <mergeCell ref="B16:E16"/>
    <mergeCell ref="A18:H18"/>
    <mergeCell ref="A20:J20"/>
    <mergeCell ref="B21:H21"/>
    <mergeCell ref="B22:H22"/>
    <mergeCell ref="B23:H23"/>
    <mergeCell ref="B24:H24"/>
    <mergeCell ref="B25:H25"/>
    <mergeCell ref="A26:H26"/>
    <mergeCell ref="A28:J28"/>
    <mergeCell ref="B36:E36"/>
    <mergeCell ref="A38:H38"/>
    <mergeCell ref="A40:H40"/>
    <mergeCell ref="A42:J42"/>
    <mergeCell ref="B44:G44"/>
    <mergeCell ref="A60:H60"/>
    <mergeCell ref="A62:H62"/>
    <mergeCell ref="A17:E17"/>
    <mergeCell ref="B53:G53"/>
    <mergeCell ref="B54:G54"/>
    <mergeCell ref="B55:G55"/>
    <mergeCell ref="B56:G56"/>
    <mergeCell ref="B57:G57"/>
    <mergeCell ref="A58:G58"/>
    <mergeCell ref="B45:G45"/>
    <mergeCell ref="A46:H46"/>
    <mergeCell ref="B48:F48"/>
    <mergeCell ref="B49:F49"/>
    <mergeCell ref="A50:H50"/>
    <mergeCell ref="B52:G52"/>
    <mergeCell ref="B35:E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F7E48-D229-449F-8DB5-976111AB5B32}">
  <dimension ref="B2:P31"/>
  <sheetViews>
    <sheetView topLeftCell="A11" workbookViewId="0">
      <selection activeCell="A48" sqref="A48:XFD52"/>
    </sheetView>
  </sheetViews>
  <sheetFormatPr defaultColWidth="8.85546875" defaultRowHeight="15"/>
  <cols>
    <col min="1" max="6" width="8.85546875" style="153"/>
    <col min="7" max="7" width="22" style="153" customWidth="1"/>
    <col min="8" max="8" width="19.42578125" style="153" customWidth="1"/>
    <col min="9" max="9" width="11.7109375" style="153" customWidth="1"/>
    <col min="10" max="10" width="17.7109375" style="153" customWidth="1"/>
    <col min="11" max="11" width="15" style="153" customWidth="1"/>
    <col min="12" max="12" width="17.140625" style="153" customWidth="1"/>
    <col min="13" max="16384" width="8.85546875" style="153"/>
  </cols>
  <sheetData>
    <row r="2" spans="2:16" ht="25.5">
      <c r="B2" s="341" t="s">
        <v>223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</row>
    <row r="4" spans="2:16">
      <c r="B4" s="342" t="s">
        <v>205</v>
      </c>
      <c r="C4" s="342"/>
      <c r="D4" s="342"/>
      <c r="E4" s="192"/>
    </row>
    <row r="5" spans="2:16">
      <c r="B5" s="343" t="s">
        <v>206</v>
      </c>
      <c r="C5" s="343"/>
      <c r="D5" s="343"/>
      <c r="E5" s="192"/>
    </row>
    <row r="6" spans="2:16">
      <c r="B6" s="343" t="s">
        <v>207</v>
      </c>
      <c r="C6" s="343"/>
      <c r="D6" s="343"/>
      <c r="E6" s="192"/>
    </row>
    <row r="7" spans="2:16">
      <c r="B7" s="343" t="s">
        <v>208</v>
      </c>
      <c r="C7" s="343"/>
      <c r="D7" s="343"/>
      <c r="E7" s="192"/>
    </row>
    <row r="8" spans="2:16">
      <c r="B8" s="343" t="s">
        <v>209</v>
      </c>
      <c r="C8" s="343"/>
      <c r="D8" s="343"/>
      <c r="E8" s="192"/>
    </row>
    <row r="9" spans="2:16">
      <c r="B9" s="343" t="s">
        <v>210</v>
      </c>
      <c r="C9" s="343"/>
      <c r="D9" s="343"/>
      <c r="E9" s="192"/>
    </row>
    <row r="10" spans="2:16">
      <c r="B10" s="343" t="s">
        <v>211</v>
      </c>
      <c r="C10" s="343"/>
      <c r="D10" s="343"/>
      <c r="E10" s="192"/>
    </row>
    <row r="11" spans="2:16">
      <c r="B11" s="350" t="s">
        <v>226</v>
      </c>
      <c r="C11" s="350"/>
      <c r="D11" s="350"/>
      <c r="E11" s="153" t="s">
        <v>227</v>
      </c>
    </row>
    <row r="12" spans="2:16">
      <c r="B12" s="343" t="s">
        <v>224</v>
      </c>
      <c r="C12" s="343"/>
      <c r="D12" s="343"/>
      <c r="E12" s="192"/>
    </row>
    <row r="13" spans="2:16">
      <c r="B13" s="343" t="s">
        <v>212</v>
      </c>
      <c r="C13" s="343"/>
      <c r="D13" s="343"/>
      <c r="E13" s="153" t="s">
        <v>225</v>
      </c>
    </row>
    <row r="14" spans="2:16">
      <c r="B14" s="357" t="s">
        <v>213</v>
      </c>
      <c r="C14" s="357"/>
      <c r="D14" s="357"/>
      <c r="E14" s="192"/>
    </row>
    <row r="15" spans="2:16">
      <c r="B15" s="193" t="s">
        <v>214</v>
      </c>
      <c r="C15" s="193"/>
      <c r="D15" s="193"/>
      <c r="E15" s="192"/>
    </row>
    <row r="17" spans="2:16" ht="25.9" customHeight="1">
      <c r="B17" s="351" t="s">
        <v>228</v>
      </c>
      <c r="C17" s="354" t="s">
        <v>229</v>
      </c>
      <c r="D17" s="335" t="s">
        <v>230</v>
      </c>
      <c r="E17" s="335"/>
      <c r="F17" s="335"/>
      <c r="G17" s="335"/>
      <c r="H17" s="335"/>
      <c r="I17" s="344" t="s">
        <v>231</v>
      </c>
      <c r="J17" s="336" t="s">
        <v>236</v>
      </c>
      <c r="K17" s="336" t="s">
        <v>235</v>
      </c>
      <c r="L17" s="347" t="s">
        <v>232</v>
      </c>
      <c r="M17" s="195"/>
      <c r="N17" s="195"/>
    </row>
    <row r="18" spans="2:16" ht="14.45" customHeight="1">
      <c r="B18" s="352"/>
      <c r="C18" s="355"/>
      <c r="D18" s="335"/>
      <c r="E18" s="335"/>
      <c r="F18" s="335"/>
      <c r="G18" s="335"/>
      <c r="H18" s="335"/>
      <c r="I18" s="345"/>
      <c r="J18" s="337"/>
      <c r="K18" s="337"/>
      <c r="L18" s="348"/>
      <c r="M18" s="195"/>
      <c r="N18" s="195"/>
    </row>
    <row r="19" spans="2:16" ht="14.45" customHeight="1">
      <c r="B19" s="353"/>
      <c r="C19" s="356"/>
      <c r="D19" s="335"/>
      <c r="E19" s="335"/>
      <c r="F19" s="335"/>
      <c r="G19" s="335"/>
      <c r="H19" s="335"/>
      <c r="I19" s="346"/>
      <c r="J19" s="338"/>
      <c r="K19" s="338"/>
      <c r="L19" s="349"/>
      <c r="M19" s="195"/>
      <c r="N19" s="195"/>
    </row>
    <row r="20" spans="2:16" ht="80.45" customHeight="1">
      <c r="B20" s="196">
        <v>1</v>
      </c>
      <c r="C20" s="197">
        <v>1</v>
      </c>
      <c r="D20" s="358" t="s">
        <v>233</v>
      </c>
      <c r="E20" s="358"/>
      <c r="F20" s="358"/>
      <c r="G20" s="358"/>
      <c r="H20" s="358"/>
      <c r="I20" s="198" t="s">
        <v>234</v>
      </c>
      <c r="J20" s="212">
        <v>42354.720000000001</v>
      </c>
      <c r="K20" s="196">
        <f>'Custo Final'!J62</f>
        <v>0</v>
      </c>
      <c r="L20" s="194">
        <f>K20*J20</f>
        <v>0</v>
      </c>
      <c r="M20" s="195"/>
      <c r="N20" s="195"/>
    </row>
    <row r="21" spans="2:16" ht="14.45" customHeight="1"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</row>
    <row r="22" spans="2:16" ht="32.450000000000003" customHeight="1">
      <c r="B22" s="340" t="s">
        <v>215</v>
      </c>
      <c r="C22" s="340"/>
      <c r="D22" s="340"/>
      <c r="E22" s="340"/>
      <c r="F22" s="340"/>
      <c r="G22" s="340"/>
      <c r="H22" s="340"/>
      <c r="I22" s="340"/>
      <c r="J22" s="340"/>
      <c r="K22" s="340"/>
      <c r="L22" s="340"/>
      <c r="M22" s="340"/>
      <c r="N22" s="340"/>
      <c r="O22" s="340"/>
      <c r="P22" s="340"/>
    </row>
    <row r="23" spans="2:16" ht="33" customHeight="1">
      <c r="B23" s="340" t="s">
        <v>216</v>
      </c>
      <c r="C23" s="340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</row>
    <row r="24" spans="2:16" ht="31.15" customHeight="1">
      <c r="B24" s="340" t="s">
        <v>217</v>
      </c>
      <c r="C24" s="340"/>
      <c r="D24" s="340"/>
      <c r="E24" s="340"/>
      <c r="F24" s="340"/>
      <c r="G24" s="340"/>
      <c r="H24" s="340"/>
      <c r="I24" s="340"/>
      <c r="J24" s="340"/>
      <c r="K24" s="340"/>
      <c r="L24" s="340"/>
      <c r="M24" s="340"/>
      <c r="N24" s="340"/>
      <c r="O24" s="340"/>
      <c r="P24" s="340"/>
    </row>
    <row r="25" spans="2:16" ht="33" customHeight="1">
      <c r="B25" s="340" t="s">
        <v>218</v>
      </c>
      <c r="C25" s="340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</row>
    <row r="26" spans="2:16" ht="43.15" customHeight="1">
      <c r="B26" s="340" t="s">
        <v>219</v>
      </c>
      <c r="C26" s="340"/>
      <c r="D26" s="340"/>
      <c r="E26" s="340"/>
      <c r="F26" s="340"/>
      <c r="G26" s="340"/>
      <c r="H26" s="340"/>
      <c r="I26" s="340"/>
      <c r="J26" s="340"/>
      <c r="K26" s="340"/>
      <c r="L26" s="340"/>
      <c r="M26" s="340"/>
      <c r="N26" s="340"/>
      <c r="O26" s="340"/>
      <c r="P26" s="340"/>
    </row>
    <row r="27" spans="2:16">
      <c r="B27" s="199"/>
      <c r="C27" s="200"/>
      <c r="D27" s="200"/>
      <c r="E27" s="200"/>
      <c r="F27" s="199"/>
      <c r="G27" s="201"/>
      <c r="H27" s="201"/>
      <c r="I27" s="201"/>
      <c r="J27" s="201"/>
      <c r="K27" s="201"/>
      <c r="L27" s="201"/>
      <c r="M27" s="201"/>
      <c r="N27" s="201"/>
      <c r="O27" s="201"/>
      <c r="P27" s="201"/>
    </row>
    <row r="28" spans="2:16">
      <c r="B28" s="339" t="s">
        <v>220</v>
      </c>
      <c r="C28" s="339"/>
      <c r="D28" s="339"/>
      <c r="E28" s="202"/>
      <c r="F28" s="199"/>
      <c r="G28" s="201"/>
      <c r="H28" s="201"/>
      <c r="I28" s="201"/>
      <c r="J28" s="201"/>
      <c r="K28" s="201"/>
      <c r="L28" s="201"/>
      <c r="M28" s="201"/>
      <c r="N28" s="201"/>
      <c r="O28" s="201"/>
      <c r="P28" s="201"/>
    </row>
    <row r="29" spans="2:16">
      <c r="B29" s="199"/>
      <c r="C29" s="202"/>
      <c r="D29" s="202"/>
      <c r="E29" s="202"/>
      <c r="F29" s="199"/>
      <c r="G29" s="201"/>
      <c r="H29" s="201"/>
      <c r="I29" s="201"/>
      <c r="J29" s="201"/>
      <c r="K29" s="201"/>
      <c r="L29" s="201"/>
      <c r="M29" s="201"/>
      <c r="N29" s="201"/>
      <c r="O29" s="201"/>
      <c r="P29" s="201"/>
    </row>
    <row r="30" spans="2:16">
      <c r="B30" s="199"/>
      <c r="C30" s="202"/>
      <c r="D30" s="203" t="s">
        <v>221</v>
      </c>
      <c r="E30" s="202"/>
      <c r="F30" s="199"/>
      <c r="G30" s="201"/>
      <c r="H30" s="201"/>
      <c r="I30" s="201"/>
      <c r="J30" s="201"/>
      <c r="K30" s="201"/>
      <c r="L30" s="201"/>
      <c r="M30" s="201"/>
      <c r="N30" s="201"/>
      <c r="O30" s="201"/>
      <c r="P30" s="201"/>
    </row>
    <row r="31" spans="2:16">
      <c r="B31" s="199"/>
      <c r="C31" s="204"/>
      <c r="D31" s="203" t="s">
        <v>222</v>
      </c>
      <c r="E31" s="204"/>
      <c r="F31" s="199"/>
      <c r="G31" s="201"/>
      <c r="H31" s="201"/>
      <c r="I31" s="201"/>
      <c r="J31" s="201"/>
      <c r="K31" s="201"/>
      <c r="L31" s="201"/>
      <c r="M31" s="201"/>
      <c r="N31" s="201"/>
      <c r="O31" s="201"/>
      <c r="P31" s="201"/>
    </row>
  </sheetData>
  <mergeCells count="26">
    <mergeCell ref="B8:D8"/>
    <mergeCell ref="B9:D9"/>
    <mergeCell ref="B10:D10"/>
    <mergeCell ref="B22:P22"/>
    <mergeCell ref="B23:P23"/>
    <mergeCell ref="I17:I19"/>
    <mergeCell ref="J17:J19"/>
    <mergeCell ref="L17:L19"/>
    <mergeCell ref="B11:D11"/>
    <mergeCell ref="B17:B19"/>
    <mergeCell ref="C17:C19"/>
    <mergeCell ref="B12:D12"/>
    <mergeCell ref="B13:D13"/>
    <mergeCell ref="B14:D14"/>
    <mergeCell ref="K17:K19"/>
    <mergeCell ref="D20:H20"/>
    <mergeCell ref="B2:P2"/>
    <mergeCell ref="B4:D4"/>
    <mergeCell ref="B5:D5"/>
    <mergeCell ref="B6:D6"/>
    <mergeCell ref="B7:D7"/>
    <mergeCell ref="B28:D28"/>
    <mergeCell ref="B24:P24"/>
    <mergeCell ref="B25:P25"/>
    <mergeCell ref="B26:P26"/>
    <mergeCell ref="D17:H19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Entrada de Dados</vt:lpstr>
      <vt:lpstr>Despesas com Veículos</vt:lpstr>
      <vt:lpstr>Custo Final</vt:lpstr>
      <vt:lpstr>Proposta Comercial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de Moraes</dc:creator>
  <cp:lastModifiedBy>Marisa de Moraes</cp:lastModifiedBy>
  <cp:lastPrinted>2021-10-05T19:20:19Z</cp:lastPrinted>
  <dcterms:created xsi:type="dcterms:W3CDTF">2021-10-04T18:09:28Z</dcterms:created>
  <dcterms:modified xsi:type="dcterms:W3CDTF">2022-01-26T12:46:06Z</dcterms:modified>
</cp:coreProperties>
</file>