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sconcelos.mpv\Desktop\SR-PF-PE\Pregão - Tratador de cães\Planilha de Preços_Administração\"/>
    </mc:Choice>
  </mc:AlternateContent>
  <xr:revisionPtr revIDLastSave="0" documentId="13_ncr:1_{C30CC22C-F16A-4CBE-AEBB-28C67F327AC7}" xr6:coauthVersionLast="47" xr6:coauthVersionMax="47" xr10:uidLastSave="{00000000-0000-0000-0000-000000000000}"/>
  <bookViews>
    <workbookView xWindow="-90" yWindow="-90" windowWidth="28980" windowHeight="15780" xr2:uid="{00000000-000D-0000-FFFF-FFFF00000000}"/>
  </bookViews>
  <sheets>
    <sheet name="Tratador" sheetId="1" r:id="rId1"/>
    <sheet name="Material" sheetId="8" r:id="rId2"/>
    <sheet name="Equipamento" sheetId="9" r:id="rId3"/>
    <sheet name="Uniforme" sheetId="10" r:id="rId4"/>
  </sheets>
  <definedNames>
    <definedName name="_xlnm.Print_Area" localSheetId="1">Material!$A$1:$G$28</definedName>
    <definedName name="_xlnm.Print_Area" localSheetId="0">Tratador!$A$2:$I$165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F4" i="10"/>
  <c r="F5" i="10"/>
  <c r="F6" i="10"/>
  <c r="F7" i="10"/>
  <c r="F8" i="10"/>
  <c r="F9" i="10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3" i="8"/>
  <c r="A6" i="8"/>
  <c r="A8" i="8"/>
  <c r="A10" i="8"/>
  <c r="G26" i="8" l="1"/>
  <c r="G28" i="8" s="1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3" i="9"/>
  <c r="F3" i="10"/>
  <c r="F26" i="8" l="1"/>
  <c r="A4" i="8" l="1"/>
  <c r="F10" i="10" l="1"/>
  <c r="I102" i="1" s="1"/>
  <c r="G19" i="9"/>
  <c r="G21" i="9" s="1"/>
  <c r="I104" i="1" s="1"/>
  <c r="I103" i="1" l="1"/>
  <c r="I107" i="1" s="1"/>
  <c r="I134" i="1" s="1"/>
  <c r="H36" i="1"/>
  <c r="H39" i="1" s="1"/>
  <c r="H38" i="1"/>
  <c r="H50" i="1"/>
  <c r="I97" i="1"/>
  <c r="H117" i="1"/>
  <c r="H119" i="1"/>
  <c r="B130" i="1"/>
  <c r="B131" i="1"/>
  <c r="B132" i="1"/>
  <c r="B133" i="1"/>
  <c r="B134" i="1"/>
  <c r="B136" i="1"/>
  <c r="I147" i="1"/>
  <c r="I153" i="1"/>
  <c r="I32" i="1" l="1"/>
  <c r="I130" i="1" s="1"/>
  <c r="I58" i="1"/>
  <c r="I64" i="1" s="1"/>
  <c r="I36" i="1" l="1"/>
  <c r="I38" i="1"/>
  <c r="I37" i="1"/>
  <c r="I39" i="1" l="1"/>
  <c r="I62" i="1" s="1"/>
  <c r="I43" i="1" l="1"/>
  <c r="I42" i="1"/>
  <c r="I49" i="1"/>
  <c r="I48" i="1"/>
  <c r="I47" i="1"/>
  <c r="I46" i="1"/>
  <c r="I45" i="1"/>
  <c r="I44" i="1"/>
  <c r="I50" i="1" l="1"/>
  <c r="I63" i="1" s="1"/>
  <c r="I65" i="1" s="1"/>
  <c r="I79" i="1" s="1"/>
  <c r="I82" i="1" s="1"/>
  <c r="I74" i="1"/>
  <c r="I71" i="1"/>
  <c r="I83" i="1" l="1"/>
  <c r="I84" i="1"/>
  <c r="I85" i="1"/>
  <c r="I86" i="1"/>
  <c r="I131" i="1"/>
  <c r="I72" i="1"/>
  <c r="I73" i="1" s="1"/>
  <c r="I69" i="1"/>
  <c r="I70" i="1" l="1"/>
  <c r="I75" i="1" s="1"/>
  <c r="I132" i="1" s="1"/>
  <c r="I88" i="1"/>
  <c r="I96" i="1" s="1"/>
  <c r="I98" i="1" s="1"/>
  <c r="I133" i="1" s="1"/>
  <c r="I135" i="1" l="1"/>
  <c r="I111" i="1" s="1"/>
  <c r="I112" i="1" l="1"/>
  <c r="I122" i="1" s="1"/>
  <c r="I124" i="1" s="1"/>
  <c r="I114" i="1" l="1"/>
  <c r="I126" i="1"/>
  <c r="I115" i="1"/>
  <c r="I116" i="1"/>
  <c r="I152" i="1" l="1"/>
  <c r="I155" i="1" s="1"/>
  <c r="I117" i="1"/>
  <c r="I154" i="1" l="1"/>
  <c r="I136" i="1"/>
  <c r="I137" i="1" s="1"/>
  <c r="I162" i="1" l="1"/>
  <c r="I163" i="1" s="1"/>
  <c r="I16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tc={A95885C2-3F59-465A-90B5-4E2DFBC7A265}</author>
    <author>tc={C5110B47-46BA-4805-AE95-A0AC7BB51239}</author>
    <author>tc={A2F86CF3-2C16-43C5-8786-8EBA032317DC}</author>
  </authors>
  <commentList>
    <comment ref="I53" authorId="0" shapeId="0" xr:uid="{A95885C2-3F59-465A-90B5-4E2DFBC7A265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(2*4,10*15)-(SALÁRIO BASE*6%)</t>
      </text>
    </comment>
    <comment ref="H111" authorId="1" shapeId="0" xr:uid="{C5110B47-46BA-4805-AE95-A0AC7BB5123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Percentual máximo, conforme estudos técnicos de outros órgãos públicos.</t>
      </text>
    </comment>
    <comment ref="H112" authorId="2" shapeId="0" xr:uid="{A2F86CF3-2C16-43C5-8786-8EBA032317D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Percentual máximo, conforme estudos técnicos de outros órgãos públicos.</t>
      </text>
    </comment>
  </commentList>
</comments>
</file>

<file path=xl/sharedStrings.xml><?xml version="1.0" encoding="utf-8"?>
<sst xmlns="http://schemas.openxmlformats.org/spreadsheetml/2006/main" count="423" uniqueCount="260">
  <si>
    <t>TOTAL</t>
  </si>
  <si>
    <t>Valor Global da Proposta (valor mensal do serviço X nº meses do contrato).</t>
  </si>
  <si>
    <t>C</t>
  </si>
  <si>
    <t>Valor mensal do serviço</t>
  </si>
  <si>
    <t>B</t>
  </si>
  <si>
    <t>Valor proposto por unidade de medida*</t>
  </si>
  <si>
    <t>A</t>
  </si>
  <si>
    <t>VALOR (R$)</t>
  </si>
  <si>
    <t>Descrição</t>
  </si>
  <si>
    <t>VALOR GLOBAL DA PROPOSTA</t>
  </si>
  <si>
    <t>Quadro Demonstrativo - VALOR GLOBAL DA PROPOSTA</t>
  </si>
  <si>
    <t>Anexo III-D</t>
  </si>
  <si>
    <t>Informar o valor da unidade de medida por tipo de serviço.</t>
  </si>
  <si>
    <t>Nota(1):</t>
  </si>
  <si>
    <t>VALOR MENSAL DOS SERVIÇOS (I + II + III + ...)</t>
  </si>
  <si>
    <t>R$</t>
  </si>
  <si>
    <t>Serviço ... (indicar)</t>
  </si>
  <si>
    <t>Serviço 3 (indicar)</t>
  </si>
  <si>
    <t>Serviço 2 (indicar)</t>
  </si>
  <si>
    <t>Serviço 1 (indicar)</t>
  </si>
  <si>
    <t>Qde Postos (E)</t>
  </si>
  <si>
    <t>Valor Proposto por Posto (D) = (B x C)</t>
  </si>
  <si>
    <t>Qde de Empregados por posto ( C )</t>
  </si>
  <si>
    <t>Valor Por Empregado(B)</t>
  </si>
  <si>
    <t>Tipo de Serviço (A)</t>
  </si>
  <si>
    <t>Quadro Resumo - VALOR MENSAL DOS SERVIÇOS</t>
  </si>
  <si>
    <t>PREÇO TOTAL POR EMPREGADO</t>
  </si>
  <si>
    <t>F</t>
  </si>
  <si>
    <t>Subtotal (A + B + C + D + E)</t>
  </si>
  <si>
    <t>E</t>
  </si>
  <si>
    <t>D</t>
  </si>
  <si>
    <t>Mão-de-Obra vinculada à execução contratual (valor por empregado)</t>
  </si>
  <si>
    <t>QUADRO RESUMO DO CUSTO POR EMPREGADO</t>
  </si>
  <si>
    <t>Valor dos Tributos = P1 - Po</t>
  </si>
  <si>
    <t>Po / (1 - To) = P1 = ..............................................................................</t>
  </si>
  <si>
    <t>c)</t>
  </si>
  <si>
    <t>(Total dos Módulos 1, 2, 3, 4 e 5+ Custos indiretos + lucro)= Po = ...................................</t>
  </si>
  <si>
    <t>b)</t>
  </si>
  <si>
    <t>Tributos % = To = .............................................................</t>
  </si>
  <si>
    <t>a)</t>
  </si>
  <si>
    <t>TOTAL DO MÓDULO 6</t>
  </si>
  <si>
    <t>ISS</t>
  </si>
  <si>
    <t>C.3</t>
  </si>
  <si>
    <t>COFINS</t>
  </si>
  <si>
    <t>C.2</t>
  </si>
  <si>
    <t>PIS</t>
  </si>
  <si>
    <t>C.1</t>
  </si>
  <si>
    <t>TRIBUTOS</t>
  </si>
  <si>
    <t>Lucro</t>
  </si>
  <si>
    <t>Custos Indiretos</t>
  </si>
  <si>
    <t>%</t>
  </si>
  <si>
    <t>CUSTOS INDIRETOS, TRIBUTOS E LUCRO</t>
  </si>
  <si>
    <t>MÓDULO 6 – CUSTOS INDIRETOS, TRIBUTOS E LUCRO</t>
  </si>
  <si>
    <t>-</t>
  </si>
  <si>
    <t>TOTAL DO MÓDULO 5</t>
  </si>
  <si>
    <t>Dedetização</t>
  </si>
  <si>
    <t>Utensílios (EPI's)</t>
  </si>
  <si>
    <t>Equipamentos</t>
  </si>
  <si>
    <t>Materiais</t>
  </si>
  <si>
    <t xml:space="preserve">Uniformes </t>
  </si>
  <si>
    <t>INSUMOS DIVERSOS</t>
  </si>
  <si>
    <t>MÓDULO 5 – INSUMOS DIVERSOS</t>
  </si>
  <si>
    <t>TOTAL DO MÓDULO 4</t>
  </si>
  <si>
    <t>Intrajornada</t>
  </si>
  <si>
    <t>4.2</t>
  </si>
  <si>
    <t>Ausências Legais</t>
  </si>
  <si>
    <t>4.1</t>
  </si>
  <si>
    <t>Módulo 4 - Custo de Reposição do Profissional Ausente</t>
  </si>
  <si>
    <t>QUADRO-RESUMO DO MÓDULO 4 - CUSTO DE REPOSIÇÃO DO PROFISSIONAL AUSENTE</t>
  </si>
  <si>
    <t>TOTAL SUBMÓDULO 4.2</t>
  </si>
  <si>
    <t>Intervalo para Repouso ou Alimentação</t>
  </si>
  <si>
    <t>Submódulo 4.2 - Intrajornada</t>
  </si>
  <si>
    <t>TOTAL SUBMÓDULO 4.1</t>
  </si>
  <si>
    <t>Outros (especificar)</t>
  </si>
  <si>
    <t>Afastamento Maternidade</t>
  </si>
  <si>
    <r>
      <t>Ausência por Acidente de Trabalho</t>
    </r>
    <r>
      <rPr>
        <sz val="11"/>
        <color indexed="10"/>
        <rFont val="Calibri"/>
        <family val="2"/>
        <scheme val="minor"/>
      </rPr>
      <t xml:space="preserve"> </t>
    </r>
  </si>
  <si>
    <t>Licença Paternidade</t>
  </si>
  <si>
    <t xml:space="preserve">Férias </t>
  </si>
  <si>
    <t>Submódulo 4.1 - Ausências Legais</t>
  </si>
  <si>
    <t>Base de Cálculo para o Custo de Reposição do Profissional Ausente</t>
  </si>
  <si>
    <t>MÓDULO 4 – CUSTO DE REPOSIÇÃO DO PROFISSIONAL AUSENTE</t>
  </si>
  <si>
    <t>TOTAL DO MÓDULO 3</t>
  </si>
  <si>
    <t xml:space="preserve">Multa do FGTS e Contribuição Social sobre o Aviso Prévio Trabalhado. </t>
  </si>
  <si>
    <t>Incidência dos encargos do submódulo 2.2 sobre Aviso Prévio Trabalhado</t>
  </si>
  <si>
    <t xml:space="preserve">Aviso Prévio Trabalhado </t>
  </si>
  <si>
    <t>Multa do FGTS e Contribuição Social sobre o Aviso Prévio Indenizado</t>
  </si>
  <si>
    <t>Incidência do FGTS sobre Aviso Prévio Indenizado</t>
  </si>
  <si>
    <t>Aviso Prévio Indenizado</t>
  </si>
  <si>
    <t>PROVISÃO PARA RESCISÃO</t>
  </si>
  <si>
    <t>MÓDULO 3 – PROVISÃO PARA RESCISÃO</t>
  </si>
  <si>
    <t>TOTAL DO MÓDULO 2</t>
  </si>
  <si>
    <t>Benefícios Mensais e Diários</t>
  </si>
  <si>
    <t>2.3</t>
  </si>
  <si>
    <t>GPS, FGTS e Outras Contribuições</t>
  </si>
  <si>
    <t>2.2</t>
  </si>
  <si>
    <t>13º Salário, Férias e Adicional de Férias</t>
  </si>
  <si>
    <t>2.1</t>
  </si>
  <si>
    <t>Módulo 2 - Encargos, Benefícios Anuais, Mensais e Diários</t>
  </si>
  <si>
    <t>QUADRO-RESUMO DO MÓDULO 2 - ENCARGOS, BENEFÍCIOS ANUAIS, MENSAIS E DIÁRIOS</t>
  </si>
  <si>
    <t>TOTAL SUBMÓDULO 2.3</t>
  </si>
  <si>
    <t>Submódulo 2.3 - Benefícios Mensais e Diários</t>
  </si>
  <si>
    <t>TOTAL SUBMÓDULO 2.2</t>
  </si>
  <si>
    <t xml:space="preserve">FGTS </t>
  </si>
  <si>
    <t>H</t>
  </si>
  <si>
    <t xml:space="preserve">INCRA </t>
  </si>
  <si>
    <t>G</t>
  </si>
  <si>
    <t xml:space="preserve">SEBRAE </t>
  </si>
  <si>
    <t xml:space="preserve">SENAI - SENAC </t>
  </si>
  <si>
    <t>SESC ou SESI</t>
  </si>
  <si>
    <t>SAT (Seguro Acidente de Trabalho)</t>
  </si>
  <si>
    <t xml:space="preserve">Salário Educação </t>
  </si>
  <si>
    <t xml:space="preserve">INSS </t>
  </si>
  <si>
    <t>Submódulo 2.2 - GPS, FGTS e Outras Contribuições</t>
  </si>
  <si>
    <t>TOTAL SUBMÓDULO 2.1</t>
  </si>
  <si>
    <t xml:space="preserve"> Adicional de Férias</t>
  </si>
  <si>
    <t>Férias Constitucionais</t>
  </si>
  <si>
    <r>
      <t>13 (Décimo-terceiro) salário</t>
    </r>
    <r>
      <rPr>
        <sz val="11"/>
        <color indexed="10"/>
        <rFont val="Calibri"/>
        <family val="2"/>
        <scheme val="minor"/>
      </rPr>
      <t xml:space="preserve"> </t>
    </r>
  </si>
  <si>
    <t>Submódulo 2.1 - 13º Salário, Férias e Adicional de Férias</t>
  </si>
  <si>
    <t>MÓDULO 2 – ENCARGOS E BENEFÍCIOS ANUAIS, MENSAIS E DIÁRIOS</t>
  </si>
  <si>
    <t>TOTAL DO MÓDULO 1</t>
  </si>
  <si>
    <t>Adicional de Hora Extra no Feriado Trabalhado</t>
  </si>
  <si>
    <t>Adicional de Hora Noturna Reduzida</t>
  </si>
  <si>
    <t>Adicional Noturno</t>
  </si>
  <si>
    <t xml:space="preserve">Adicional Periculosidade </t>
  </si>
  <si>
    <t>COMPOSIÇÃO DA REMUNERAÇÃO</t>
  </si>
  <si>
    <t>MÓDULO 1 - COMPOSIÇÃO DA REMUNERAÇÃO</t>
  </si>
  <si>
    <t>Data base da categoria (dia/mês/ano)</t>
  </si>
  <si>
    <t>Categoria profissional (vinculada à execução contratual)</t>
  </si>
  <si>
    <t>Salário Nominativo da Categoria Profissional</t>
  </si>
  <si>
    <t>Classificação Brasileira de Ocupações (CBO)</t>
  </si>
  <si>
    <t>Limpeza</t>
  </si>
  <si>
    <t>Tipo de serviço (mesmo serviço com características distintas)</t>
  </si>
  <si>
    <t>Dados para composição dos custos referentes à mão-de-obra</t>
  </si>
  <si>
    <t>Quantidade total a contratar (em função da unidade de medida)</t>
  </si>
  <si>
    <t>Unidade de Medida</t>
  </si>
  <si>
    <t>Tipo de Serviço</t>
  </si>
  <si>
    <t>Identificação do Serviço</t>
  </si>
  <si>
    <t>Nº de meses de execução contratual</t>
  </si>
  <si>
    <t>Ano do Acordo, Convenção ou Dissídio Coletivo</t>
  </si>
  <si>
    <t>Recife</t>
  </si>
  <si>
    <t>Município</t>
  </si>
  <si>
    <t>Data de apresentação da proposta</t>
  </si>
  <si>
    <t>Discriminação dos Serviços</t>
  </si>
  <si>
    <t xml:space="preserve">DATA </t>
  </si>
  <si>
    <t xml:space="preserve">LICITAÇÃO Nº </t>
  </si>
  <si>
    <t>NÚMERO DO PROCESSO</t>
  </si>
  <si>
    <t>ITENS</t>
  </si>
  <si>
    <t>DESCRIÇÃO</t>
  </si>
  <si>
    <t>MARCA/SIMILAR</t>
  </si>
  <si>
    <t>UNIDADE</t>
  </si>
  <si>
    <t>GALÃO 5L</t>
  </si>
  <si>
    <t>LITRO</t>
  </si>
  <si>
    <t>CLORO COMUM CONCENTRADO</t>
  </si>
  <si>
    <t>Q-BOA, BLILUX´YPÊ</t>
  </si>
  <si>
    <t>DESINFETANTE SANITÁRIO</t>
  </si>
  <si>
    <t>VEJA, BOMBRIL, HARPIC, PATO, BECKER</t>
  </si>
  <si>
    <t>DETERGENTE NEUTRO PARA PISO CONCENTRADO</t>
  </si>
  <si>
    <t>YPÉ, LIMPOL, MINUANO, BECKER</t>
  </si>
  <si>
    <t>ESPONJA DE ESPUMA DUPLA FACE</t>
  </si>
  <si>
    <t>3M, SCOTCHBRITE, BOMBRIL</t>
  </si>
  <si>
    <t>FLANELA 100% ALGODÃO APROXIMADAMENTE 40x60cm</t>
  </si>
  <si>
    <t>MULTI USO + LIMPA VIDRO CONCENTRADO</t>
  </si>
  <si>
    <t>CIF, BOMBRIL, VEJA, BECKER</t>
  </si>
  <si>
    <t>1kg</t>
  </si>
  <si>
    <t>PALHA DE AÇO DE 1ª QUALIDADE</t>
  </si>
  <si>
    <t>BOMBRIL, 3M</t>
  </si>
  <si>
    <t>PACOTE</t>
  </si>
  <si>
    <t>PANO DE CHÃO ALVEJADO TIPO SACO 42X64</t>
  </si>
  <si>
    <t>PAPEL HIGIÊNICO ROLÃO 10CM X 300M</t>
  </si>
  <si>
    <t>SANTHER, INDAIAL, NATUREZA, BIOPEL</t>
  </si>
  <si>
    <t>CAIXA (8 UNIDADES)</t>
  </si>
  <si>
    <t>PAPEL TOALHA INTER FOLHA 2 DOBRAS</t>
  </si>
  <si>
    <t>SANTHER , INDAIAL, NATUREZA, BIOPEL</t>
  </si>
  <si>
    <t>BECKER</t>
  </si>
  <si>
    <t>SABÃO CREMOSO LIQUIDO PARA MÃOS CONCENTRADO</t>
  </si>
  <si>
    <t>MUCCIO, MAZZO, PREMISSE, RXACCTA</t>
  </si>
  <si>
    <t>YPÊ, BOMBRIL, LIMPOL,  MINUANO</t>
  </si>
  <si>
    <t xml:space="preserve">SABÃO EM PÓ </t>
  </si>
  <si>
    <t>SURF, TIXAN, BLILHANTE</t>
  </si>
  <si>
    <t>SACO  DE LIXO  (200 LITROS) PAC. COM 100</t>
  </si>
  <si>
    <t>PACOTE /C 100 UND</t>
  </si>
  <si>
    <t xml:space="preserve">SACO DE LIXO (100 LITROS) PAC. C/100 </t>
  </si>
  <si>
    <t>SACO DE LIXO (40 LITROS) PAC. C/100</t>
  </si>
  <si>
    <t>LIMPADOR PERFUMADO DE USO GERAL, AROMATIZANTE CONCENTRADO</t>
  </si>
  <si>
    <t xml:space="preserve">Quantidade </t>
  </si>
  <si>
    <t>APANHADOR/PÁ DE LIXO CABO LONGO</t>
  </si>
  <si>
    <t>BETTANIN, ODIM</t>
  </si>
  <si>
    <t>BALDE PLÁSTICO DE 20 LITROS</t>
  </si>
  <si>
    <t>BRASPLÁSTICO, PLASNEW, TOMKI</t>
  </si>
  <si>
    <t>CARRINHO DE MÃO COM CAÇAMBA EM POLIPROPILENO, ESTRUTURA TUBULAR BIPARTIDA EM AÇO SAE 1020, CAPACIDADE DA CAÇAMBA: 90L, PNEU COM CÂMARA.</t>
  </si>
  <si>
    <t>TRAMONTINA</t>
  </si>
  <si>
    <t>BETTANIN, SANTA MARIA</t>
  </si>
  <si>
    <t>ENXADA DE FERRO, CABO LONGO, PARA ÁREA EXTERNA</t>
  </si>
  <si>
    <t>TRAMONTINA, VONDER, TRAPP</t>
  </si>
  <si>
    <t>ESCOVA PARA LIMPEZA PESADA COM ALÇA PARA MÃO</t>
  </si>
  <si>
    <t>BETTANIN, SCOTCH-BRITE</t>
  </si>
  <si>
    <t>ESPANADOR DE PENA</t>
  </si>
  <si>
    <t>HIPERCLEAN</t>
  </si>
  <si>
    <t>MANGUEIRA DE NYLON TRANÇADO PARA ÁGUA, DE 1/2 POLEGADA, 50 METROS DE EXTENSÃO</t>
  </si>
  <si>
    <t>VONDER, TRAPP, TRAMONTINA</t>
  </si>
  <si>
    <t>COM 50M</t>
  </si>
  <si>
    <t>PÁ DE FERRO QUADRADA, CABO DE MADEIRA, PARA ÁREA EXTERNA</t>
  </si>
  <si>
    <t>RODO DE 40cm com cabo de madeira e rosca plástica</t>
  </si>
  <si>
    <t>RODO DE 60cm com cabo de madeira e rosca plástica</t>
  </si>
  <si>
    <t>RODO LIMPADOR DE VIDROS COM EXTENSOR DE CABO</t>
  </si>
  <si>
    <t>NOVIÇA, BETTANIN, CONDOR</t>
  </si>
  <si>
    <t>VASSOURA DE PÊLO NATURAL 40cm</t>
  </si>
  <si>
    <t>VASSOURA GRANDE, PELO SINTÉTICO, BASE DE 60cm CABO DE 1,2m</t>
  </si>
  <si>
    <t>BETTANIN, DELL FORTE</t>
  </si>
  <si>
    <t>VASSOURA PIAÇAVA, BASE PLÁSTICA de 15,5cm E CABO DE MADEIRA COM ROSCA DE PLÁSTICO</t>
  </si>
  <si>
    <t>VASSOURA TIPO ANCINHO</t>
  </si>
  <si>
    <t>VIDA ÚTIL (MESES)</t>
  </si>
  <si>
    <t>QUANTIDADE</t>
  </si>
  <si>
    <t xml:space="preserve">VALOR MENSAL </t>
  </si>
  <si>
    <t>LIVRE ESCOLHA</t>
  </si>
  <si>
    <t>PAR</t>
  </si>
  <si>
    <t>MEIAS 100% ALGOODÃO, COR PRETA</t>
  </si>
  <si>
    <t>LUVA DE LÁTEX NATURAL, CANO LONGO, INTERNAMENTE FORRADA COM FLOCOS DE ALGODÃO E ANTIDERRAPANTE NAS PALMAS E DEDOS.</t>
  </si>
  <si>
    <t>LUVA TRICOTADA ALGODÃO PIGMENTADA 2 FIOS</t>
  </si>
  <si>
    <t>ÓCULOS DE SEGURANÇA</t>
  </si>
  <si>
    <t>RESPIRADOR DESCARTÁVEL COM VÁLVULA DE EXALAÇÃO PFF-2</t>
  </si>
  <si>
    <t>DESCARPACK, LEDAN, DELTA PLUS</t>
  </si>
  <si>
    <t>quantidade</t>
  </si>
  <si>
    <t>DESINCRUSTANTE/REMOVEDOR TRADICIONAL PARA LIMPEZA PROFUNDA</t>
  </si>
  <si>
    <t>Valor Mensal</t>
  </si>
  <si>
    <t>Uniforme do Servente</t>
  </si>
  <si>
    <t>Soma</t>
  </si>
  <si>
    <t>Tratador de Animais</t>
  </si>
  <si>
    <t>posto</t>
  </si>
  <si>
    <t>6230-20</t>
  </si>
  <si>
    <t>Material por Funcionário</t>
  </si>
  <si>
    <t>Equipamento por Funcionário</t>
  </si>
  <si>
    <t>Valor Unitário</t>
  </si>
  <si>
    <t>08400.002937/2022-32</t>
  </si>
  <si>
    <t>PREGAO 02/2022</t>
  </si>
  <si>
    <t>CCT/2022/2022</t>
  </si>
  <si>
    <t>Tratador de cães</t>
  </si>
  <si>
    <r>
      <t xml:space="preserve">Salário Base </t>
    </r>
    <r>
      <rPr>
        <b/>
        <sz val="11"/>
        <rFont val="Calibri"/>
        <family val="2"/>
        <scheme val="minor"/>
      </rPr>
      <t>(23-Auxi. De serviços gerais)</t>
    </r>
  </si>
  <si>
    <r>
      <t xml:space="preserve">Adicional Insalubridade </t>
    </r>
    <r>
      <rPr>
        <b/>
        <sz val="11"/>
        <rFont val="Calibri"/>
        <family val="2"/>
        <scheme val="minor"/>
      </rPr>
      <t>(NR 15 -atividades e operações insalubres)</t>
    </r>
  </si>
  <si>
    <r>
      <t xml:space="preserve">Auxílio-Refeição/Alimentação </t>
    </r>
    <r>
      <rPr>
        <b/>
        <sz val="11"/>
        <rFont val="Calibri"/>
        <family val="2"/>
        <scheme val="minor"/>
      </rPr>
      <t>(Cláusula Nona da CCT - R$ 8,42*15 dias)</t>
    </r>
  </si>
  <si>
    <r>
      <t xml:space="preserve">Cesta Básica </t>
    </r>
    <r>
      <rPr>
        <b/>
        <sz val="11"/>
        <rFont val="Calibri"/>
        <family val="2"/>
        <scheme val="minor"/>
      </rPr>
      <t>(Cláusula Décima Primeira da CCT)</t>
    </r>
  </si>
  <si>
    <t>REGIME TRIBUTÁRIO</t>
  </si>
  <si>
    <r>
      <t xml:space="preserve">Transporte </t>
    </r>
    <r>
      <rPr>
        <b/>
        <sz val="11"/>
        <rFont val="Calibri"/>
        <family val="2"/>
        <scheme val="minor"/>
      </rPr>
      <t>(Cláusula dédima Segunda da CCT)</t>
    </r>
  </si>
  <si>
    <r>
      <t xml:space="preserve">Cobertura Social </t>
    </r>
    <r>
      <rPr>
        <b/>
        <sz val="11"/>
        <rFont val="Calibri"/>
        <family val="2"/>
        <scheme val="minor"/>
      </rPr>
      <t>(Cláusula Décima Terceira da CCT)</t>
    </r>
  </si>
  <si>
    <t>VET+20</t>
  </si>
  <si>
    <t>DESINFETANTE BACTERICIDA , GERMICIDA E FUNGICIDA (A BASE DE QUATERNÁRIO DE AMÔNIO)</t>
  </si>
  <si>
    <t>GARRAFA 1L</t>
  </si>
  <si>
    <t>CAMISA DE PROTEÇÃO UV, NOME TRATADOR DE CÃES E LOGO DA EMPRESA</t>
  </si>
  <si>
    <t xml:space="preserve">Camiseta unissex, de manga curta; em malha flamê (100% algodão) ou malha fria PV
(poliéster de 60 a 67% e Viscose 33 a 40%), modelagem levemente solta, barra reta e gola em V
ou  com logotipo da empresa contratada estampado no peito. O logotipo não pode ser
semelhante ao utilizado pela PF em seus uniformes.
</t>
  </si>
  <si>
    <t>Boné</t>
  </si>
  <si>
    <t>CALÇA DE SARJA BRIM, TIPO MILITAR</t>
  </si>
  <si>
    <t>DESCRIÇÃO/QUANTIDADE DOS UNIFORMES - QUANTIDADE PARA 12 MESES</t>
  </si>
  <si>
    <t>Botas, tipo galocha, cano longo, com solado antiderrapante; bota de segurança, tipo
impermeável, de uso profissional, confeccionada em policloreto de vinila, injetado em
uma só peça. Características: Comprimento do cano 26cm.</t>
  </si>
  <si>
    <t>Capa para chuva, com capuz fixo sem cordão, em material resistente, mangas longas;
fechamento com botões de pressão plástico ou em metal, material Laminado PVC
015 sarja transparente</t>
  </si>
  <si>
    <t>QUANTITATIVO ESTIMADO  DE MATERIAL DE LIMPEZA E HIGIENIZAÇÃO DE RECINTOS  -  quantitativo MENSAL, promovendo sua substituição quando necessário.</t>
  </si>
  <si>
    <t>FARDO com 8 und</t>
  </si>
  <si>
    <t>PAPEL HIGIÊNICO  BRANCO</t>
  </si>
  <si>
    <t>CAIXA (2 UNIDADES)</t>
  </si>
  <si>
    <t>SABÃO EM BARRA  PACOTE C/ 5 UND</t>
  </si>
  <si>
    <t>EQUIPAMENTOS PARA LIMPEZA/HIGIENIZAÇÃO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</si>
</sst>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%"/>
    <numFmt numFmtId="166" formatCode="0.000%"/>
    <numFmt numFmtId="167" formatCode="0.0000%"/>
    <numFmt numFmtId="168" formatCode="&quot;R$ &quot;#,##0.00_);[Red]\(&quot;R$ &quot;#,##0.00\)"/>
    <numFmt numFmtId="170" formatCode="&quot;R$&quot;\ #,##0.00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164" fontId="4" fillId="0" borderId="0" applyFill="0" applyBorder="0" applyAlignment="0" applyProtection="0"/>
    <xf numFmtId="9" fontId="4" fillId="0" borderId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276">
    <xf numFmtId="0" fontId="0" fillId="0" borderId="0" xfId="0"/>
    <xf numFmtId="0" fontId="4" fillId="0" borderId="0" xfId="0" applyFont="1"/>
    <xf numFmtId="44" fontId="5" fillId="0" borderId="0" xfId="4" applyFont="1"/>
    <xf numFmtId="44" fontId="3" fillId="0" borderId="1" xfId="4" applyFont="1" applyFill="1" applyBorder="1"/>
    <xf numFmtId="0" fontId="1" fillId="0" borderId="0" xfId="5"/>
    <xf numFmtId="43" fontId="6" fillId="0" borderId="4" xfId="1" applyFont="1" applyFill="1" applyBorder="1"/>
    <xf numFmtId="0" fontId="6" fillId="0" borderId="8" xfId="5" applyFont="1" applyFill="1" applyBorder="1" applyAlignment="1">
      <alignment horizontal="center"/>
    </xf>
    <xf numFmtId="44" fontId="6" fillId="0" borderId="4" xfId="4" applyFont="1" applyFill="1" applyBorder="1"/>
    <xf numFmtId="44" fontId="6" fillId="0" borderId="12" xfId="4" applyFont="1" applyBorder="1"/>
    <xf numFmtId="0" fontId="6" fillId="0" borderId="16" xfId="5" applyFont="1" applyBorder="1" applyAlignment="1">
      <alignment horizontal="center"/>
    </xf>
    <xf numFmtId="0" fontId="7" fillId="0" borderId="1" xfId="5" applyFont="1" applyBorder="1" applyAlignment="1">
      <alignment horizontal="center"/>
    </xf>
    <xf numFmtId="0" fontId="6" fillId="0" borderId="19" xfId="5" applyFont="1" applyBorder="1" applyAlignment="1">
      <alignment horizontal="center"/>
    </xf>
    <xf numFmtId="0" fontId="7" fillId="0" borderId="0" xfId="5" applyFont="1" applyBorder="1" applyAlignment="1">
      <alignment horizontal="center"/>
    </xf>
    <xf numFmtId="0" fontId="6" fillId="0" borderId="0" xfId="5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2" fontId="8" fillId="0" borderId="20" xfId="0" applyNumberFormat="1" applyFont="1" applyFill="1" applyBorder="1"/>
    <xf numFmtId="2" fontId="4" fillId="0" borderId="4" xfId="0" applyNumberFormat="1" applyFont="1" applyFill="1" applyBorder="1"/>
    <xf numFmtId="0" fontId="4" fillId="0" borderId="8" xfId="0" applyFont="1" applyFill="1" applyBorder="1" applyAlignment="1">
      <alignment horizontal="center"/>
    </xf>
    <xf numFmtId="2" fontId="4" fillId="0" borderId="12" xfId="0" applyNumberFormat="1" applyFont="1" applyBorder="1"/>
    <xf numFmtId="0" fontId="4" fillId="0" borderId="16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4" fillId="0" borderId="25" xfId="0" applyNumberFormat="1" applyFont="1" applyFill="1" applyBorder="1"/>
    <xf numFmtId="0" fontId="4" fillId="0" borderId="26" xfId="0" applyFont="1" applyBorder="1" applyAlignment="1"/>
    <xf numFmtId="0" fontId="4" fillId="0" borderId="6" xfId="0" applyFont="1" applyBorder="1" applyAlignment="1"/>
    <xf numFmtId="2" fontId="4" fillId="0" borderId="29" xfId="0" applyNumberFormat="1" applyFont="1" applyFill="1" applyBorder="1"/>
    <xf numFmtId="0" fontId="8" fillId="0" borderId="30" xfId="0" applyFont="1" applyBorder="1" applyAlignment="1"/>
    <xf numFmtId="0" fontId="8" fillId="0" borderId="10" xfId="0" applyFont="1" applyBorder="1" applyAlignment="1"/>
    <xf numFmtId="0" fontId="4" fillId="0" borderId="30" xfId="0" applyFont="1" applyBorder="1" applyAlignment="1"/>
    <xf numFmtId="0" fontId="4" fillId="0" borderId="10" xfId="0" applyFont="1" applyBorder="1" applyAlignment="1"/>
    <xf numFmtId="2" fontId="4" fillId="0" borderId="32" xfId="0" applyNumberFormat="1" applyFont="1" applyBorder="1"/>
    <xf numFmtId="0" fontId="4" fillId="0" borderId="33" xfId="0" applyFont="1" applyBorder="1" applyAlignment="1"/>
    <xf numFmtId="0" fontId="4" fillId="0" borderId="14" xfId="0" applyFont="1" applyBorder="1" applyAlignment="1"/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2" fontId="4" fillId="0" borderId="0" xfId="0" applyNumberFormat="1" applyFont="1"/>
    <xf numFmtId="0" fontId="6" fillId="0" borderId="0" xfId="0" applyFont="1"/>
    <xf numFmtId="2" fontId="7" fillId="0" borderId="31" xfId="0" applyNumberFormat="1" applyFont="1" applyFill="1" applyBorder="1"/>
    <xf numFmtId="2" fontId="6" fillId="0" borderId="31" xfId="0" applyNumberFormat="1" applyFont="1" applyBorder="1"/>
    <xf numFmtId="0" fontId="6" fillId="0" borderId="31" xfId="0" applyFont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2" fontId="6" fillId="0" borderId="31" xfId="0" applyNumberFormat="1" applyFont="1" applyFill="1" applyBorder="1"/>
    <xf numFmtId="0" fontId="6" fillId="0" borderId="31" xfId="0" applyFont="1" applyFill="1" applyBorder="1" applyAlignment="1">
      <alignment horizontal="center"/>
    </xf>
    <xf numFmtId="164" fontId="8" fillId="0" borderId="0" xfId="2" applyFont="1"/>
    <xf numFmtId="0" fontId="7" fillId="0" borderId="31" xfId="0" applyFont="1" applyBorder="1" applyAlignment="1">
      <alignment horizontal="center"/>
    </xf>
    <xf numFmtId="2" fontId="7" fillId="0" borderId="0" xfId="0" applyNumberFormat="1" applyFont="1" applyFill="1" applyBorder="1"/>
    <xf numFmtId="0" fontId="6" fillId="0" borderId="0" xfId="0" applyFont="1" applyBorder="1" applyAlignment="1">
      <alignment horizontal="center"/>
    </xf>
    <xf numFmtId="2" fontId="9" fillId="0" borderId="38" xfId="0" applyNumberFormat="1" applyFont="1" applyFill="1" applyBorder="1"/>
    <xf numFmtId="10" fontId="9" fillId="0" borderId="39" xfId="3" applyNumberFormat="1" applyFont="1" applyBorder="1" applyAlignment="1"/>
    <xf numFmtId="0" fontId="9" fillId="0" borderId="36" xfId="0" applyFont="1" applyBorder="1" applyAlignment="1">
      <alignment horizontal="center"/>
    </xf>
    <xf numFmtId="2" fontId="9" fillId="0" borderId="40" xfId="0" applyNumberFormat="1" applyFont="1" applyFill="1" applyBorder="1"/>
    <xf numFmtId="10" fontId="9" fillId="0" borderId="0" xfId="3" applyNumberFormat="1" applyFont="1" applyBorder="1" applyAlignment="1"/>
    <xf numFmtId="0" fontId="9" fillId="0" borderId="0" xfId="0" applyFont="1" applyBorder="1" applyAlignment="1">
      <alignment horizontal="left"/>
    </xf>
    <xf numFmtId="0" fontId="9" fillId="0" borderId="41" xfId="0" applyFont="1" applyBorder="1" applyAlignment="1">
      <alignment horizontal="center"/>
    </xf>
    <xf numFmtId="0" fontId="2" fillId="0" borderId="41" xfId="0" applyFont="1" applyBorder="1"/>
    <xf numFmtId="2" fontId="9" fillId="0" borderId="42" xfId="0" applyNumberFormat="1" applyFont="1" applyFill="1" applyBorder="1"/>
    <xf numFmtId="10" fontId="9" fillId="0" borderId="43" xfId="3" applyNumberFormat="1" applyFont="1" applyBorder="1" applyAlignment="1"/>
    <xf numFmtId="0" fontId="9" fillId="0" borderId="44" xfId="0" applyFont="1" applyBorder="1" applyAlignment="1">
      <alignment horizontal="center"/>
    </xf>
    <xf numFmtId="0" fontId="6" fillId="0" borderId="0" xfId="0" applyFont="1" applyBorder="1"/>
    <xf numFmtId="10" fontId="6" fillId="0" borderId="31" xfId="3" applyNumberFormat="1" applyFont="1" applyBorder="1" applyAlignment="1"/>
    <xf numFmtId="9" fontId="6" fillId="0" borderId="31" xfId="3" applyNumberFormat="1" applyFont="1" applyBorder="1" applyAlignment="1"/>
    <xf numFmtId="165" fontId="6" fillId="0" borderId="31" xfId="3" applyNumberFormat="1" applyFont="1" applyBorder="1" applyAlignment="1"/>
    <xf numFmtId="2" fontId="6" fillId="0" borderId="31" xfId="0" applyNumberFormat="1" applyFont="1" applyBorder="1" applyAlignment="1">
      <alignment horizontal="center"/>
    </xf>
    <xf numFmtId="10" fontId="6" fillId="0" borderId="31" xfId="3" applyNumberFormat="1" applyFont="1" applyBorder="1" applyAlignment="1">
      <alignment horizontal="center"/>
    </xf>
    <xf numFmtId="10" fontId="6" fillId="0" borderId="31" xfId="0" applyNumberFormat="1" applyFont="1" applyBorder="1" applyAlignment="1"/>
    <xf numFmtId="2" fontId="7" fillId="0" borderId="31" xfId="0" applyNumberFormat="1" applyFont="1" applyBorder="1"/>
    <xf numFmtId="10" fontId="7" fillId="0" borderId="31" xfId="0" applyNumberFormat="1" applyFont="1" applyBorder="1" applyAlignment="1">
      <alignment horizontal="center"/>
    </xf>
    <xf numFmtId="0" fontId="7" fillId="4" borderId="31" xfId="0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7" fillId="4" borderId="11" xfId="0" applyFont="1" applyFill="1" applyBorder="1" applyAlignment="1">
      <alignment horizontal="center"/>
    </xf>
    <xf numFmtId="10" fontId="6" fillId="0" borderId="31" xfId="0" applyNumberFormat="1" applyFont="1" applyBorder="1" applyAlignment="1">
      <alignment horizontal="center"/>
    </xf>
    <xf numFmtId="10" fontId="6" fillId="0" borderId="31" xfId="0" applyNumberFormat="1" applyFont="1" applyFill="1" applyBorder="1" applyAlignment="1">
      <alignment horizontal="center"/>
    </xf>
    <xf numFmtId="0" fontId="0" fillId="0" borderId="0" xfId="0" applyFont="1"/>
    <xf numFmtId="2" fontId="7" fillId="0" borderId="31" xfId="0" applyNumberFormat="1" applyFont="1" applyFill="1" applyBorder="1" applyAlignment="1">
      <alignment horizontal="center"/>
    </xf>
    <xf numFmtId="0" fontId="7" fillId="0" borderId="31" xfId="0" applyFont="1" applyFill="1" applyBorder="1" applyAlignment="1">
      <alignment horizontal="left"/>
    </xf>
    <xf numFmtId="0" fontId="4" fillId="0" borderId="0" xfId="0" applyFont="1" applyFill="1"/>
    <xf numFmtId="0" fontId="6" fillId="0" borderId="0" xfId="0" applyFont="1" applyFill="1" applyBorder="1"/>
    <xf numFmtId="166" fontId="6" fillId="0" borderId="31" xfId="0" applyNumberFormat="1" applyFont="1" applyFill="1" applyBorder="1" applyAlignment="1">
      <alignment horizontal="center"/>
    </xf>
    <xf numFmtId="10" fontId="6" fillId="5" borderId="31" xfId="0" applyNumberFormat="1" applyFont="1" applyFill="1" applyBorder="1" applyAlignment="1">
      <alignment horizontal="center"/>
    </xf>
    <xf numFmtId="167" fontId="6" fillId="0" borderId="31" xfId="0" applyNumberFormat="1" applyFont="1" applyFill="1" applyBorder="1" applyAlignment="1">
      <alignment horizontal="center"/>
    </xf>
    <xf numFmtId="2" fontId="6" fillId="0" borderId="31" xfId="0" applyNumberFormat="1" applyFont="1" applyBorder="1" applyAlignment="1">
      <alignment horizontal="right"/>
    </xf>
    <xf numFmtId="166" fontId="6" fillId="0" borderId="31" xfId="0" applyNumberFormat="1" applyFont="1" applyBorder="1" applyAlignment="1">
      <alignment horizontal="center"/>
    </xf>
    <xf numFmtId="2" fontId="8" fillId="0" borderId="0" xfId="0" applyNumberFormat="1" applyFont="1"/>
    <xf numFmtId="0" fontId="7" fillId="0" borderId="0" xfId="0" applyFont="1" applyBorder="1"/>
    <xf numFmtId="2" fontId="7" fillId="0" borderId="0" xfId="0" applyNumberFormat="1" applyFont="1" applyBorder="1" applyAlignment="1"/>
    <xf numFmtId="0" fontId="7" fillId="0" borderId="0" xfId="0" applyFont="1" applyBorder="1" applyAlignment="1">
      <alignment horizontal="center"/>
    </xf>
    <xf numFmtId="2" fontId="7" fillId="0" borderId="31" xfId="0" applyNumberFormat="1" applyFont="1" applyBorder="1" applyAlignment="1"/>
    <xf numFmtId="10" fontId="6" fillId="0" borderId="31" xfId="3" applyNumberFormat="1" applyFont="1" applyFill="1" applyBorder="1" applyAlignment="1">
      <alignment horizontal="center"/>
    </xf>
    <xf numFmtId="0" fontId="6" fillId="0" borderId="31" xfId="0" applyFont="1" applyBorder="1"/>
    <xf numFmtId="0" fontId="6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17" xfId="5" applyFont="1" applyBorder="1" applyAlignment="1">
      <alignment horizontal="left"/>
    </xf>
    <xf numFmtId="0" fontId="6" fillId="0" borderId="2" xfId="5" applyFont="1" applyBorder="1" applyAlignment="1">
      <alignment horizontal="left"/>
    </xf>
    <xf numFmtId="0" fontId="1" fillId="0" borderId="3" xfId="5" applyFont="1" applyBorder="1" applyAlignment="1">
      <alignment horizontal="left"/>
    </xf>
    <xf numFmtId="0" fontId="6" fillId="0" borderId="3" xfId="5" applyFont="1" applyBorder="1" applyAlignment="1">
      <alignment horizontal="left"/>
    </xf>
    <xf numFmtId="0" fontId="11" fillId="0" borderId="11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11" fillId="0" borderId="31" xfId="0" applyFont="1" applyBorder="1" applyAlignment="1">
      <alignment horizontal="center" vertical="top"/>
    </xf>
    <xf numFmtId="0" fontId="11" fillId="0" borderId="31" xfId="0" applyFont="1" applyBorder="1" applyAlignment="1">
      <alignment vertical="top"/>
    </xf>
    <xf numFmtId="0" fontId="12" fillId="0" borderId="31" xfId="0" applyFont="1" applyBorder="1" applyAlignment="1">
      <alignment horizontal="center" vertical="top"/>
    </xf>
    <xf numFmtId="0" fontId="12" fillId="0" borderId="31" xfId="0" applyFont="1" applyBorder="1" applyAlignment="1">
      <alignment horizontal="left" vertical="top"/>
    </xf>
    <xf numFmtId="0" fontId="14" fillId="0" borderId="31" xfId="0" applyFont="1" applyBorder="1" applyAlignment="1">
      <alignment horizontal="center" vertical="top"/>
    </xf>
    <xf numFmtId="0" fontId="13" fillId="0" borderId="31" xfId="0" applyFont="1" applyFill="1" applyBorder="1" applyAlignment="1">
      <alignment horizontal="center" vertical="top"/>
    </xf>
    <xf numFmtId="0" fontId="11" fillId="0" borderId="31" xfId="0" applyFont="1" applyFill="1" applyBorder="1" applyAlignment="1">
      <alignment horizontal="center" vertical="top"/>
    </xf>
    <xf numFmtId="0" fontId="13" fillId="0" borderId="31" xfId="0" applyFont="1" applyFill="1" applyBorder="1" applyAlignment="1">
      <alignment horizontal="center" vertical="center"/>
    </xf>
    <xf numFmtId="0" fontId="0" fillId="0" borderId="0" xfId="0" applyAlignment="1"/>
    <xf numFmtId="0" fontId="11" fillId="0" borderId="11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1" fillId="0" borderId="31" xfId="0" applyFont="1" applyBorder="1" applyAlignment="1">
      <alignment horizontal="center" vertical="top" wrapText="1"/>
    </xf>
    <xf numFmtId="0" fontId="14" fillId="0" borderId="31" xfId="0" applyFont="1" applyBorder="1" applyAlignment="1">
      <alignment vertical="top" wrapText="1"/>
    </xf>
    <xf numFmtId="0" fontId="13" fillId="0" borderId="31" xfId="0" applyFont="1" applyBorder="1" applyAlignment="1">
      <alignment horizontal="center" vertical="top" wrapText="1"/>
    </xf>
    <xf numFmtId="0" fontId="14" fillId="0" borderId="31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2" fillId="0" borderId="0" xfId="0" applyFont="1"/>
    <xf numFmtId="164" fontId="12" fillId="0" borderId="0" xfId="2" applyFont="1"/>
    <xf numFmtId="0" fontId="12" fillId="5" borderId="31" xfId="0" applyFont="1" applyFill="1" applyBorder="1" applyAlignment="1">
      <alignment horizontal="center" vertical="top"/>
    </xf>
    <xf numFmtId="0" fontId="11" fillId="5" borderId="31" xfId="0" applyFont="1" applyFill="1" applyBorder="1" applyAlignment="1">
      <alignment horizontal="center" vertical="top"/>
    </xf>
    <xf numFmtId="0" fontId="13" fillId="0" borderId="0" xfId="0" applyFont="1"/>
    <xf numFmtId="164" fontId="13" fillId="0" borderId="31" xfId="2" applyFont="1" applyBorder="1" applyAlignment="1"/>
    <xf numFmtId="0" fontId="13" fillId="0" borderId="31" xfId="0" applyFont="1" applyFill="1" applyBorder="1" applyAlignment="1">
      <alignment horizontal="center" vertical="top" wrapText="1"/>
    </xf>
    <xf numFmtId="0" fontId="14" fillId="0" borderId="31" xfId="0" applyFont="1" applyFill="1" applyBorder="1" applyAlignment="1">
      <alignment horizontal="center" vertical="top" wrapText="1"/>
    </xf>
    <xf numFmtId="164" fontId="13" fillId="0" borderId="31" xfId="2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horizontal="left" vertical="top" wrapText="1"/>
    </xf>
    <xf numFmtId="0" fontId="13" fillId="0" borderId="0" xfId="0" applyFont="1" applyAlignment="1"/>
    <xf numFmtId="164" fontId="13" fillId="0" borderId="0" xfId="2" applyFont="1" applyAlignment="1"/>
    <xf numFmtId="0" fontId="13" fillId="0" borderId="31" xfId="0" applyFont="1" applyBorder="1"/>
    <xf numFmtId="43" fontId="13" fillId="0" borderId="31" xfId="0" applyNumberFormat="1" applyFont="1" applyBorder="1"/>
    <xf numFmtId="0" fontId="16" fillId="0" borderId="11" xfId="0" applyFont="1" applyFill="1" applyBorder="1" applyAlignment="1">
      <alignment vertical="top" wrapText="1"/>
    </xf>
    <xf numFmtId="0" fontId="16" fillId="0" borderId="9" xfId="0" applyFont="1" applyFill="1" applyBorder="1" applyAlignment="1">
      <alignment vertical="top" wrapText="1"/>
    </xf>
    <xf numFmtId="0" fontId="16" fillId="0" borderId="31" xfId="0" applyFont="1" applyFill="1" applyBorder="1" applyAlignment="1">
      <alignment horizontal="center" vertical="top" wrapText="1"/>
    </xf>
    <xf numFmtId="0" fontId="14" fillId="0" borderId="31" xfId="0" applyFont="1" applyFill="1" applyBorder="1" applyAlignment="1">
      <alignment vertical="top" wrapText="1"/>
    </xf>
    <xf numFmtId="0" fontId="13" fillId="0" borderId="31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164" fontId="13" fillId="0" borderId="0" xfId="2" applyFont="1"/>
    <xf numFmtId="164" fontId="13" fillId="0" borderId="31" xfId="2" applyFont="1" applyBorder="1" applyAlignment="1">
      <alignment horizontal="center" vertical="top" wrapText="1"/>
    </xf>
    <xf numFmtId="164" fontId="4" fillId="0" borderId="31" xfId="2" applyFill="1" applyBorder="1" applyAlignment="1">
      <alignment horizontal="center" vertical="top" wrapText="1"/>
    </xf>
    <xf numFmtId="164" fontId="4" fillId="0" borderId="31" xfId="2" applyFill="1" applyBorder="1"/>
    <xf numFmtId="164" fontId="4" fillId="0" borderId="31" xfId="2" applyBorder="1" applyAlignment="1">
      <alignment horizontal="center" vertical="top" wrapText="1"/>
    </xf>
    <xf numFmtId="0" fontId="11" fillId="0" borderId="31" xfId="0" applyFont="1" applyFill="1" applyBorder="1" applyAlignment="1">
      <alignment horizontal="center"/>
    </xf>
    <xf numFmtId="0" fontId="14" fillId="0" borderId="31" xfId="0" applyFont="1" applyBorder="1"/>
    <xf numFmtId="2" fontId="6" fillId="7" borderId="31" xfId="0" applyNumberFormat="1" applyFont="1" applyFill="1" applyBorder="1"/>
    <xf numFmtId="2" fontId="6" fillId="7" borderId="31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center" vertical="top"/>
    </xf>
    <xf numFmtId="0" fontId="12" fillId="0" borderId="31" xfId="0" applyFont="1" applyBorder="1"/>
    <xf numFmtId="0" fontId="12" fillId="0" borderId="31" xfId="0" applyFont="1" applyBorder="1" applyAlignment="1">
      <alignment wrapText="1"/>
    </xf>
    <xf numFmtId="0" fontId="12" fillId="0" borderId="0" xfId="0" applyFont="1" applyAlignment="1">
      <alignment wrapText="1"/>
    </xf>
    <xf numFmtId="164" fontId="14" fillId="7" borderId="31" xfId="2" applyFont="1" applyFill="1" applyBorder="1" applyAlignment="1">
      <alignment horizontal="center" wrapText="1"/>
    </xf>
    <xf numFmtId="43" fontId="14" fillId="7" borderId="31" xfId="0" applyNumberFormat="1" applyFont="1" applyFill="1" applyBorder="1"/>
    <xf numFmtId="0" fontId="14" fillId="7" borderId="31" xfId="0" applyFont="1" applyFill="1" applyBorder="1" applyAlignment="1">
      <alignment wrapText="1"/>
    </xf>
    <xf numFmtId="164" fontId="14" fillId="7" borderId="31" xfId="2" applyFont="1" applyFill="1" applyBorder="1"/>
    <xf numFmtId="0" fontId="14" fillId="7" borderId="31" xfId="0" applyFont="1" applyFill="1" applyBorder="1" applyAlignment="1">
      <alignment horizontal="center" vertical="top" wrapText="1"/>
    </xf>
    <xf numFmtId="164" fontId="14" fillId="7" borderId="31" xfId="2" applyFont="1" applyFill="1" applyBorder="1" applyAlignment="1">
      <alignment horizontal="center" vertical="top" wrapText="1"/>
    </xf>
    <xf numFmtId="0" fontId="12" fillId="5" borderId="11" xfId="0" applyFont="1" applyFill="1" applyBorder="1" applyAlignment="1">
      <alignment vertical="top"/>
    </xf>
    <xf numFmtId="0" fontId="12" fillId="5" borderId="11" xfId="0" quotePrefix="1" applyFont="1" applyFill="1" applyBorder="1" applyAlignment="1">
      <alignment vertical="top"/>
    </xf>
    <xf numFmtId="0" fontId="12" fillId="5" borderId="11" xfId="0" applyFont="1" applyFill="1" applyBorder="1" applyAlignment="1">
      <alignment vertical="top" wrapText="1"/>
    </xf>
    <xf numFmtId="0" fontId="13" fillId="5" borderId="31" xfId="0" applyFont="1" applyFill="1" applyBorder="1" applyAlignment="1">
      <alignment horizontal="left" vertical="top" wrapText="1"/>
    </xf>
    <xf numFmtId="0" fontId="13" fillId="5" borderId="11" xfId="0" applyFont="1" applyFill="1" applyBorder="1" applyAlignment="1">
      <alignment horizontal="left" vertical="top" wrapText="1"/>
    </xf>
    <xf numFmtId="0" fontId="12" fillId="5" borderId="0" xfId="0" applyFont="1" applyFill="1" applyBorder="1" applyAlignment="1">
      <alignment vertical="top"/>
    </xf>
    <xf numFmtId="0" fontId="4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6" borderId="31" xfId="0" applyFont="1" applyFill="1" applyBorder="1" applyAlignment="1">
      <alignment horizontal="center"/>
    </xf>
    <xf numFmtId="0" fontId="6" fillId="0" borderId="31" xfId="0" applyFont="1" applyBorder="1" applyAlignment="1">
      <alignment horizontal="left"/>
    </xf>
    <xf numFmtId="0" fontId="6" fillId="0" borderId="3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8" fillId="0" borderId="17" xfId="0" applyFont="1" applyFill="1" applyBorder="1" applyAlignment="1">
      <alignment horizontal="center" wrapText="1"/>
    </xf>
    <xf numFmtId="0" fontId="4" fillId="0" borderId="28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7" fillId="6" borderId="11" xfId="0" applyFont="1" applyFill="1" applyBorder="1" applyAlignment="1">
      <alignment horizontal="center"/>
    </xf>
    <xf numFmtId="0" fontId="7" fillId="6" borderId="10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14" fontId="6" fillId="0" borderId="31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7" fillId="0" borderId="11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168" fontId="6" fillId="0" borderId="31" xfId="0" applyNumberFormat="1" applyFont="1" applyBorder="1" applyAlignment="1">
      <alignment horizontal="center"/>
    </xf>
    <xf numFmtId="0" fontId="7" fillId="3" borderId="31" xfId="0" applyFont="1" applyFill="1" applyBorder="1" applyAlignment="1">
      <alignment horizontal="center"/>
    </xf>
    <xf numFmtId="0" fontId="6" fillId="0" borderId="31" xfId="0" applyFont="1" applyBorder="1"/>
    <xf numFmtId="0" fontId="7" fillId="4" borderId="3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2" borderId="31" xfId="0" applyFont="1" applyFill="1" applyBorder="1" applyAlignment="1">
      <alignment horizontal="center"/>
    </xf>
    <xf numFmtId="0" fontId="7" fillId="4" borderId="49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4" borderId="45" xfId="0" applyFont="1" applyFill="1" applyBorder="1" applyAlignment="1">
      <alignment horizontal="center"/>
    </xf>
    <xf numFmtId="0" fontId="7" fillId="4" borderId="43" xfId="0" applyFont="1" applyFill="1" applyBorder="1" applyAlignment="1">
      <alignment horizontal="center"/>
    </xf>
    <xf numFmtId="0" fontId="6" fillId="0" borderId="31" xfId="0" applyFont="1" applyFill="1" applyBorder="1" applyAlignment="1">
      <alignment horizontal="left"/>
    </xf>
    <xf numFmtId="0" fontId="7" fillId="4" borderId="47" xfId="0" applyFont="1" applyFill="1" applyBorder="1" applyAlignment="1">
      <alignment horizontal="center"/>
    </xf>
    <xf numFmtId="0" fontId="7" fillId="4" borderId="39" xfId="0" applyFont="1" applyFill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6" fillId="0" borderId="46" xfId="0" applyFont="1" applyBorder="1"/>
    <xf numFmtId="0" fontId="4" fillId="0" borderId="11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9" fillId="0" borderId="43" xfId="0" applyFont="1" applyBorder="1" applyAlignment="1">
      <alignment horizontal="left"/>
    </xf>
    <xf numFmtId="0" fontId="7" fillId="4" borderId="48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0" borderId="37" xfId="0" applyFont="1" applyBorder="1"/>
    <xf numFmtId="0" fontId="6" fillId="0" borderId="7" xfId="5" applyFont="1" applyBorder="1" applyAlignment="1">
      <alignment horizontal="left"/>
    </xf>
    <xf numFmtId="0" fontId="6" fillId="0" borderId="6" xfId="5" applyFont="1" applyBorder="1" applyAlignment="1">
      <alignment horizontal="left"/>
    </xf>
    <xf numFmtId="0" fontId="6" fillId="0" borderId="5" xfId="5" applyFont="1" applyBorder="1" applyAlignment="1">
      <alignment horizontal="left"/>
    </xf>
    <xf numFmtId="0" fontId="6" fillId="0" borderId="3" xfId="5" applyFont="1" applyBorder="1" applyAlignment="1">
      <alignment horizontal="center"/>
    </xf>
    <xf numFmtId="0" fontId="6" fillId="0" borderId="2" xfId="5" applyFont="1" applyBorder="1" applyAlignment="1">
      <alignment horizontal="center"/>
    </xf>
    <xf numFmtId="0" fontId="6" fillId="0" borderId="0" xfId="5" applyFont="1" applyBorder="1" applyAlignment="1">
      <alignment horizontal="center"/>
    </xf>
    <xf numFmtId="0" fontId="7" fillId="0" borderId="3" xfId="5" applyFont="1" applyBorder="1" applyAlignment="1">
      <alignment horizontal="center"/>
    </xf>
    <xf numFmtId="0" fontId="7" fillId="0" borderId="2" xfId="5" applyFont="1" applyBorder="1" applyAlignment="1">
      <alignment horizontal="center"/>
    </xf>
    <xf numFmtId="0" fontId="7" fillId="0" borderId="17" xfId="5" applyFont="1" applyBorder="1" applyAlignment="1">
      <alignment horizontal="center"/>
    </xf>
    <xf numFmtId="0" fontId="7" fillId="0" borderId="18" xfId="5" applyFont="1" applyBorder="1" applyAlignment="1">
      <alignment horizontal="left"/>
    </xf>
    <xf numFmtId="0" fontId="7" fillId="0" borderId="2" xfId="5" applyFont="1" applyBorder="1" applyAlignment="1">
      <alignment horizontal="left"/>
    </xf>
    <xf numFmtId="0" fontId="7" fillId="0" borderId="17" xfId="5" applyFont="1" applyBorder="1" applyAlignment="1">
      <alignment horizontal="left"/>
    </xf>
    <xf numFmtId="0" fontId="6" fillId="0" borderId="15" xfId="5" applyFont="1" applyBorder="1" applyAlignment="1">
      <alignment horizontal="left"/>
    </xf>
    <xf numFmtId="0" fontId="6" fillId="0" borderId="14" xfId="5" applyFont="1" applyBorder="1" applyAlignment="1">
      <alignment horizontal="left"/>
    </xf>
    <xf numFmtId="0" fontId="6" fillId="0" borderId="13" xfId="5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5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6" fillId="0" borderId="11" xfId="5" applyFont="1" applyBorder="1" applyAlignment="1">
      <alignment horizontal="left"/>
    </xf>
    <xf numFmtId="0" fontId="6" fillId="0" borderId="10" xfId="5" applyFont="1" applyBorder="1" applyAlignment="1">
      <alignment horizontal="left"/>
    </xf>
    <xf numFmtId="0" fontId="6" fillId="0" borderId="9" xfId="5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9" fillId="0" borderId="39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8" fillId="7" borderId="31" xfId="0" applyFont="1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8" fillId="7" borderId="39" xfId="0" applyFont="1" applyFill="1" applyBorder="1" applyAlignment="1">
      <alignment horizontal="center"/>
    </xf>
    <xf numFmtId="10" fontId="6" fillId="5" borderId="31" xfId="3" applyNumberFormat="1" applyFont="1" applyFill="1" applyBorder="1" applyAlignment="1">
      <alignment horizontal="center"/>
    </xf>
    <xf numFmtId="170" fontId="4" fillId="0" borderId="0" xfId="0" applyNumberFormat="1" applyFont="1"/>
    <xf numFmtId="0" fontId="4" fillId="0" borderId="0" xfId="0" applyFont="1" applyBorder="1"/>
    <xf numFmtId="0" fontId="0" fillId="0" borderId="0" xfId="0" applyFont="1" applyBorder="1"/>
    <xf numFmtId="2" fontId="6" fillId="0" borderId="0" xfId="0" applyNumberFormat="1" applyFont="1" applyBorder="1"/>
    <xf numFmtId="2" fontId="4" fillId="0" borderId="0" xfId="0" applyNumberFormat="1" applyFont="1" applyBorder="1"/>
  </cellXfs>
  <cellStyles count="6">
    <cellStyle name="Moeda" xfId="2" builtinId="4"/>
    <cellStyle name="Moeda 3" xfId="4" xr:uid="{00000000-0005-0000-0000-000001000000}"/>
    <cellStyle name="Normal" xfId="0" builtinId="0"/>
    <cellStyle name="Normal 4" xfId="5" xr:uid="{00000000-0005-0000-0000-000003000000}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celo Pereira de Vasconcelos" id="{0EE1F194-049D-49A3-8010-39479D991E6F}" userId="S::vasconcelos.mpv@pf.gov.br::def23938-5a5f-4172-85cd-eedbbbe46f46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53" dT="2022-05-10T19:07:28.43" personId="{0EE1F194-049D-49A3-8010-39479D991E6F}" id="{A95885C2-3F59-465A-90B5-4E2DFBC7A265}">
    <text>(2*4,10*15)-(SALÁRIO BASE*6%)</text>
  </threadedComment>
  <threadedComment ref="H111" dT="2022-05-20T19:11:57.15" personId="{0EE1F194-049D-49A3-8010-39479D991E6F}" id="{C5110B47-46BA-4805-AE95-A0AC7BB51239}">
    <text>Percentual máximo, conforme estudos técnicos de outros órgãos públicos.</text>
  </threadedComment>
  <threadedComment ref="H112" dT="2022-05-20T19:18:23.21" personId="{0EE1F194-049D-49A3-8010-39479D991E6F}" id="{A2F86CF3-2C16-43C5-8786-8EBA032317DC}">
    <text>Percentual máximo, conforme estudos técnicos de outros órgãos públicos.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  <pageSetUpPr fitToPage="1"/>
  </sheetPr>
  <dimension ref="A1:S165"/>
  <sheetViews>
    <sheetView tabSelected="1" topLeftCell="A130" zoomScaleNormal="100" workbookViewId="0">
      <selection activeCell="I178" sqref="I178"/>
    </sheetView>
  </sheetViews>
  <sheetFormatPr defaultRowHeight="12.75" x14ac:dyDescent="0.2"/>
  <cols>
    <col min="1" max="1" width="10" style="1" bestFit="1" customWidth="1"/>
    <col min="2" max="2" width="9.140625" style="1"/>
    <col min="3" max="3" width="15" style="1" bestFit="1" customWidth="1"/>
    <col min="4" max="4" width="9.140625" style="1"/>
    <col min="5" max="5" width="10.85546875" style="1" bestFit="1" customWidth="1"/>
    <col min="6" max="6" width="9.140625" style="1"/>
    <col min="7" max="7" width="19.140625" style="1" customWidth="1"/>
    <col min="8" max="8" width="9.140625" style="1" customWidth="1"/>
    <col min="9" max="9" width="14.28515625" style="1" bestFit="1" customWidth="1"/>
    <col min="10" max="10" width="14.140625" style="1" bestFit="1" customWidth="1"/>
    <col min="11" max="11" width="9.140625" style="1" customWidth="1"/>
    <col min="12" max="12" width="9.140625" style="1"/>
    <col min="13" max="13" width="9.5703125" style="1" bestFit="1" customWidth="1"/>
    <col min="14" max="15" width="9.140625" style="1"/>
    <col min="16" max="16" width="19.42578125" style="1" bestFit="1" customWidth="1"/>
    <col min="17" max="17" width="15" style="1" bestFit="1" customWidth="1"/>
    <col min="18" max="18" width="15.28515625" style="1" customWidth="1"/>
    <col min="19" max="16384" width="9.140625" style="1"/>
  </cols>
  <sheetData>
    <row r="1" spans="1:10" ht="13.5" thickBot="1" x14ac:dyDescent="0.25">
      <c r="A1" s="166"/>
      <c r="B1" s="166"/>
      <c r="C1" s="166"/>
      <c r="D1" s="166"/>
      <c r="E1" s="166"/>
      <c r="F1" s="166"/>
      <c r="G1" s="166"/>
      <c r="H1" s="166"/>
      <c r="I1" s="166"/>
    </row>
    <row r="2" spans="1:10" ht="15.75" thickBot="1" x14ac:dyDescent="0.3">
      <c r="A2" s="98" t="s">
        <v>145</v>
      </c>
      <c r="B2" s="97"/>
      <c r="C2" s="97"/>
      <c r="D2" s="99"/>
      <c r="E2" s="97"/>
      <c r="F2" s="97" t="s">
        <v>233</v>
      </c>
      <c r="G2" s="97"/>
      <c r="H2" s="97"/>
      <c r="I2" s="96"/>
    </row>
    <row r="3" spans="1:10" ht="15.75" thickBot="1" x14ac:dyDescent="0.3">
      <c r="A3" s="98" t="s">
        <v>144</v>
      </c>
      <c r="B3" s="97"/>
      <c r="C3" s="97"/>
      <c r="D3" s="99"/>
      <c r="E3" s="97"/>
      <c r="F3" s="97" t="s">
        <v>234</v>
      </c>
      <c r="G3" s="97"/>
      <c r="H3" s="97"/>
      <c r="I3" s="96"/>
    </row>
    <row r="4" spans="1:10" ht="15.75" thickBot="1" x14ac:dyDescent="0.3">
      <c r="A4" s="98" t="s">
        <v>143</v>
      </c>
      <c r="B4" s="97"/>
      <c r="C4" s="97"/>
      <c r="D4" s="98"/>
      <c r="E4" s="97"/>
      <c r="F4" s="97"/>
      <c r="G4" s="97" t="s">
        <v>241</v>
      </c>
      <c r="H4" s="97"/>
      <c r="I4" s="96"/>
    </row>
    <row r="5" spans="1:10" x14ac:dyDescent="0.2">
      <c r="A5" s="95"/>
      <c r="B5" s="95"/>
      <c r="C5" s="95"/>
      <c r="D5" s="95"/>
      <c r="E5" s="95"/>
      <c r="F5" s="95"/>
      <c r="G5" s="95"/>
      <c r="H5" s="95"/>
      <c r="I5" s="95"/>
    </row>
    <row r="6" spans="1:10" ht="15" x14ac:dyDescent="0.25">
      <c r="A6" s="191" t="s">
        <v>142</v>
      </c>
      <c r="B6" s="192"/>
      <c r="C6" s="192"/>
      <c r="D6" s="192"/>
      <c r="E6" s="192"/>
      <c r="F6" s="192"/>
      <c r="G6" s="192"/>
      <c r="H6" s="192"/>
      <c r="I6" s="193"/>
      <c r="J6" s="38"/>
    </row>
    <row r="7" spans="1:10" ht="15" x14ac:dyDescent="0.25">
      <c r="A7" s="41" t="s">
        <v>6</v>
      </c>
      <c r="B7" s="169" t="s">
        <v>141</v>
      </c>
      <c r="C7" s="169"/>
      <c r="D7" s="169"/>
      <c r="E7" s="169"/>
      <c r="F7" s="169"/>
      <c r="G7" s="169"/>
      <c r="H7" s="194"/>
      <c r="I7" s="170"/>
      <c r="J7" s="38"/>
    </row>
    <row r="8" spans="1:10" ht="15" x14ac:dyDescent="0.25">
      <c r="A8" s="41" t="s">
        <v>4</v>
      </c>
      <c r="B8" s="169" t="s">
        <v>140</v>
      </c>
      <c r="C8" s="169"/>
      <c r="D8" s="169"/>
      <c r="E8" s="169"/>
      <c r="F8" s="169"/>
      <c r="G8" s="169"/>
      <c r="H8" s="170" t="s">
        <v>139</v>
      </c>
      <c r="I8" s="170"/>
      <c r="J8" s="38"/>
    </row>
    <row r="9" spans="1:10" ht="15" x14ac:dyDescent="0.25">
      <c r="A9" s="41" t="s">
        <v>2</v>
      </c>
      <c r="B9" s="169" t="s">
        <v>138</v>
      </c>
      <c r="C9" s="169"/>
      <c r="D9" s="169"/>
      <c r="E9" s="169"/>
      <c r="F9" s="169"/>
      <c r="G9" s="169"/>
      <c r="H9" s="170" t="s">
        <v>235</v>
      </c>
      <c r="I9" s="170"/>
      <c r="J9" s="38"/>
    </row>
    <row r="10" spans="1:10" ht="15" x14ac:dyDescent="0.25">
      <c r="A10" s="41" t="s">
        <v>30</v>
      </c>
      <c r="B10" s="169" t="s">
        <v>137</v>
      </c>
      <c r="C10" s="169"/>
      <c r="D10" s="169"/>
      <c r="E10" s="169"/>
      <c r="F10" s="169"/>
      <c r="G10" s="169"/>
      <c r="H10" s="170">
        <v>12</v>
      </c>
      <c r="I10" s="170"/>
      <c r="J10" s="38"/>
    </row>
    <row r="11" spans="1:10" ht="15" x14ac:dyDescent="0.25">
      <c r="A11" s="48"/>
      <c r="B11" s="94"/>
      <c r="C11" s="94"/>
      <c r="D11" s="94"/>
      <c r="E11" s="94"/>
      <c r="F11" s="94"/>
      <c r="G11" s="94"/>
      <c r="H11" s="48"/>
      <c r="I11" s="48"/>
      <c r="J11" s="38"/>
    </row>
    <row r="12" spans="1:10" ht="15" x14ac:dyDescent="0.25">
      <c r="A12" s="168" t="s">
        <v>136</v>
      </c>
      <c r="B12" s="168"/>
      <c r="C12" s="168"/>
      <c r="D12" s="168"/>
      <c r="E12" s="168"/>
      <c r="F12" s="168"/>
      <c r="G12" s="168"/>
      <c r="H12" s="168"/>
      <c r="I12" s="168"/>
      <c r="J12" s="38"/>
    </row>
    <row r="13" spans="1:10" ht="15" x14ac:dyDescent="0.25">
      <c r="A13" s="170" t="s">
        <v>135</v>
      </c>
      <c r="B13" s="170"/>
      <c r="C13" s="170" t="s">
        <v>134</v>
      </c>
      <c r="D13" s="170"/>
      <c r="E13" s="170" t="s">
        <v>133</v>
      </c>
      <c r="F13" s="170"/>
      <c r="G13" s="170"/>
      <c r="H13" s="170"/>
      <c r="I13" s="170"/>
      <c r="J13" s="38"/>
    </row>
    <row r="14" spans="1:10" ht="15" x14ac:dyDescent="0.25">
      <c r="A14" s="170" t="s">
        <v>227</v>
      </c>
      <c r="B14" s="170"/>
      <c r="C14" s="170" t="s">
        <v>228</v>
      </c>
      <c r="D14" s="170"/>
      <c r="E14" s="170">
        <v>1</v>
      </c>
      <c r="F14" s="170"/>
      <c r="G14" s="170"/>
      <c r="H14" s="170"/>
      <c r="I14" s="170"/>
      <c r="J14" s="38"/>
    </row>
    <row r="15" spans="1:10" ht="15" x14ac:dyDescent="0.25">
      <c r="A15" s="48"/>
      <c r="B15" s="94"/>
      <c r="C15" s="94"/>
      <c r="D15" s="94"/>
      <c r="E15" s="94"/>
      <c r="F15" s="94"/>
      <c r="G15" s="94"/>
      <c r="H15" s="48"/>
      <c r="I15" s="48"/>
      <c r="J15" s="38"/>
    </row>
    <row r="16" spans="1:10" ht="15" x14ac:dyDescent="0.25">
      <c r="A16" s="168" t="s">
        <v>132</v>
      </c>
      <c r="B16" s="168"/>
      <c r="C16" s="168"/>
      <c r="D16" s="168"/>
      <c r="E16" s="168"/>
      <c r="F16" s="168"/>
      <c r="G16" s="168"/>
      <c r="H16" s="168"/>
      <c r="I16" s="168"/>
      <c r="J16" s="38"/>
    </row>
    <row r="17" spans="1:10" ht="15" x14ac:dyDescent="0.25">
      <c r="A17" s="41">
        <v>1</v>
      </c>
      <c r="B17" s="169" t="s">
        <v>131</v>
      </c>
      <c r="C17" s="169"/>
      <c r="D17" s="169"/>
      <c r="E17" s="169"/>
      <c r="F17" s="169"/>
      <c r="G17" s="169"/>
      <c r="H17" s="170" t="s">
        <v>130</v>
      </c>
      <c r="I17" s="170"/>
      <c r="J17" s="38"/>
    </row>
    <row r="18" spans="1:10" ht="15" x14ac:dyDescent="0.25">
      <c r="A18" s="41">
        <v>2</v>
      </c>
      <c r="B18" s="169" t="s">
        <v>129</v>
      </c>
      <c r="C18" s="169"/>
      <c r="D18" s="169"/>
      <c r="E18" s="169"/>
      <c r="F18" s="169"/>
      <c r="G18" s="169"/>
      <c r="H18" s="170" t="s">
        <v>229</v>
      </c>
      <c r="I18" s="170"/>
      <c r="J18" s="38"/>
    </row>
    <row r="19" spans="1:10" ht="15" x14ac:dyDescent="0.25">
      <c r="A19" s="41">
        <v>3</v>
      </c>
      <c r="B19" s="169" t="s">
        <v>128</v>
      </c>
      <c r="C19" s="169"/>
      <c r="D19" s="169"/>
      <c r="E19" s="169"/>
      <c r="F19" s="169"/>
      <c r="G19" s="169"/>
      <c r="H19" s="202">
        <v>1236.43</v>
      </c>
      <c r="I19" s="170"/>
      <c r="J19" s="38"/>
    </row>
    <row r="20" spans="1:10" ht="15" x14ac:dyDescent="0.25">
      <c r="A20" s="41">
        <v>4</v>
      </c>
      <c r="B20" s="169" t="s">
        <v>127</v>
      </c>
      <c r="C20" s="169"/>
      <c r="D20" s="169"/>
      <c r="E20" s="169"/>
      <c r="F20" s="169"/>
      <c r="G20" s="169"/>
      <c r="H20" s="170" t="s">
        <v>236</v>
      </c>
      <c r="I20" s="170"/>
      <c r="J20" s="38"/>
    </row>
    <row r="21" spans="1:10" ht="15" x14ac:dyDescent="0.25">
      <c r="A21" s="41">
        <v>5</v>
      </c>
      <c r="B21" s="169" t="s">
        <v>126</v>
      </c>
      <c r="C21" s="169"/>
      <c r="D21" s="169"/>
      <c r="E21" s="169"/>
      <c r="F21" s="169"/>
      <c r="G21" s="169"/>
      <c r="H21" s="194">
        <v>44562</v>
      </c>
      <c r="I21" s="170"/>
      <c r="J21" s="38"/>
    </row>
    <row r="22" spans="1:10" ht="15" x14ac:dyDescent="0.25">
      <c r="A22" s="167"/>
      <c r="B22" s="167"/>
      <c r="C22" s="167"/>
      <c r="D22" s="167"/>
      <c r="E22" s="167"/>
      <c r="F22" s="167"/>
      <c r="G22" s="167"/>
      <c r="H22" s="167"/>
      <c r="I22" s="167"/>
      <c r="J22" s="38"/>
    </row>
    <row r="23" spans="1:10" ht="15" x14ac:dyDescent="0.25">
      <c r="A23" s="203" t="s">
        <v>125</v>
      </c>
      <c r="B23" s="203"/>
      <c r="C23" s="203"/>
      <c r="D23" s="203"/>
      <c r="E23" s="203"/>
      <c r="F23" s="203"/>
      <c r="G23" s="203"/>
      <c r="H23" s="203"/>
      <c r="I23" s="203"/>
      <c r="J23" s="38"/>
    </row>
    <row r="24" spans="1:10" ht="15" x14ac:dyDescent="0.25">
      <c r="A24" s="46">
        <v>1</v>
      </c>
      <c r="B24" s="182" t="s">
        <v>124</v>
      </c>
      <c r="C24" s="182"/>
      <c r="D24" s="182"/>
      <c r="E24" s="182"/>
      <c r="F24" s="182"/>
      <c r="G24" s="182"/>
      <c r="H24" s="46" t="s">
        <v>50</v>
      </c>
      <c r="I24" s="46" t="s">
        <v>7</v>
      </c>
      <c r="J24" s="38"/>
    </row>
    <row r="25" spans="1:10" ht="15" x14ac:dyDescent="0.25">
      <c r="A25" s="46" t="s">
        <v>6</v>
      </c>
      <c r="B25" s="169" t="s">
        <v>237</v>
      </c>
      <c r="C25" s="169"/>
      <c r="D25" s="169"/>
      <c r="E25" s="169"/>
      <c r="F25" s="169"/>
      <c r="G25" s="169"/>
      <c r="H25" s="93"/>
      <c r="I25" s="148">
        <v>1236.43</v>
      </c>
      <c r="J25" s="38"/>
    </row>
    <row r="26" spans="1:10" ht="15" x14ac:dyDescent="0.25">
      <c r="A26" s="46" t="s">
        <v>4</v>
      </c>
      <c r="B26" s="169" t="s">
        <v>123</v>
      </c>
      <c r="C26" s="169"/>
      <c r="D26" s="169"/>
      <c r="E26" s="169"/>
      <c r="F26" s="169"/>
      <c r="G26" s="169"/>
      <c r="H26" s="65"/>
      <c r="I26" s="40">
        <v>0</v>
      </c>
      <c r="J26" s="38"/>
    </row>
    <row r="27" spans="1:10" ht="15" x14ac:dyDescent="0.25">
      <c r="A27" s="46" t="s">
        <v>2</v>
      </c>
      <c r="B27" s="169" t="s">
        <v>238</v>
      </c>
      <c r="C27" s="169"/>
      <c r="D27" s="169"/>
      <c r="E27" s="169"/>
      <c r="F27" s="169"/>
      <c r="G27" s="169"/>
      <c r="H27" s="270"/>
      <c r="I27" s="40">
        <f>H27*1212</f>
        <v>0</v>
      </c>
      <c r="J27" s="38"/>
    </row>
    <row r="28" spans="1:10" ht="15" x14ac:dyDescent="0.25">
      <c r="A28" s="46" t="s">
        <v>30</v>
      </c>
      <c r="B28" s="169" t="s">
        <v>122</v>
      </c>
      <c r="C28" s="169"/>
      <c r="D28" s="169"/>
      <c r="E28" s="169"/>
      <c r="F28" s="169"/>
      <c r="G28" s="169"/>
      <c r="H28" s="65"/>
      <c r="I28" s="40">
        <v>0</v>
      </c>
      <c r="J28" s="38"/>
    </row>
    <row r="29" spans="1:10" ht="15" x14ac:dyDescent="0.25">
      <c r="A29" s="42" t="s">
        <v>29</v>
      </c>
      <c r="B29" s="169" t="s">
        <v>121</v>
      </c>
      <c r="C29" s="169"/>
      <c r="D29" s="169"/>
      <c r="E29" s="169"/>
      <c r="F29" s="169"/>
      <c r="G29" s="169"/>
      <c r="H29" s="92"/>
      <c r="I29" s="40">
        <v>0</v>
      </c>
      <c r="J29" s="38"/>
    </row>
    <row r="30" spans="1:10" ht="15" x14ac:dyDescent="0.25">
      <c r="A30" s="46" t="s">
        <v>27</v>
      </c>
      <c r="B30" s="169" t="s">
        <v>120</v>
      </c>
      <c r="C30" s="169"/>
      <c r="D30" s="169"/>
      <c r="E30" s="169"/>
      <c r="F30" s="169"/>
      <c r="G30" s="169"/>
      <c r="H30" s="92"/>
      <c r="I30" s="40">
        <v>0</v>
      </c>
      <c r="J30" s="38"/>
    </row>
    <row r="31" spans="1:10" ht="15" x14ac:dyDescent="0.25">
      <c r="A31" s="42" t="s">
        <v>105</v>
      </c>
      <c r="B31" s="169" t="s">
        <v>73</v>
      </c>
      <c r="C31" s="169"/>
      <c r="D31" s="169"/>
      <c r="E31" s="169"/>
      <c r="F31" s="169"/>
      <c r="G31" s="169"/>
      <c r="H31" s="65"/>
      <c r="I31" s="40">
        <v>0</v>
      </c>
      <c r="J31" s="38"/>
    </row>
    <row r="32" spans="1:10" ht="15" x14ac:dyDescent="0.25">
      <c r="A32" s="182" t="s">
        <v>119</v>
      </c>
      <c r="B32" s="182"/>
      <c r="C32" s="182"/>
      <c r="D32" s="182"/>
      <c r="E32" s="182"/>
      <c r="F32" s="182"/>
      <c r="G32" s="182"/>
      <c r="H32" s="182"/>
      <c r="I32" s="91">
        <f>TRUNC(SUM(I25:I31),2)</f>
        <v>1236.43</v>
      </c>
      <c r="J32" s="38"/>
    </row>
    <row r="33" spans="1:11" ht="15" x14ac:dyDescent="0.25">
      <c r="A33" s="90"/>
      <c r="B33" s="90"/>
      <c r="C33" s="90"/>
      <c r="D33" s="90"/>
      <c r="E33" s="90"/>
      <c r="F33" s="90"/>
      <c r="G33" s="90"/>
      <c r="H33" s="90"/>
      <c r="I33" s="89"/>
      <c r="J33" s="60"/>
    </row>
    <row r="34" spans="1:11" ht="15" x14ac:dyDescent="0.25">
      <c r="A34" s="203" t="s">
        <v>118</v>
      </c>
      <c r="B34" s="203"/>
      <c r="C34" s="203"/>
      <c r="D34" s="203"/>
      <c r="E34" s="203"/>
      <c r="F34" s="203"/>
      <c r="G34" s="203"/>
      <c r="H34" s="203"/>
      <c r="I34" s="203"/>
      <c r="J34" s="60"/>
    </row>
    <row r="35" spans="1:11" ht="15" x14ac:dyDescent="0.25">
      <c r="A35" s="182" t="s">
        <v>117</v>
      </c>
      <c r="B35" s="182"/>
      <c r="C35" s="182"/>
      <c r="D35" s="182"/>
      <c r="E35" s="182"/>
      <c r="F35" s="182"/>
      <c r="G35" s="182"/>
      <c r="H35" s="46" t="s">
        <v>50</v>
      </c>
      <c r="I35" s="46" t="s">
        <v>7</v>
      </c>
      <c r="J35" s="60"/>
    </row>
    <row r="36" spans="1:11" ht="15" x14ac:dyDescent="0.25">
      <c r="A36" s="46" t="s">
        <v>6</v>
      </c>
      <c r="B36" s="169" t="s">
        <v>116</v>
      </c>
      <c r="C36" s="169"/>
      <c r="D36" s="169"/>
      <c r="E36" s="169"/>
      <c r="F36" s="169"/>
      <c r="G36" s="169"/>
      <c r="H36" s="75">
        <f>(100/12)%</f>
        <v>8.3333333333333343E-2</v>
      </c>
      <c r="I36" s="40">
        <f>$I$32*H36</f>
        <v>103.03583333333334</v>
      </c>
      <c r="J36" s="60"/>
    </row>
    <row r="37" spans="1:11" ht="15" x14ac:dyDescent="0.25">
      <c r="A37" s="46" t="s">
        <v>4</v>
      </c>
      <c r="B37" s="169" t="s">
        <v>115</v>
      </c>
      <c r="C37" s="169"/>
      <c r="D37" s="169"/>
      <c r="E37" s="169"/>
      <c r="F37" s="169"/>
      <c r="G37" s="169"/>
      <c r="H37" s="83">
        <v>8.3333333333333343E-2</v>
      </c>
      <c r="I37" s="40">
        <f>$I$32*H37</f>
        <v>103.03583333333334</v>
      </c>
      <c r="J37" s="60"/>
    </row>
    <row r="38" spans="1:11" ht="15" x14ac:dyDescent="0.25">
      <c r="A38" s="46"/>
      <c r="B38" s="196" t="s">
        <v>114</v>
      </c>
      <c r="C38" s="197"/>
      <c r="D38" s="197"/>
      <c r="E38" s="197"/>
      <c r="F38" s="197"/>
      <c r="G38" s="198"/>
      <c r="H38" s="83">
        <f>H37/3</f>
        <v>2.777777777777778E-2</v>
      </c>
      <c r="I38" s="40">
        <f>$I$32*H38</f>
        <v>34.345277777777781</v>
      </c>
      <c r="J38" s="60"/>
    </row>
    <row r="39" spans="1:11" ht="15" x14ac:dyDescent="0.25">
      <c r="A39" s="182" t="s">
        <v>113</v>
      </c>
      <c r="B39" s="182"/>
      <c r="C39" s="182"/>
      <c r="D39" s="182"/>
      <c r="E39" s="182"/>
      <c r="F39" s="182"/>
      <c r="G39" s="182"/>
      <c r="H39" s="68">
        <f>TRUNC(SUM(H36:H37),4)</f>
        <v>0.1666</v>
      </c>
      <c r="I39" s="67">
        <f>TRUNC(SUM(I36:I38),2)</f>
        <v>240.41</v>
      </c>
      <c r="J39" s="60"/>
    </row>
    <row r="40" spans="1:11" ht="15" x14ac:dyDescent="0.25">
      <c r="A40" s="208"/>
      <c r="B40" s="209"/>
      <c r="C40" s="209"/>
      <c r="D40" s="209"/>
      <c r="E40" s="209"/>
      <c r="F40" s="209"/>
      <c r="G40" s="209"/>
      <c r="H40" s="209"/>
      <c r="I40" s="209"/>
      <c r="J40" s="88"/>
      <c r="K40" s="87"/>
    </row>
    <row r="41" spans="1:11" ht="15" x14ac:dyDescent="0.25">
      <c r="A41" s="182" t="s">
        <v>112</v>
      </c>
      <c r="B41" s="182"/>
      <c r="C41" s="182"/>
      <c r="D41" s="182"/>
      <c r="E41" s="182"/>
      <c r="F41" s="182"/>
      <c r="G41" s="182"/>
      <c r="H41" s="46" t="s">
        <v>50</v>
      </c>
      <c r="I41" s="46" t="s">
        <v>7</v>
      </c>
      <c r="J41" s="60"/>
    </row>
    <row r="42" spans="1:11" ht="15" x14ac:dyDescent="0.25">
      <c r="A42" s="46" t="s">
        <v>6</v>
      </c>
      <c r="B42" s="169" t="s">
        <v>111</v>
      </c>
      <c r="C42" s="169"/>
      <c r="D42" s="169"/>
      <c r="E42" s="169"/>
      <c r="F42" s="169"/>
      <c r="G42" s="169"/>
      <c r="H42" s="75">
        <v>0.2</v>
      </c>
      <c r="I42" s="40">
        <f>(I32+I39)*H42</f>
        <v>295.36800000000005</v>
      </c>
      <c r="J42" s="60"/>
    </row>
    <row r="43" spans="1:11" ht="15" x14ac:dyDescent="0.25">
      <c r="A43" s="46" t="s">
        <v>4</v>
      </c>
      <c r="B43" s="169" t="s">
        <v>110</v>
      </c>
      <c r="C43" s="169"/>
      <c r="D43" s="169"/>
      <c r="E43" s="169"/>
      <c r="F43" s="169"/>
      <c r="G43" s="169"/>
      <c r="H43" s="75">
        <v>2.5000000000000001E-2</v>
      </c>
      <c r="I43" s="40">
        <f>(I32+I39)*H43</f>
        <v>36.921000000000006</v>
      </c>
      <c r="J43" s="60"/>
    </row>
    <row r="44" spans="1:11" ht="15" x14ac:dyDescent="0.25">
      <c r="A44" s="46" t="s">
        <v>2</v>
      </c>
      <c r="B44" s="169" t="s">
        <v>109</v>
      </c>
      <c r="C44" s="169"/>
      <c r="D44" s="169"/>
      <c r="E44" s="169"/>
      <c r="F44" s="169"/>
      <c r="G44" s="169"/>
      <c r="H44" s="86">
        <v>0.03</v>
      </c>
      <c r="I44" s="40">
        <f>(I32+I39)*H44</f>
        <v>44.305199999999999</v>
      </c>
      <c r="J44" s="60"/>
    </row>
    <row r="45" spans="1:11" ht="15" x14ac:dyDescent="0.25">
      <c r="A45" s="46" t="s">
        <v>30</v>
      </c>
      <c r="B45" s="169" t="s">
        <v>108</v>
      </c>
      <c r="C45" s="169"/>
      <c r="D45" s="169"/>
      <c r="E45" s="169"/>
      <c r="F45" s="169"/>
      <c r="G45" s="169"/>
      <c r="H45" s="75">
        <v>1.4999999999999999E-2</v>
      </c>
      <c r="I45" s="40">
        <f>(I32+I39)*H45</f>
        <v>22.1526</v>
      </c>
      <c r="J45" s="60"/>
    </row>
    <row r="46" spans="1:11" ht="15" x14ac:dyDescent="0.25">
      <c r="A46" s="46" t="s">
        <v>29</v>
      </c>
      <c r="B46" s="169" t="s">
        <v>107</v>
      </c>
      <c r="C46" s="169"/>
      <c r="D46" s="169"/>
      <c r="E46" s="169"/>
      <c r="F46" s="169"/>
      <c r="G46" s="169"/>
      <c r="H46" s="75">
        <v>0.01</v>
      </c>
      <c r="I46" s="40">
        <f>(I32+I39)*H46</f>
        <v>14.768400000000002</v>
      </c>
      <c r="J46" s="60"/>
    </row>
    <row r="47" spans="1:11" ht="15" x14ac:dyDescent="0.25">
      <c r="A47" s="46" t="s">
        <v>27</v>
      </c>
      <c r="B47" s="169" t="s">
        <v>106</v>
      </c>
      <c r="C47" s="169"/>
      <c r="D47" s="169"/>
      <c r="E47" s="169"/>
      <c r="F47" s="169"/>
      <c r="G47" s="169"/>
      <c r="H47" s="75">
        <v>6.0000000000000001E-3</v>
      </c>
      <c r="I47" s="40">
        <f>(I32+I39)*H47</f>
        <v>8.8610400000000009</v>
      </c>
      <c r="J47" s="60"/>
    </row>
    <row r="48" spans="1:11" ht="15" x14ac:dyDescent="0.25">
      <c r="A48" s="46" t="s">
        <v>105</v>
      </c>
      <c r="B48" s="169" t="s">
        <v>104</v>
      </c>
      <c r="C48" s="169"/>
      <c r="D48" s="169"/>
      <c r="E48" s="169"/>
      <c r="F48" s="169"/>
      <c r="G48" s="169"/>
      <c r="H48" s="75">
        <v>2E-3</v>
      </c>
      <c r="I48" s="40">
        <f>(I32+I39)*H48</f>
        <v>2.9536800000000003</v>
      </c>
      <c r="J48" s="60"/>
    </row>
    <row r="49" spans="1:10" ht="15" x14ac:dyDescent="0.25">
      <c r="A49" s="46" t="s">
        <v>103</v>
      </c>
      <c r="B49" s="169" t="s">
        <v>102</v>
      </c>
      <c r="C49" s="169"/>
      <c r="D49" s="169"/>
      <c r="E49" s="169"/>
      <c r="F49" s="169"/>
      <c r="G49" s="169"/>
      <c r="H49" s="75">
        <v>0.08</v>
      </c>
      <c r="I49" s="40">
        <f>(I32+I39)*H49</f>
        <v>118.14720000000001</v>
      </c>
      <c r="J49" s="60"/>
    </row>
    <row r="50" spans="1:10" ht="15" x14ac:dyDescent="0.25">
      <c r="A50" s="182" t="s">
        <v>101</v>
      </c>
      <c r="B50" s="182"/>
      <c r="C50" s="182"/>
      <c r="D50" s="182"/>
      <c r="E50" s="182"/>
      <c r="F50" s="182"/>
      <c r="G50" s="182"/>
      <c r="H50" s="68">
        <f>SUM(H42:H49)</f>
        <v>0.36800000000000005</v>
      </c>
      <c r="I50" s="67">
        <f>TRUNC(SUM(I42:I49),2)</f>
        <v>543.47</v>
      </c>
      <c r="J50" s="60"/>
    </row>
    <row r="51" spans="1:10" ht="15" x14ac:dyDescent="0.25">
      <c r="A51" s="205"/>
      <c r="B51" s="205"/>
      <c r="C51" s="205"/>
      <c r="D51" s="205"/>
      <c r="E51" s="205"/>
      <c r="F51" s="205"/>
      <c r="G51" s="205"/>
      <c r="H51" s="205"/>
      <c r="I51" s="206"/>
      <c r="J51" s="60"/>
    </row>
    <row r="52" spans="1:10" ht="15" x14ac:dyDescent="0.25">
      <c r="A52" s="182" t="s">
        <v>100</v>
      </c>
      <c r="B52" s="182"/>
      <c r="C52" s="182"/>
      <c r="D52" s="182"/>
      <c r="E52" s="182"/>
      <c r="F52" s="182"/>
      <c r="G52" s="182"/>
      <c r="H52" s="68"/>
      <c r="I52" s="46" t="s">
        <v>7</v>
      </c>
      <c r="J52" s="60"/>
    </row>
    <row r="53" spans="1:10" ht="15" x14ac:dyDescent="0.25">
      <c r="A53" s="46" t="s">
        <v>6</v>
      </c>
      <c r="B53" s="204" t="s">
        <v>242</v>
      </c>
      <c r="C53" s="204"/>
      <c r="D53" s="204"/>
      <c r="E53" s="204"/>
      <c r="F53" s="204"/>
      <c r="G53" s="204"/>
      <c r="H53" s="41" t="s">
        <v>53</v>
      </c>
      <c r="I53" s="149">
        <v>55.66</v>
      </c>
      <c r="J53" s="60"/>
    </row>
    <row r="54" spans="1:10" ht="15" x14ac:dyDescent="0.25">
      <c r="A54" s="46" t="s">
        <v>4</v>
      </c>
      <c r="B54" s="204" t="s">
        <v>239</v>
      </c>
      <c r="C54" s="204"/>
      <c r="D54" s="204"/>
      <c r="E54" s="204"/>
      <c r="F54" s="204"/>
      <c r="G54" s="204"/>
      <c r="H54" s="41" t="s">
        <v>53</v>
      </c>
      <c r="I54" s="149">
        <v>126.3</v>
      </c>
      <c r="J54" s="60"/>
    </row>
    <row r="55" spans="1:10" ht="15" x14ac:dyDescent="0.25">
      <c r="A55" s="46" t="s">
        <v>2</v>
      </c>
      <c r="B55" s="196" t="s">
        <v>240</v>
      </c>
      <c r="C55" s="197"/>
      <c r="D55" s="197"/>
      <c r="E55" s="197"/>
      <c r="F55" s="197"/>
      <c r="G55" s="198"/>
      <c r="H55" s="41" t="s">
        <v>53</v>
      </c>
      <c r="I55" s="149">
        <v>114.39</v>
      </c>
      <c r="J55" s="60"/>
    </row>
    <row r="56" spans="1:10" ht="15" x14ac:dyDescent="0.25">
      <c r="A56" s="46" t="s">
        <v>30</v>
      </c>
      <c r="B56" s="204" t="s">
        <v>243</v>
      </c>
      <c r="C56" s="204"/>
      <c r="D56" s="204"/>
      <c r="E56" s="204"/>
      <c r="F56" s="204"/>
      <c r="G56" s="204"/>
      <c r="H56" s="41" t="s">
        <v>53</v>
      </c>
      <c r="I56" s="149">
        <v>66.150000000000006</v>
      </c>
      <c r="J56" s="60"/>
    </row>
    <row r="57" spans="1:10" ht="15" x14ac:dyDescent="0.25">
      <c r="A57" s="46" t="s">
        <v>29</v>
      </c>
      <c r="B57" s="204" t="s">
        <v>73</v>
      </c>
      <c r="C57" s="204"/>
      <c r="D57" s="204"/>
      <c r="E57" s="204"/>
      <c r="F57" s="204"/>
      <c r="G57" s="204"/>
      <c r="H57" s="41" t="s">
        <v>53</v>
      </c>
      <c r="I57" s="85"/>
      <c r="J57" s="60"/>
    </row>
    <row r="58" spans="1:10" ht="15" x14ac:dyDescent="0.25">
      <c r="A58" s="182" t="s">
        <v>99</v>
      </c>
      <c r="B58" s="182"/>
      <c r="C58" s="182"/>
      <c r="D58" s="182"/>
      <c r="E58" s="182"/>
      <c r="F58" s="182"/>
      <c r="G58" s="182"/>
      <c r="H58" s="182"/>
      <c r="I58" s="67">
        <f>SUM(I53:I57)</f>
        <v>362.5</v>
      </c>
      <c r="J58" s="60"/>
    </row>
    <row r="59" spans="1:10" ht="15" x14ac:dyDescent="0.25">
      <c r="A59" s="205"/>
      <c r="B59" s="205"/>
      <c r="C59" s="205"/>
      <c r="D59" s="205"/>
      <c r="E59" s="205"/>
      <c r="F59" s="205"/>
      <c r="G59" s="205"/>
      <c r="H59" s="205"/>
      <c r="I59" s="206"/>
      <c r="J59" s="60"/>
    </row>
    <row r="60" spans="1:10" ht="15" x14ac:dyDescent="0.25">
      <c r="A60" s="207" t="s">
        <v>98</v>
      </c>
      <c r="B60" s="207"/>
      <c r="C60" s="207"/>
      <c r="D60" s="207"/>
      <c r="E60" s="207"/>
      <c r="F60" s="207"/>
      <c r="G60" s="207"/>
      <c r="H60" s="207"/>
      <c r="I60" s="207"/>
      <c r="J60" s="60"/>
    </row>
    <row r="61" spans="1:10" ht="15" x14ac:dyDescent="0.25">
      <c r="A61" s="182" t="s">
        <v>97</v>
      </c>
      <c r="B61" s="182"/>
      <c r="C61" s="182"/>
      <c r="D61" s="182"/>
      <c r="E61" s="182"/>
      <c r="F61" s="182"/>
      <c r="G61" s="182"/>
      <c r="H61" s="182"/>
      <c r="I61" s="46" t="s">
        <v>7</v>
      </c>
      <c r="J61" s="60"/>
    </row>
    <row r="62" spans="1:10" ht="15" x14ac:dyDescent="0.25">
      <c r="A62" s="46" t="s">
        <v>96</v>
      </c>
      <c r="B62" s="170" t="s">
        <v>95</v>
      </c>
      <c r="C62" s="170"/>
      <c r="D62" s="170"/>
      <c r="E62" s="170"/>
      <c r="F62" s="170"/>
      <c r="G62" s="170"/>
      <c r="H62" s="170"/>
      <c r="I62" s="40">
        <f>I39</f>
        <v>240.41</v>
      </c>
      <c r="J62" s="60"/>
    </row>
    <row r="63" spans="1:10" ht="15" x14ac:dyDescent="0.25">
      <c r="A63" s="42" t="s">
        <v>94</v>
      </c>
      <c r="B63" s="170" t="s">
        <v>93</v>
      </c>
      <c r="C63" s="170"/>
      <c r="D63" s="170"/>
      <c r="E63" s="170"/>
      <c r="F63" s="170"/>
      <c r="G63" s="170"/>
      <c r="H63" s="170"/>
      <c r="I63" s="43">
        <f>I50</f>
        <v>543.47</v>
      </c>
      <c r="J63" s="60"/>
    </row>
    <row r="64" spans="1:10" ht="15" x14ac:dyDescent="0.25">
      <c r="A64" s="42" t="s">
        <v>92</v>
      </c>
      <c r="B64" s="170" t="s">
        <v>91</v>
      </c>
      <c r="C64" s="170"/>
      <c r="D64" s="170"/>
      <c r="E64" s="170"/>
      <c r="F64" s="170"/>
      <c r="G64" s="170"/>
      <c r="H64" s="170"/>
      <c r="I64" s="43">
        <f>I58</f>
        <v>362.5</v>
      </c>
      <c r="J64" s="60"/>
    </row>
    <row r="65" spans="1:13" ht="15" x14ac:dyDescent="0.25">
      <c r="A65" s="182" t="s">
        <v>90</v>
      </c>
      <c r="B65" s="182"/>
      <c r="C65" s="182"/>
      <c r="D65" s="182"/>
      <c r="E65" s="182"/>
      <c r="F65" s="182"/>
      <c r="G65" s="182"/>
      <c r="H65" s="182"/>
      <c r="I65" s="39">
        <f>TRUNC(SUM(I62:I64),2)</f>
        <v>1146.3800000000001</v>
      </c>
      <c r="J65" s="60"/>
      <c r="M65" s="37"/>
    </row>
    <row r="66" spans="1:13" ht="15" x14ac:dyDescent="0.25">
      <c r="A66" s="210"/>
      <c r="B66" s="211"/>
      <c r="C66" s="211"/>
      <c r="D66" s="211"/>
      <c r="E66" s="211"/>
      <c r="F66" s="211"/>
      <c r="G66" s="211"/>
      <c r="H66" s="211"/>
      <c r="I66" s="211"/>
      <c r="J66" s="60"/>
    </row>
    <row r="67" spans="1:13" ht="15" x14ac:dyDescent="0.25">
      <c r="A67" s="203" t="s">
        <v>89</v>
      </c>
      <c r="B67" s="203"/>
      <c r="C67" s="203"/>
      <c r="D67" s="203"/>
      <c r="E67" s="203"/>
      <c r="F67" s="203"/>
      <c r="G67" s="203"/>
      <c r="H67" s="203"/>
      <c r="I67" s="203"/>
      <c r="J67" s="60"/>
    </row>
    <row r="68" spans="1:13" ht="15" x14ac:dyDescent="0.25">
      <c r="A68" s="46">
        <v>3</v>
      </c>
      <c r="B68" s="182" t="s">
        <v>88</v>
      </c>
      <c r="C68" s="182"/>
      <c r="D68" s="182"/>
      <c r="E68" s="182"/>
      <c r="F68" s="182"/>
      <c r="G68" s="182"/>
      <c r="H68" s="46"/>
      <c r="I68" s="46" t="s">
        <v>7</v>
      </c>
      <c r="J68" s="60"/>
    </row>
    <row r="69" spans="1:13" ht="15" x14ac:dyDescent="0.25">
      <c r="A69" s="46" t="s">
        <v>6</v>
      </c>
      <c r="B69" s="212" t="s">
        <v>87</v>
      </c>
      <c r="C69" s="212"/>
      <c r="D69" s="212"/>
      <c r="E69" s="212"/>
      <c r="F69" s="212"/>
      <c r="G69" s="212"/>
      <c r="H69" s="76"/>
      <c r="I69" s="43">
        <f>(((I32+I65-I49)/12+I71)*0.5-I71)/1.08</f>
        <v>65.492138888888903</v>
      </c>
      <c r="J69" s="60"/>
    </row>
    <row r="70" spans="1:13" ht="15" x14ac:dyDescent="0.25">
      <c r="A70" s="46" t="s">
        <v>4</v>
      </c>
      <c r="B70" s="169" t="s">
        <v>86</v>
      </c>
      <c r="C70" s="169"/>
      <c r="D70" s="169"/>
      <c r="E70" s="169"/>
      <c r="F70" s="169"/>
      <c r="G70" s="169"/>
      <c r="H70" s="84"/>
      <c r="I70" s="40">
        <f>H49*I69</f>
        <v>5.2393711111111125</v>
      </c>
      <c r="J70" s="60"/>
    </row>
    <row r="71" spans="1:13" ht="15" x14ac:dyDescent="0.25">
      <c r="A71" s="46" t="s">
        <v>2</v>
      </c>
      <c r="B71" s="212" t="s">
        <v>85</v>
      </c>
      <c r="C71" s="212"/>
      <c r="D71" s="212"/>
      <c r="E71" s="212"/>
      <c r="F71" s="212"/>
      <c r="G71" s="212"/>
      <c r="H71" s="82"/>
      <c r="I71" s="40">
        <f>I49*0.4</f>
        <v>47.258880000000005</v>
      </c>
      <c r="J71" s="60"/>
    </row>
    <row r="72" spans="1:13" ht="15" x14ac:dyDescent="0.25">
      <c r="A72" s="46" t="s">
        <v>30</v>
      </c>
      <c r="B72" s="169" t="s">
        <v>84</v>
      </c>
      <c r="C72" s="169"/>
      <c r="D72" s="169"/>
      <c r="E72" s="169"/>
      <c r="F72" s="169"/>
      <c r="G72" s="169"/>
      <c r="H72" s="75"/>
      <c r="I72" s="40">
        <f>(((I32+I65)/12+I74)*0.5-I74)/1.368</f>
        <v>55.302858187134504</v>
      </c>
      <c r="J72" s="60"/>
      <c r="L72" s="37"/>
    </row>
    <row r="73" spans="1:13" ht="15" x14ac:dyDescent="0.25">
      <c r="A73" s="46" t="s">
        <v>29</v>
      </c>
      <c r="B73" s="169" t="s">
        <v>83</v>
      </c>
      <c r="C73" s="169"/>
      <c r="D73" s="169"/>
      <c r="E73" s="169"/>
      <c r="F73" s="169"/>
      <c r="G73" s="169"/>
      <c r="H73" s="83"/>
      <c r="I73" s="40">
        <f>H50*I72</f>
        <v>20.351451812865498</v>
      </c>
      <c r="J73" s="60"/>
    </row>
    <row r="74" spans="1:13" ht="15" x14ac:dyDescent="0.25">
      <c r="A74" s="46" t="s">
        <v>27</v>
      </c>
      <c r="B74" s="212" t="s">
        <v>82</v>
      </c>
      <c r="C74" s="212"/>
      <c r="D74" s="212"/>
      <c r="E74" s="212"/>
      <c r="F74" s="212"/>
      <c r="G74" s="212"/>
      <c r="H74" s="82"/>
      <c r="I74" s="40">
        <f>0.4*I49</f>
        <v>47.258880000000005</v>
      </c>
      <c r="J74" s="60"/>
    </row>
    <row r="75" spans="1:13" ht="15" x14ac:dyDescent="0.25">
      <c r="A75" s="182" t="s">
        <v>81</v>
      </c>
      <c r="B75" s="182"/>
      <c r="C75" s="182"/>
      <c r="D75" s="182"/>
      <c r="E75" s="182"/>
      <c r="F75" s="182"/>
      <c r="G75" s="182"/>
      <c r="H75" s="68"/>
      <c r="I75" s="67">
        <f>TRUNC(SUM(I69:I74),2)</f>
        <v>240.9</v>
      </c>
      <c r="J75" s="60"/>
    </row>
    <row r="76" spans="1:13" ht="15" x14ac:dyDescent="0.25">
      <c r="A76" s="215"/>
      <c r="B76" s="216"/>
      <c r="C76" s="216"/>
      <c r="D76" s="216"/>
      <c r="E76" s="216"/>
      <c r="F76" s="216"/>
      <c r="G76" s="216"/>
      <c r="H76" s="216"/>
      <c r="I76" s="216"/>
      <c r="J76" s="60"/>
    </row>
    <row r="77" spans="1:13" ht="15" x14ac:dyDescent="0.25">
      <c r="A77" s="203" t="s">
        <v>80</v>
      </c>
      <c r="B77" s="203"/>
      <c r="C77" s="203"/>
      <c r="D77" s="203"/>
      <c r="E77" s="203"/>
      <c r="F77" s="203"/>
      <c r="G77" s="203"/>
      <c r="H77" s="203"/>
      <c r="I77" s="203"/>
      <c r="J77" s="60"/>
    </row>
    <row r="78" spans="1:13" s="80" customFormat="1" ht="15" x14ac:dyDescent="0.25">
      <c r="A78" s="42"/>
      <c r="B78" s="199"/>
      <c r="C78" s="200"/>
      <c r="D78" s="200"/>
      <c r="E78" s="200"/>
      <c r="F78" s="200"/>
      <c r="G78" s="201"/>
      <c r="H78" s="42"/>
      <c r="I78" s="42" t="s">
        <v>7</v>
      </c>
      <c r="J78" s="81"/>
    </row>
    <row r="79" spans="1:13" ht="15.75" customHeight="1" x14ac:dyDescent="0.25">
      <c r="A79" s="42"/>
      <c r="B79" s="79" t="s">
        <v>79</v>
      </c>
      <c r="C79" s="42"/>
      <c r="D79" s="42"/>
      <c r="E79" s="42"/>
      <c r="F79" s="42"/>
      <c r="G79" s="42"/>
      <c r="H79" s="42"/>
      <c r="I79" s="78">
        <f>(I32+I50+I65)/30</f>
        <v>97.542666666666676</v>
      </c>
      <c r="J79" s="60"/>
    </row>
    <row r="80" spans="1:13" ht="15.75" customHeight="1" x14ac:dyDescent="0.25">
      <c r="A80" s="42"/>
      <c r="B80" s="199"/>
      <c r="C80" s="200"/>
      <c r="D80" s="200"/>
      <c r="E80" s="200"/>
      <c r="F80" s="200"/>
      <c r="G80" s="201"/>
      <c r="H80" s="42"/>
      <c r="I80" s="42"/>
      <c r="J80" s="60"/>
    </row>
    <row r="81" spans="1:15" ht="15" x14ac:dyDescent="0.25">
      <c r="A81" s="182" t="s">
        <v>78</v>
      </c>
      <c r="B81" s="182"/>
      <c r="C81" s="182"/>
      <c r="D81" s="182"/>
      <c r="E81" s="182"/>
      <c r="F81" s="182"/>
      <c r="G81" s="182"/>
      <c r="H81" s="46"/>
      <c r="I81" s="46" t="s">
        <v>7</v>
      </c>
      <c r="J81" s="60"/>
    </row>
    <row r="82" spans="1:15" ht="15" x14ac:dyDescent="0.25">
      <c r="A82" s="46" t="s">
        <v>6</v>
      </c>
      <c r="B82" s="169" t="s">
        <v>77</v>
      </c>
      <c r="C82" s="169"/>
      <c r="D82" s="169"/>
      <c r="E82" s="169"/>
      <c r="F82" s="169"/>
      <c r="G82" s="169"/>
      <c r="H82" s="75"/>
      <c r="I82" s="40">
        <f>I79*22/12</f>
        <v>178.82822222222225</v>
      </c>
      <c r="J82" s="60"/>
      <c r="O82" s="77"/>
    </row>
    <row r="83" spans="1:15" ht="15" x14ac:dyDescent="0.25">
      <c r="A83" s="42" t="s">
        <v>4</v>
      </c>
      <c r="B83" s="212" t="s">
        <v>65</v>
      </c>
      <c r="C83" s="212"/>
      <c r="D83" s="212"/>
      <c r="E83" s="212"/>
      <c r="F83" s="212"/>
      <c r="G83" s="212"/>
      <c r="H83" s="76"/>
      <c r="I83" s="43">
        <f>I79/12*1.85</f>
        <v>15.037827777777778</v>
      </c>
      <c r="J83" s="60"/>
    </row>
    <row r="84" spans="1:15" ht="15" x14ac:dyDescent="0.25">
      <c r="A84" s="42" t="s">
        <v>2</v>
      </c>
      <c r="B84" s="212" t="s">
        <v>76</v>
      </c>
      <c r="C84" s="212"/>
      <c r="D84" s="212"/>
      <c r="E84" s="212"/>
      <c r="F84" s="212"/>
      <c r="G84" s="212"/>
      <c r="H84" s="76"/>
      <c r="I84" s="43">
        <f>I79/12*0.04</f>
        <v>0.32514222222222222</v>
      </c>
      <c r="J84" s="60"/>
    </row>
    <row r="85" spans="1:15" ht="15" x14ac:dyDescent="0.25">
      <c r="A85" s="42" t="s">
        <v>30</v>
      </c>
      <c r="B85" s="212" t="s">
        <v>75</v>
      </c>
      <c r="C85" s="212"/>
      <c r="D85" s="212"/>
      <c r="E85" s="212"/>
      <c r="F85" s="212"/>
      <c r="G85" s="212"/>
      <c r="H85" s="76"/>
      <c r="I85" s="43">
        <f>I79/12*0.34</f>
        <v>2.763708888888889</v>
      </c>
      <c r="J85" s="60"/>
    </row>
    <row r="86" spans="1:15" ht="15" x14ac:dyDescent="0.25">
      <c r="A86" s="42" t="s">
        <v>29</v>
      </c>
      <c r="B86" s="169" t="s">
        <v>74</v>
      </c>
      <c r="C86" s="169"/>
      <c r="D86" s="169"/>
      <c r="E86" s="169"/>
      <c r="F86" s="169"/>
      <c r="G86" s="169"/>
      <c r="H86" s="76"/>
      <c r="I86" s="43">
        <f>I79/12*0.42</f>
        <v>3.4139933333333334</v>
      </c>
      <c r="J86" s="60"/>
      <c r="K86" s="37"/>
    </row>
    <row r="87" spans="1:15" ht="15" x14ac:dyDescent="0.25">
      <c r="A87" s="46" t="s">
        <v>27</v>
      </c>
      <c r="B87" s="212" t="s">
        <v>73</v>
      </c>
      <c r="C87" s="212"/>
      <c r="D87" s="212"/>
      <c r="E87" s="212"/>
      <c r="F87" s="212"/>
      <c r="G87" s="212"/>
      <c r="H87" s="76"/>
      <c r="I87" s="43"/>
      <c r="J87" s="60"/>
    </row>
    <row r="88" spans="1:15" ht="15" x14ac:dyDescent="0.25">
      <c r="A88" s="182" t="s">
        <v>72</v>
      </c>
      <c r="B88" s="182"/>
      <c r="C88" s="182"/>
      <c r="D88" s="182"/>
      <c r="E88" s="182"/>
      <c r="F88" s="182"/>
      <c r="G88" s="182"/>
      <c r="H88" s="68"/>
      <c r="I88" s="67">
        <f>TRUNC(SUM(I82:I87),2)</f>
        <v>200.36</v>
      </c>
      <c r="J88" s="60"/>
    </row>
    <row r="89" spans="1:15" ht="15" x14ac:dyDescent="0.25">
      <c r="A89" s="222"/>
      <c r="B89" s="223"/>
      <c r="C89" s="223"/>
      <c r="D89" s="223"/>
      <c r="E89" s="223"/>
      <c r="F89" s="223"/>
      <c r="G89" s="223"/>
      <c r="H89" s="223"/>
      <c r="I89" s="223"/>
      <c r="J89" s="60"/>
    </row>
    <row r="90" spans="1:15" ht="15" x14ac:dyDescent="0.25">
      <c r="A90" s="182" t="s">
        <v>71</v>
      </c>
      <c r="B90" s="182"/>
      <c r="C90" s="182"/>
      <c r="D90" s="182"/>
      <c r="E90" s="182"/>
      <c r="F90" s="182"/>
      <c r="G90" s="182"/>
      <c r="H90" s="46"/>
      <c r="I90" s="46" t="s">
        <v>7</v>
      </c>
      <c r="J90" s="60"/>
    </row>
    <row r="91" spans="1:15" ht="15" x14ac:dyDescent="0.25">
      <c r="A91" s="46" t="s">
        <v>6</v>
      </c>
      <c r="B91" s="169" t="s">
        <v>70</v>
      </c>
      <c r="C91" s="169"/>
      <c r="D91" s="169"/>
      <c r="E91" s="169"/>
      <c r="F91" s="169"/>
      <c r="G91" s="169"/>
      <c r="H91" s="75"/>
      <c r="I91" s="40"/>
      <c r="J91" s="60"/>
    </row>
    <row r="92" spans="1:15" ht="15" x14ac:dyDescent="0.25">
      <c r="A92" s="182" t="s">
        <v>69</v>
      </c>
      <c r="B92" s="182"/>
      <c r="C92" s="182"/>
      <c r="D92" s="182"/>
      <c r="E92" s="182"/>
      <c r="F92" s="182"/>
      <c r="G92" s="182"/>
      <c r="H92" s="68"/>
      <c r="I92" s="67"/>
      <c r="J92" s="60"/>
    </row>
    <row r="93" spans="1:15" ht="15" x14ac:dyDescent="0.25">
      <c r="A93" s="213"/>
      <c r="B93" s="214"/>
      <c r="C93" s="214"/>
      <c r="D93" s="214"/>
      <c r="E93" s="214"/>
      <c r="F93" s="214"/>
      <c r="G93" s="214"/>
      <c r="H93" s="214"/>
      <c r="I93" s="214"/>
      <c r="J93" s="60"/>
    </row>
    <row r="94" spans="1:15" ht="15" x14ac:dyDescent="0.25">
      <c r="A94" s="207" t="s">
        <v>68</v>
      </c>
      <c r="B94" s="207"/>
      <c r="C94" s="207"/>
      <c r="D94" s="207"/>
      <c r="E94" s="207"/>
      <c r="F94" s="207"/>
      <c r="G94" s="207"/>
      <c r="H94" s="207"/>
      <c r="I94" s="207"/>
      <c r="J94" s="60"/>
    </row>
    <row r="95" spans="1:15" ht="15" x14ac:dyDescent="0.25">
      <c r="A95" s="182" t="s">
        <v>67</v>
      </c>
      <c r="B95" s="182"/>
      <c r="C95" s="182"/>
      <c r="D95" s="182"/>
      <c r="E95" s="182"/>
      <c r="F95" s="182"/>
      <c r="G95" s="182"/>
      <c r="H95" s="182"/>
      <c r="I95" s="46" t="s">
        <v>7</v>
      </c>
      <c r="J95" s="60"/>
    </row>
    <row r="96" spans="1:15" ht="15" x14ac:dyDescent="0.25">
      <c r="A96" s="46" t="s">
        <v>66</v>
      </c>
      <c r="B96" s="170" t="s">
        <v>65</v>
      </c>
      <c r="C96" s="170"/>
      <c r="D96" s="170"/>
      <c r="E96" s="170"/>
      <c r="F96" s="170"/>
      <c r="G96" s="170"/>
      <c r="H96" s="170"/>
      <c r="I96" s="40">
        <f>I88</f>
        <v>200.36</v>
      </c>
      <c r="J96" s="60"/>
    </row>
    <row r="97" spans="1:19" ht="15" x14ac:dyDescent="0.25">
      <c r="A97" s="42" t="s">
        <v>64</v>
      </c>
      <c r="B97" s="170" t="s">
        <v>63</v>
      </c>
      <c r="C97" s="170"/>
      <c r="D97" s="170"/>
      <c r="E97" s="170"/>
      <c r="F97" s="170"/>
      <c r="G97" s="170"/>
      <c r="H97" s="170"/>
      <c r="I97" s="43">
        <f>I92</f>
        <v>0</v>
      </c>
      <c r="J97" s="60"/>
      <c r="O97" s="272"/>
      <c r="P97" s="272"/>
      <c r="Q97" s="272"/>
      <c r="R97" s="273"/>
      <c r="S97" s="272"/>
    </row>
    <row r="98" spans="1:19" ht="15" x14ac:dyDescent="0.25">
      <c r="A98" s="182" t="s">
        <v>62</v>
      </c>
      <c r="B98" s="182"/>
      <c r="C98" s="182"/>
      <c r="D98" s="182"/>
      <c r="E98" s="182"/>
      <c r="F98" s="182"/>
      <c r="G98" s="182"/>
      <c r="H98" s="182"/>
      <c r="I98" s="39">
        <f>TRUNC(SUM(I96:I97),2)</f>
        <v>200.36</v>
      </c>
      <c r="J98" s="60"/>
      <c r="O98" s="272"/>
      <c r="P98" s="274"/>
      <c r="Q98" s="272"/>
      <c r="R98" s="272"/>
      <c r="S98" s="272"/>
    </row>
    <row r="99" spans="1:19" ht="15" x14ac:dyDescent="0.25">
      <c r="A99" s="210"/>
      <c r="B99" s="211"/>
      <c r="C99" s="211"/>
      <c r="D99" s="211"/>
      <c r="E99" s="211"/>
      <c r="F99" s="211"/>
      <c r="G99" s="211"/>
      <c r="H99" s="211"/>
      <c r="I99" s="211"/>
      <c r="J99" s="60"/>
      <c r="O99" s="272"/>
      <c r="P99" s="272"/>
      <c r="Q99" s="272"/>
      <c r="R99" s="272"/>
      <c r="S99" s="272"/>
    </row>
    <row r="100" spans="1:19" ht="15" x14ac:dyDescent="0.25">
      <c r="A100" s="203" t="s">
        <v>61</v>
      </c>
      <c r="B100" s="203"/>
      <c r="C100" s="203"/>
      <c r="D100" s="203"/>
      <c r="E100" s="203"/>
      <c r="F100" s="203"/>
      <c r="G100" s="203"/>
      <c r="H100" s="203"/>
      <c r="I100" s="203"/>
      <c r="J100" s="60"/>
      <c r="O100" s="272"/>
      <c r="P100" s="272"/>
      <c r="Q100" s="272"/>
      <c r="R100" s="272"/>
      <c r="S100" s="272"/>
    </row>
    <row r="101" spans="1:19" ht="15" x14ac:dyDescent="0.25">
      <c r="A101" s="46">
        <v>5</v>
      </c>
      <c r="B101" s="182" t="s">
        <v>60</v>
      </c>
      <c r="C101" s="182"/>
      <c r="D101" s="182"/>
      <c r="E101" s="182"/>
      <c r="F101" s="182"/>
      <c r="G101" s="182"/>
      <c r="H101" s="46"/>
      <c r="I101" s="46" t="s">
        <v>7</v>
      </c>
      <c r="J101" s="60"/>
      <c r="O101" s="272"/>
      <c r="P101" s="275"/>
      <c r="Q101" s="272"/>
      <c r="R101" s="272"/>
      <c r="S101" s="272"/>
    </row>
    <row r="102" spans="1:19" ht="15" x14ac:dyDescent="0.25">
      <c r="A102" s="46" t="s">
        <v>6</v>
      </c>
      <c r="B102" s="204" t="s">
        <v>59</v>
      </c>
      <c r="C102" s="204"/>
      <c r="D102" s="204"/>
      <c r="E102" s="204"/>
      <c r="F102" s="204"/>
      <c r="G102" s="204"/>
      <c r="H102" s="41" t="s">
        <v>53</v>
      </c>
      <c r="I102" s="40">
        <f>Uniforme!F10</f>
        <v>61.324999999999996</v>
      </c>
      <c r="J102" s="60"/>
      <c r="O102" s="272"/>
      <c r="P102" s="272"/>
      <c r="Q102" s="272"/>
      <c r="R102" s="272"/>
      <c r="S102" s="272"/>
    </row>
    <row r="103" spans="1:19" ht="15" x14ac:dyDescent="0.25">
      <c r="A103" s="46" t="s">
        <v>4</v>
      </c>
      <c r="B103" s="204" t="s">
        <v>58</v>
      </c>
      <c r="C103" s="204"/>
      <c r="D103" s="204"/>
      <c r="E103" s="204"/>
      <c r="F103" s="204"/>
      <c r="G103" s="204"/>
      <c r="H103" s="41" t="s">
        <v>53</v>
      </c>
      <c r="I103" s="40">
        <f>Material!G28</f>
        <v>309.66499999999991</v>
      </c>
      <c r="J103" s="60"/>
    </row>
    <row r="104" spans="1:19" ht="15" x14ac:dyDescent="0.25">
      <c r="A104" s="69" t="s">
        <v>2</v>
      </c>
      <c r="B104" s="217" t="s">
        <v>57</v>
      </c>
      <c r="C104" s="217"/>
      <c r="D104" s="217"/>
      <c r="E104" s="217"/>
      <c r="F104" s="217"/>
      <c r="G104" s="217"/>
      <c r="H104" s="41" t="s">
        <v>53</v>
      </c>
      <c r="I104" s="40">
        <f>Equipamento!G21</f>
        <v>40.422916666666666</v>
      </c>
      <c r="J104" s="60"/>
    </row>
    <row r="105" spans="1:19" ht="15" x14ac:dyDescent="0.25">
      <c r="A105" s="74" t="s">
        <v>30</v>
      </c>
      <c r="B105" s="73" t="s">
        <v>56</v>
      </c>
      <c r="C105" s="72"/>
      <c r="D105" s="72"/>
      <c r="E105" s="72"/>
      <c r="F105" s="72"/>
      <c r="G105" s="71"/>
      <c r="H105" s="70"/>
      <c r="I105" s="40"/>
      <c r="J105" s="60"/>
    </row>
    <row r="106" spans="1:19" ht="15" x14ac:dyDescent="0.25">
      <c r="A106" s="69" t="s">
        <v>29</v>
      </c>
      <c r="B106" s="233" t="s">
        <v>55</v>
      </c>
      <c r="C106" s="233"/>
      <c r="D106" s="233"/>
      <c r="E106" s="233"/>
      <c r="F106" s="233"/>
      <c r="G106" s="233"/>
      <c r="H106" s="41" t="s">
        <v>53</v>
      </c>
      <c r="I106" s="40"/>
      <c r="J106" s="60"/>
    </row>
    <row r="107" spans="1:19" ht="15" x14ac:dyDescent="0.25">
      <c r="A107" s="182" t="s">
        <v>54</v>
      </c>
      <c r="B107" s="182"/>
      <c r="C107" s="182"/>
      <c r="D107" s="182"/>
      <c r="E107" s="182"/>
      <c r="F107" s="182"/>
      <c r="G107" s="182"/>
      <c r="H107" s="68" t="s">
        <v>53</v>
      </c>
      <c r="I107" s="67">
        <f>TRUNC(SUM(I102:I106),2)</f>
        <v>411.41</v>
      </c>
      <c r="J107" s="60"/>
    </row>
    <row r="108" spans="1:19" ht="15" x14ac:dyDescent="0.25">
      <c r="A108" s="210"/>
      <c r="B108" s="211"/>
      <c r="C108" s="211"/>
      <c r="D108" s="211"/>
      <c r="E108" s="211"/>
      <c r="F108" s="211"/>
      <c r="G108" s="211"/>
      <c r="H108" s="211"/>
      <c r="I108" s="211"/>
      <c r="J108" s="60"/>
    </row>
    <row r="109" spans="1:19" ht="15" x14ac:dyDescent="0.25">
      <c r="A109" s="203" t="s">
        <v>52</v>
      </c>
      <c r="B109" s="203"/>
      <c r="C109" s="203"/>
      <c r="D109" s="203"/>
      <c r="E109" s="203"/>
      <c r="F109" s="203"/>
      <c r="G109" s="203"/>
      <c r="H109" s="203"/>
      <c r="I109" s="203"/>
      <c r="J109" s="60"/>
    </row>
    <row r="110" spans="1:19" ht="15" x14ac:dyDescent="0.25">
      <c r="A110" s="46">
        <v>6</v>
      </c>
      <c r="B110" s="182" t="s">
        <v>51</v>
      </c>
      <c r="C110" s="182"/>
      <c r="D110" s="182"/>
      <c r="E110" s="182"/>
      <c r="F110" s="182"/>
      <c r="G110" s="182"/>
      <c r="H110" s="46" t="s">
        <v>50</v>
      </c>
      <c r="I110" s="46" t="s">
        <v>7</v>
      </c>
      <c r="J110" s="60"/>
    </row>
    <row r="111" spans="1:19" ht="15" x14ac:dyDescent="0.25">
      <c r="A111" s="46" t="s">
        <v>6</v>
      </c>
      <c r="B111" s="169" t="s">
        <v>49</v>
      </c>
      <c r="C111" s="169"/>
      <c r="D111" s="169"/>
      <c r="E111" s="169"/>
      <c r="F111" s="169"/>
      <c r="G111" s="169"/>
      <c r="H111" s="66">
        <v>0.05</v>
      </c>
      <c r="I111" s="40">
        <f>TRUNC(H111*I135,2)</f>
        <v>161.77000000000001</v>
      </c>
      <c r="J111" s="60"/>
    </row>
    <row r="112" spans="1:19" ht="15" x14ac:dyDescent="0.25">
      <c r="A112" s="42" t="s">
        <v>4</v>
      </c>
      <c r="B112" s="169" t="s">
        <v>48</v>
      </c>
      <c r="C112" s="169"/>
      <c r="D112" s="169"/>
      <c r="E112" s="169"/>
      <c r="F112" s="169"/>
      <c r="G112" s="169"/>
      <c r="H112" s="66">
        <v>0.1</v>
      </c>
      <c r="I112" s="40">
        <f>TRUNC(H112*(I111+I135),2)</f>
        <v>339.72</v>
      </c>
      <c r="J112" s="60"/>
    </row>
    <row r="113" spans="1:18" ht="15" x14ac:dyDescent="0.25">
      <c r="A113" s="46" t="s">
        <v>2</v>
      </c>
      <c r="B113" s="261" t="s">
        <v>47</v>
      </c>
      <c r="C113" s="261"/>
      <c r="D113" s="261"/>
      <c r="E113" s="261"/>
      <c r="F113" s="261"/>
      <c r="G113" s="261"/>
      <c r="H113" s="65"/>
      <c r="I113" s="64"/>
      <c r="J113" s="60"/>
    </row>
    <row r="114" spans="1:18" ht="15" x14ac:dyDescent="0.25">
      <c r="A114" s="42" t="s">
        <v>46</v>
      </c>
      <c r="B114" s="169" t="s">
        <v>45</v>
      </c>
      <c r="C114" s="169"/>
      <c r="D114" s="169"/>
      <c r="E114" s="169"/>
      <c r="F114" s="169"/>
      <c r="G114" s="169"/>
      <c r="H114" s="61">
        <v>1.6500000000000001E-2</v>
      </c>
      <c r="I114" s="43">
        <f>TRUNC(H114*I124,2)</f>
        <v>71.900000000000006</v>
      </c>
      <c r="J114" s="60"/>
    </row>
    <row r="115" spans="1:18" ht="15" x14ac:dyDescent="0.25">
      <c r="A115" s="42" t="s">
        <v>44</v>
      </c>
      <c r="B115" s="169" t="s">
        <v>43</v>
      </c>
      <c r="C115" s="169"/>
      <c r="D115" s="169"/>
      <c r="E115" s="169"/>
      <c r="F115" s="169"/>
      <c r="G115" s="169"/>
      <c r="H115" s="63">
        <v>7.5999999999999998E-2</v>
      </c>
      <c r="I115" s="43">
        <f>TRUNC(H115*I124,2)</f>
        <v>331.2</v>
      </c>
      <c r="J115" s="60"/>
    </row>
    <row r="116" spans="1:18" ht="15" x14ac:dyDescent="0.25">
      <c r="A116" s="42" t="s">
        <v>42</v>
      </c>
      <c r="B116" s="169" t="s">
        <v>41</v>
      </c>
      <c r="C116" s="169"/>
      <c r="D116" s="169"/>
      <c r="E116" s="169"/>
      <c r="F116" s="169"/>
      <c r="G116" s="169"/>
      <c r="H116" s="62">
        <v>0.05</v>
      </c>
      <c r="I116" s="43">
        <f>TRUNC(H116*I124,2)</f>
        <v>217.89</v>
      </c>
      <c r="J116" s="60"/>
    </row>
    <row r="117" spans="1:18" ht="15" x14ac:dyDescent="0.25">
      <c r="A117" s="182" t="s">
        <v>40</v>
      </c>
      <c r="B117" s="182"/>
      <c r="C117" s="182"/>
      <c r="D117" s="182"/>
      <c r="E117" s="182"/>
      <c r="F117" s="182"/>
      <c r="G117" s="182"/>
      <c r="H117" s="61">
        <f>SUM(H111:H116)</f>
        <v>0.29250000000000004</v>
      </c>
      <c r="I117" s="39">
        <f>TRUNC(SUM(I111:I116),2)</f>
        <v>1122.48</v>
      </c>
      <c r="J117" s="60"/>
      <c r="R117" s="271"/>
    </row>
    <row r="118" spans="1:18" ht="15" x14ac:dyDescent="0.25">
      <c r="A118" s="48"/>
      <c r="B118" s="195"/>
      <c r="C118" s="195"/>
      <c r="D118" s="195"/>
      <c r="E118" s="195"/>
      <c r="F118" s="195"/>
      <c r="G118" s="195"/>
      <c r="H118" s="195"/>
      <c r="I118" s="195"/>
      <c r="J118" s="38"/>
      <c r="R118" s="271"/>
    </row>
    <row r="119" spans="1:18" ht="15" x14ac:dyDescent="0.25">
      <c r="A119" s="59" t="s">
        <v>39</v>
      </c>
      <c r="B119" s="221" t="s">
        <v>38</v>
      </c>
      <c r="C119" s="221"/>
      <c r="D119" s="221"/>
      <c r="E119" s="221"/>
      <c r="F119" s="221"/>
      <c r="G119" s="221"/>
      <c r="H119" s="58">
        <f>TRUNC(H114+H115+H116,4)</f>
        <v>0.14249999999999999</v>
      </c>
      <c r="I119" s="57"/>
      <c r="J119" s="38"/>
      <c r="R119" s="271"/>
    </row>
    <row r="120" spans="1:18" ht="15" x14ac:dyDescent="0.25">
      <c r="A120" s="55"/>
      <c r="B120" s="262">
        <v>100</v>
      </c>
      <c r="C120" s="249"/>
      <c r="D120" s="249"/>
      <c r="E120" s="249"/>
      <c r="F120" s="249"/>
      <c r="G120" s="249"/>
      <c r="H120" s="53"/>
      <c r="I120" s="52"/>
      <c r="J120" s="38"/>
      <c r="R120" s="271"/>
    </row>
    <row r="121" spans="1:18" ht="15" x14ac:dyDescent="0.25">
      <c r="A121" s="56"/>
      <c r="B121" s="54"/>
      <c r="C121" s="54"/>
      <c r="D121" s="54"/>
      <c r="E121" s="54"/>
      <c r="F121" s="54"/>
      <c r="G121" s="54"/>
      <c r="H121" s="53"/>
      <c r="I121" s="52"/>
      <c r="J121" s="38"/>
      <c r="R121" s="271"/>
    </row>
    <row r="122" spans="1:18" ht="15" x14ac:dyDescent="0.25">
      <c r="A122" s="55" t="s">
        <v>37</v>
      </c>
      <c r="B122" s="249" t="s">
        <v>36</v>
      </c>
      <c r="C122" s="249"/>
      <c r="D122" s="249"/>
      <c r="E122" s="249"/>
      <c r="F122" s="249"/>
      <c r="G122" s="249"/>
      <c r="H122" s="53"/>
      <c r="I122" s="52">
        <f>TRUNC(I135+I111+I112,2)</f>
        <v>3736.97</v>
      </c>
      <c r="J122" s="38"/>
    </row>
    <row r="123" spans="1:18" ht="15" x14ac:dyDescent="0.25">
      <c r="A123" s="55"/>
      <c r="B123" s="54"/>
      <c r="C123" s="54"/>
      <c r="D123" s="54"/>
      <c r="E123" s="54"/>
      <c r="F123" s="54"/>
      <c r="G123" s="54"/>
      <c r="H123" s="53"/>
      <c r="I123" s="52"/>
      <c r="J123" s="38"/>
    </row>
    <row r="124" spans="1:18" ht="15" x14ac:dyDescent="0.25">
      <c r="A124" s="55" t="s">
        <v>35</v>
      </c>
      <c r="B124" s="249" t="s">
        <v>34</v>
      </c>
      <c r="C124" s="249"/>
      <c r="D124" s="249"/>
      <c r="E124" s="249"/>
      <c r="F124" s="249"/>
      <c r="G124" s="249"/>
      <c r="H124" s="53"/>
      <c r="I124" s="52">
        <f>TRUNC(I122/(1-H119),2)</f>
        <v>4357.9799999999996</v>
      </c>
      <c r="J124" s="38"/>
    </row>
    <row r="125" spans="1:18" ht="15" x14ac:dyDescent="0.25">
      <c r="A125" s="55"/>
      <c r="B125" s="54"/>
      <c r="C125" s="54"/>
      <c r="D125" s="54"/>
      <c r="E125" s="54"/>
      <c r="F125" s="54"/>
      <c r="G125" s="54"/>
      <c r="H125" s="53"/>
      <c r="I125" s="52"/>
      <c r="J125" s="38"/>
    </row>
    <row r="126" spans="1:18" ht="15" x14ac:dyDescent="0.25">
      <c r="A126" s="51"/>
      <c r="B126" s="263" t="s">
        <v>33</v>
      </c>
      <c r="C126" s="263"/>
      <c r="D126" s="263"/>
      <c r="E126" s="263"/>
      <c r="F126" s="263"/>
      <c r="G126" s="263"/>
      <c r="H126" s="50"/>
      <c r="I126" s="49">
        <f>TRUNC(I124-I122,2)</f>
        <v>621.01</v>
      </c>
      <c r="J126" s="38"/>
      <c r="K126" s="37"/>
    </row>
    <row r="127" spans="1:18" ht="15" x14ac:dyDescent="0.25">
      <c r="A127" s="48"/>
      <c r="B127" s="48"/>
      <c r="C127" s="48"/>
      <c r="D127" s="48"/>
      <c r="E127" s="48"/>
      <c r="F127" s="48"/>
      <c r="G127" s="48"/>
      <c r="H127" s="48"/>
      <c r="I127" s="47"/>
      <c r="J127" s="38"/>
    </row>
    <row r="128" spans="1:18" ht="15" x14ac:dyDescent="0.25">
      <c r="A128" s="207" t="s">
        <v>32</v>
      </c>
      <c r="B128" s="207"/>
      <c r="C128" s="207"/>
      <c r="D128" s="207"/>
      <c r="E128" s="207"/>
      <c r="F128" s="207"/>
      <c r="G128" s="207"/>
      <c r="H128" s="207"/>
      <c r="I128" s="207"/>
      <c r="J128" s="38"/>
      <c r="K128" s="45"/>
    </row>
    <row r="129" spans="1:11" ht="15" x14ac:dyDescent="0.25">
      <c r="A129" s="182" t="s">
        <v>31</v>
      </c>
      <c r="B129" s="182"/>
      <c r="C129" s="182"/>
      <c r="D129" s="182"/>
      <c r="E129" s="182"/>
      <c r="F129" s="182"/>
      <c r="G129" s="182"/>
      <c r="H129" s="182"/>
      <c r="I129" s="46" t="s">
        <v>7</v>
      </c>
      <c r="J129" s="38"/>
    </row>
    <row r="130" spans="1:11" ht="15" x14ac:dyDescent="0.25">
      <c r="A130" s="41" t="s">
        <v>6</v>
      </c>
      <c r="B130" s="169" t="str">
        <f>A23</f>
        <v>MÓDULO 1 - COMPOSIÇÃO DA REMUNERAÇÃO</v>
      </c>
      <c r="C130" s="169"/>
      <c r="D130" s="169"/>
      <c r="E130" s="169"/>
      <c r="F130" s="169"/>
      <c r="G130" s="169"/>
      <c r="H130" s="169"/>
      <c r="I130" s="40">
        <f>I32</f>
        <v>1236.43</v>
      </c>
      <c r="J130" s="38"/>
    </row>
    <row r="131" spans="1:11" ht="15" x14ac:dyDescent="0.25">
      <c r="A131" s="44" t="s">
        <v>4</v>
      </c>
      <c r="B131" s="169" t="str">
        <f>A34</f>
        <v>MÓDULO 2 – ENCARGOS E BENEFÍCIOS ANUAIS, MENSAIS E DIÁRIOS</v>
      </c>
      <c r="C131" s="169"/>
      <c r="D131" s="169"/>
      <c r="E131" s="169"/>
      <c r="F131" s="169"/>
      <c r="G131" s="169"/>
      <c r="H131" s="169"/>
      <c r="I131" s="43">
        <f>I65</f>
        <v>1146.3800000000001</v>
      </c>
      <c r="J131" s="38"/>
    </row>
    <row r="132" spans="1:11" ht="15" x14ac:dyDescent="0.25">
      <c r="A132" s="44" t="s">
        <v>2</v>
      </c>
      <c r="B132" s="169" t="str">
        <f>A67</f>
        <v>MÓDULO 3 – PROVISÃO PARA RESCISÃO</v>
      </c>
      <c r="C132" s="169"/>
      <c r="D132" s="169"/>
      <c r="E132" s="169"/>
      <c r="F132" s="169"/>
      <c r="G132" s="169"/>
      <c r="H132" s="169"/>
      <c r="I132" s="43">
        <f>I75</f>
        <v>240.9</v>
      </c>
      <c r="J132" s="38"/>
      <c r="K132" s="45"/>
    </row>
    <row r="133" spans="1:11" ht="15" x14ac:dyDescent="0.25">
      <c r="A133" s="41" t="s">
        <v>30</v>
      </c>
      <c r="B133" s="169" t="str">
        <f>A77</f>
        <v>MÓDULO 4 – CUSTO DE REPOSIÇÃO DO PROFISSIONAL AUSENTE</v>
      </c>
      <c r="C133" s="169"/>
      <c r="D133" s="169"/>
      <c r="E133" s="169"/>
      <c r="F133" s="169"/>
      <c r="G133" s="169"/>
      <c r="H133" s="169"/>
      <c r="I133" s="43">
        <f>I98</f>
        <v>200.36</v>
      </c>
      <c r="J133" s="38"/>
      <c r="K133" s="45"/>
    </row>
    <row r="134" spans="1:11" ht="15" x14ac:dyDescent="0.25">
      <c r="A134" s="44" t="s">
        <v>29</v>
      </c>
      <c r="B134" s="169" t="str">
        <f>A100</f>
        <v>MÓDULO 5 – INSUMOS DIVERSOS</v>
      </c>
      <c r="C134" s="169"/>
      <c r="D134" s="169"/>
      <c r="E134" s="169"/>
      <c r="F134" s="169"/>
      <c r="G134" s="169"/>
      <c r="H134" s="169"/>
      <c r="I134" s="43">
        <f>I107</f>
        <v>411.41</v>
      </c>
      <c r="J134" s="38"/>
    </row>
    <row r="135" spans="1:11" ht="15" x14ac:dyDescent="0.25">
      <c r="A135" s="42"/>
      <c r="B135" s="182" t="s">
        <v>28</v>
      </c>
      <c r="C135" s="182"/>
      <c r="D135" s="182"/>
      <c r="E135" s="182"/>
      <c r="F135" s="182"/>
      <c r="G135" s="182"/>
      <c r="H135" s="182"/>
      <c r="I135" s="39">
        <f>TRUNC(SUM(I130:I134),2)</f>
        <v>3235.48</v>
      </c>
      <c r="J135" s="38"/>
      <c r="K135" s="37"/>
    </row>
    <row r="136" spans="1:11" ht="15" x14ac:dyDescent="0.25">
      <c r="A136" s="41" t="s">
        <v>27</v>
      </c>
      <c r="B136" s="169" t="str">
        <f>A109</f>
        <v>MÓDULO 6 – CUSTOS INDIRETOS, TRIBUTOS E LUCRO</v>
      </c>
      <c r="C136" s="169"/>
      <c r="D136" s="169"/>
      <c r="E136" s="169"/>
      <c r="F136" s="169"/>
      <c r="G136" s="169"/>
      <c r="H136" s="169"/>
      <c r="I136" s="40">
        <f>I117</f>
        <v>1122.48</v>
      </c>
      <c r="J136" s="38"/>
    </row>
    <row r="137" spans="1:11" ht="15" x14ac:dyDescent="0.25">
      <c r="A137" s="182" t="s">
        <v>26</v>
      </c>
      <c r="B137" s="182"/>
      <c r="C137" s="182"/>
      <c r="D137" s="182"/>
      <c r="E137" s="182"/>
      <c r="F137" s="182"/>
      <c r="G137" s="182"/>
      <c r="H137" s="182"/>
      <c r="I137" s="39">
        <f>TRUNC(SUM(I135:I136),2)+0.04</f>
        <v>4358</v>
      </c>
      <c r="J137" s="38"/>
    </row>
    <row r="138" spans="1:11" x14ac:dyDescent="0.2">
      <c r="I138" s="37"/>
    </row>
    <row r="139" spans="1:11" hidden="1" x14ac:dyDescent="0.2">
      <c r="A139" s="23"/>
      <c r="B139" s="232" t="s">
        <v>25</v>
      </c>
      <c r="C139" s="232"/>
      <c r="D139" s="232"/>
      <c r="E139" s="232"/>
      <c r="F139" s="232"/>
      <c r="G139" s="232"/>
      <c r="H139" s="22"/>
      <c r="I139" s="22"/>
    </row>
    <row r="140" spans="1:11" ht="40.5" hidden="1" customHeight="1" thickBot="1" x14ac:dyDescent="0.25">
      <c r="A140" s="187" t="s">
        <v>24</v>
      </c>
      <c r="B140" s="188"/>
      <c r="C140" s="187" t="s">
        <v>23</v>
      </c>
      <c r="D140" s="188"/>
      <c r="E140" s="187" t="s">
        <v>22</v>
      </c>
      <c r="F140" s="188"/>
      <c r="G140" s="36" t="s">
        <v>21</v>
      </c>
      <c r="H140" s="35" t="s">
        <v>20</v>
      </c>
      <c r="I140" s="20" t="s">
        <v>7</v>
      </c>
    </row>
    <row r="141" spans="1:11" hidden="1" x14ac:dyDescent="0.2">
      <c r="A141" s="185" t="s">
        <v>19</v>
      </c>
      <c r="B141" s="186"/>
      <c r="C141" s="250" t="s">
        <v>15</v>
      </c>
      <c r="D141" s="251"/>
      <c r="E141" s="183"/>
      <c r="F141" s="184"/>
      <c r="G141" s="34" t="s">
        <v>15</v>
      </c>
      <c r="H141" s="33"/>
      <c r="I141" s="32">
        <v>0</v>
      </c>
    </row>
    <row r="142" spans="1:11" hidden="1" x14ac:dyDescent="0.2">
      <c r="A142" s="174" t="s">
        <v>18</v>
      </c>
      <c r="B142" s="175"/>
      <c r="C142" s="230" t="s">
        <v>15</v>
      </c>
      <c r="D142" s="231"/>
      <c r="E142" s="180"/>
      <c r="F142" s="181"/>
      <c r="G142" s="31" t="s">
        <v>15</v>
      </c>
      <c r="H142" s="30"/>
      <c r="I142" s="27">
        <v>0</v>
      </c>
    </row>
    <row r="143" spans="1:11" hidden="1" x14ac:dyDescent="0.2">
      <c r="A143" s="174" t="s">
        <v>17</v>
      </c>
      <c r="B143" s="175"/>
      <c r="C143" s="230" t="s">
        <v>15</v>
      </c>
      <c r="D143" s="231"/>
      <c r="E143" s="180"/>
      <c r="F143" s="181"/>
      <c r="G143" s="31" t="s">
        <v>15</v>
      </c>
      <c r="H143" s="30"/>
      <c r="I143" s="27">
        <v>0</v>
      </c>
    </row>
    <row r="144" spans="1:11" hidden="1" x14ac:dyDescent="0.2">
      <c r="A144" s="174" t="s">
        <v>16</v>
      </c>
      <c r="B144" s="175"/>
      <c r="C144" s="230" t="s">
        <v>15</v>
      </c>
      <c r="D144" s="231"/>
      <c r="E144" s="180"/>
      <c r="F144" s="181"/>
      <c r="G144" s="31" t="s">
        <v>15</v>
      </c>
      <c r="H144" s="30"/>
      <c r="I144" s="27">
        <v>0</v>
      </c>
    </row>
    <row r="145" spans="1:10" hidden="1" x14ac:dyDescent="0.2">
      <c r="A145" s="176"/>
      <c r="B145" s="177"/>
      <c r="C145" s="180"/>
      <c r="D145" s="181"/>
      <c r="E145" s="180"/>
      <c r="F145" s="181"/>
      <c r="G145" s="29"/>
      <c r="H145" s="28"/>
      <c r="I145" s="27"/>
    </row>
    <row r="146" spans="1:10" ht="13.5" hidden="1" thickBot="1" x14ac:dyDescent="0.25">
      <c r="A146" s="178"/>
      <c r="B146" s="179"/>
      <c r="C146" s="189"/>
      <c r="D146" s="190"/>
      <c r="E146" s="189"/>
      <c r="F146" s="190"/>
      <c r="G146" s="26"/>
      <c r="H146" s="25"/>
      <c r="I146" s="24"/>
    </row>
    <row r="147" spans="1:10" ht="13.5" hidden="1" thickBot="1" x14ac:dyDescent="0.25">
      <c r="A147" s="171" t="s">
        <v>14</v>
      </c>
      <c r="B147" s="172"/>
      <c r="C147" s="172"/>
      <c r="D147" s="172"/>
      <c r="E147" s="172"/>
      <c r="F147" s="172"/>
      <c r="G147" s="172"/>
      <c r="H147" s="173"/>
      <c r="I147" s="15">
        <f>SUM(I145:I146)</f>
        <v>0</v>
      </c>
    </row>
    <row r="148" spans="1:10" hidden="1" x14ac:dyDescent="0.2"/>
    <row r="149" spans="1:10" hidden="1" x14ac:dyDescent="0.2">
      <c r="A149" s="23" t="s">
        <v>11</v>
      </c>
      <c r="B149" s="232" t="s">
        <v>10</v>
      </c>
      <c r="C149" s="232"/>
      <c r="D149" s="232"/>
      <c r="E149" s="232"/>
      <c r="F149" s="232"/>
      <c r="G149" s="232"/>
      <c r="H149" s="22"/>
      <c r="I149" s="22"/>
    </row>
    <row r="150" spans="1:10" ht="13.5" hidden="1" thickBot="1" x14ac:dyDescent="0.25">
      <c r="A150" s="224" t="s">
        <v>9</v>
      </c>
      <c r="B150" s="225"/>
      <c r="C150" s="225"/>
      <c r="D150" s="225"/>
      <c r="E150" s="225"/>
      <c r="F150" s="225"/>
      <c r="G150" s="225"/>
      <c r="H150" s="225"/>
      <c r="I150" s="226"/>
    </row>
    <row r="151" spans="1:10" ht="13.5" hidden="1" thickBot="1" x14ac:dyDescent="0.25">
      <c r="A151" s="21"/>
      <c r="B151" s="227" t="s">
        <v>8</v>
      </c>
      <c r="C151" s="228"/>
      <c r="D151" s="228"/>
      <c r="E151" s="228"/>
      <c r="F151" s="228"/>
      <c r="G151" s="228"/>
      <c r="H151" s="229"/>
      <c r="I151" s="20" t="s">
        <v>7</v>
      </c>
    </row>
    <row r="152" spans="1:10" hidden="1" x14ac:dyDescent="0.2">
      <c r="A152" s="19" t="s">
        <v>6</v>
      </c>
      <c r="B152" s="255" t="s">
        <v>5</v>
      </c>
      <c r="C152" s="256"/>
      <c r="D152" s="256"/>
      <c r="E152" s="256"/>
      <c r="F152" s="256"/>
      <c r="G152" s="256"/>
      <c r="H152" s="257"/>
      <c r="I152" s="18">
        <f>I114</f>
        <v>71.900000000000006</v>
      </c>
    </row>
    <row r="153" spans="1:10" hidden="1" x14ac:dyDescent="0.2">
      <c r="A153" s="17" t="s">
        <v>4</v>
      </c>
      <c r="B153" s="218" t="s">
        <v>3</v>
      </c>
      <c r="C153" s="219"/>
      <c r="D153" s="219"/>
      <c r="E153" s="219"/>
      <c r="F153" s="219"/>
      <c r="G153" s="219"/>
      <c r="H153" s="220"/>
      <c r="I153" s="16" t="e">
        <f>#REF!</f>
        <v>#REF!</v>
      </c>
    </row>
    <row r="154" spans="1:10" ht="13.5" hidden="1" thickBot="1" x14ac:dyDescent="0.25">
      <c r="A154" s="17" t="s">
        <v>2</v>
      </c>
      <c r="B154" s="264" t="s">
        <v>1</v>
      </c>
      <c r="C154" s="265"/>
      <c r="D154" s="265"/>
      <c r="E154" s="265"/>
      <c r="F154" s="265"/>
      <c r="G154" s="265"/>
      <c r="H154" s="266"/>
      <c r="I154" s="16">
        <f>I117</f>
        <v>1122.48</v>
      </c>
    </row>
    <row r="155" spans="1:10" ht="13.5" hidden="1" thickBot="1" x14ac:dyDescent="0.25">
      <c r="A155" s="252" t="s">
        <v>0</v>
      </c>
      <c r="B155" s="253"/>
      <c r="C155" s="253"/>
      <c r="D155" s="253"/>
      <c r="E155" s="253"/>
      <c r="F155" s="253"/>
      <c r="G155" s="253"/>
      <c r="H155" s="254"/>
      <c r="I155" s="15" t="e">
        <f>SUM(I152:I154)</f>
        <v>#REF!</v>
      </c>
    </row>
    <row r="156" spans="1:10" hidden="1" x14ac:dyDescent="0.2">
      <c r="A156" s="14" t="s">
        <v>13</v>
      </c>
      <c r="B156" s="1" t="s">
        <v>12</v>
      </c>
    </row>
    <row r="157" spans="1:10" hidden="1" x14ac:dyDescent="0.2"/>
    <row r="158" spans="1:10" hidden="1" x14ac:dyDescent="0.2"/>
    <row r="159" spans="1:10" ht="15.75" thickBot="1" x14ac:dyDescent="0.3">
      <c r="A159" s="13" t="s">
        <v>11</v>
      </c>
      <c r="B159" s="239" t="s">
        <v>10</v>
      </c>
      <c r="C159" s="239"/>
      <c r="D159" s="239"/>
      <c r="E159" s="239"/>
      <c r="F159" s="239"/>
      <c r="G159" s="239"/>
      <c r="H159" s="12"/>
      <c r="I159" s="12"/>
      <c r="J159" s="4"/>
    </row>
    <row r="160" spans="1:10" ht="15.75" thickBot="1" x14ac:dyDescent="0.3">
      <c r="A160" s="240" t="s">
        <v>9</v>
      </c>
      <c r="B160" s="241"/>
      <c r="C160" s="241"/>
      <c r="D160" s="241"/>
      <c r="E160" s="241"/>
      <c r="F160" s="241"/>
      <c r="G160" s="241"/>
      <c r="H160" s="241"/>
      <c r="I160" s="242"/>
      <c r="J160" s="4"/>
    </row>
    <row r="161" spans="1:10" ht="15.75" thickBot="1" x14ac:dyDescent="0.3">
      <c r="A161" s="11"/>
      <c r="B161" s="243" t="s">
        <v>8</v>
      </c>
      <c r="C161" s="244"/>
      <c r="D161" s="244"/>
      <c r="E161" s="244"/>
      <c r="F161" s="244"/>
      <c r="G161" s="244"/>
      <c r="H161" s="245"/>
      <c r="I161" s="10" t="s">
        <v>7</v>
      </c>
      <c r="J161" s="4"/>
    </row>
    <row r="162" spans="1:10" ht="15" x14ac:dyDescent="0.25">
      <c r="A162" s="9" t="s">
        <v>6</v>
      </c>
      <c r="B162" s="246" t="s">
        <v>5</v>
      </c>
      <c r="C162" s="247"/>
      <c r="D162" s="247"/>
      <c r="E162" s="247"/>
      <c r="F162" s="247"/>
      <c r="G162" s="247"/>
      <c r="H162" s="248"/>
      <c r="I162" s="8">
        <f>2*I137</f>
        <v>8716</v>
      </c>
      <c r="J162" s="4"/>
    </row>
    <row r="163" spans="1:10" ht="15" x14ac:dyDescent="0.25">
      <c r="A163" s="6" t="s">
        <v>4</v>
      </c>
      <c r="B163" s="258" t="s">
        <v>3</v>
      </c>
      <c r="C163" s="259"/>
      <c r="D163" s="259"/>
      <c r="E163" s="259"/>
      <c r="F163" s="259"/>
      <c r="G163" s="259"/>
      <c r="H163" s="260"/>
      <c r="I163" s="7">
        <f>I162*E14</f>
        <v>8716</v>
      </c>
      <c r="J163" s="4"/>
    </row>
    <row r="164" spans="1:10" ht="15.75" thickBot="1" x14ac:dyDescent="0.3">
      <c r="A164" s="6" t="s">
        <v>2</v>
      </c>
      <c r="B164" s="234" t="s">
        <v>1</v>
      </c>
      <c r="C164" s="235"/>
      <c r="D164" s="235"/>
      <c r="E164" s="235"/>
      <c r="F164" s="235"/>
      <c r="G164" s="235"/>
      <c r="H164" s="236"/>
      <c r="I164" s="5">
        <v>12</v>
      </c>
      <c r="J164" s="4"/>
    </row>
    <row r="165" spans="1:10" ht="16.5" thickBot="1" x14ac:dyDescent="0.3">
      <c r="A165" s="237" t="s">
        <v>0</v>
      </c>
      <c r="B165" s="238"/>
      <c r="C165" s="238"/>
      <c r="D165" s="238"/>
      <c r="E165" s="238"/>
      <c r="F165" s="238"/>
      <c r="G165" s="238"/>
      <c r="H165" s="238"/>
      <c r="I165" s="3">
        <f>I163*I164</f>
        <v>104592</v>
      </c>
      <c r="J165" s="2"/>
    </row>
  </sheetData>
  <mergeCells count="174">
    <mergeCell ref="B149:G149"/>
    <mergeCell ref="B152:H152"/>
    <mergeCell ref="B163:H163"/>
    <mergeCell ref="B110:G110"/>
    <mergeCell ref="B111:G111"/>
    <mergeCell ref="B112:G112"/>
    <mergeCell ref="B113:G113"/>
    <mergeCell ref="A128:I128"/>
    <mergeCell ref="B133:H133"/>
    <mergeCell ref="B120:G120"/>
    <mergeCell ref="B124:G124"/>
    <mergeCell ref="B126:G126"/>
    <mergeCell ref="B154:H154"/>
    <mergeCell ref="B106:G106"/>
    <mergeCell ref="B103:G103"/>
    <mergeCell ref="B102:G102"/>
    <mergeCell ref="B164:H164"/>
    <mergeCell ref="A165:H165"/>
    <mergeCell ref="B159:G159"/>
    <mergeCell ref="A160:I160"/>
    <mergeCell ref="B161:H161"/>
    <mergeCell ref="B162:H162"/>
    <mergeCell ref="B122:G122"/>
    <mergeCell ref="C146:D146"/>
    <mergeCell ref="E145:F145"/>
    <mergeCell ref="C140:D140"/>
    <mergeCell ref="C141:D141"/>
    <mergeCell ref="C142:D142"/>
    <mergeCell ref="C143:D143"/>
    <mergeCell ref="A142:B142"/>
    <mergeCell ref="A143:B143"/>
    <mergeCell ref="A129:H129"/>
    <mergeCell ref="B116:G116"/>
    <mergeCell ref="B114:G114"/>
    <mergeCell ref="B115:G115"/>
    <mergeCell ref="A117:G117"/>
    <mergeCell ref="A155:H155"/>
    <mergeCell ref="A81:G81"/>
    <mergeCell ref="B82:G82"/>
    <mergeCell ref="B101:G101"/>
    <mergeCell ref="B104:G104"/>
    <mergeCell ref="B72:G72"/>
    <mergeCell ref="B73:G73"/>
    <mergeCell ref="B74:G74"/>
    <mergeCell ref="B153:H153"/>
    <mergeCell ref="A107:G107"/>
    <mergeCell ref="A108:I108"/>
    <mergeCell ref="B119:G119"/>
    <mergeCell ref="A109:I109"/>
    <mergeCell ref="A99:I99"/>
    <mergeCell ref="A100:I100"/>
    <mergeCell ref="B91:G91"/>
    <mergeCell ref="A89:I89"/>
    <mergeCell ref="B132:H132"/>
    <mergeCell ref="A150:I150"/>
    <mergeCell ref="B151:H151"/>
    <mergeCell ref="C144:D144"/>
    <mergeCell ref="C145:D145"/>
    <mergeCell ref="B139:G139"/>
    <mergeCell ref="E140:F140"/>
    <mergeCell ref="A98:H98"/>
    <mergeCell ref="A51:I51"/>
    <mergeCell ref="A52:G52"/>
    <mergeCell ref="A66:I66"/>
    <mergeCell ref="A67:I67"/>
    <mergeCell ref="B68:G68"/>
    <mergeCell ref="B69:G69"/>
    <mergeCell ref="B70:G70"/>
    <mergeCell ref="B71:G71"/>
    <mergeCell ref="B97:H97"/>
    <mergeCell ref="A93:I93"/>
    <mergeCell ref="B87:G87"/>
    <mergeCell ref="B86:G86"/>
    <mergeCell ref="A77:I77"/>
    <mergeCell ref="B83:G83"/>
    <mergeCell ref="B84:G84"/>
    <mergeCell ref="B85:G85"/>
    <mergeCell ref="A88:G88"/>
    <mergeCell ref="A90:G90"/>
    <mergeCell ref="A75:G75"/>
    <mergeCell ref="A92:G92"/>
    <mergeCell ref="A94:I94"/>
    <mergeCell ref="A95:H95"/>
    <mergeCell ref="B96:H96"/>
    <mergeCell ref="A76:I76"/>
    <mergeCell ref="A61:H61"/>
    <mergeCell ref="B62:H62"/>
    <mergeCell ref="B63:H63"/>
    <mergeCell ref="B57:G57"/>
    <mergeCell ref="A58:H58"/>
    <mergeCell ref="A59:I59"/>
    <mergeCell ref="A60:I60"/>
    <mergeCell ref="B53:G53"/>
    <mergeCell ref="B31:G31"/>
    <mergeCell ref="A32:H32"/>
    <mergeCell ref="A34:I34"/>
    <mergeCell ref="A50:G50"/>
    <mergeCell ref="A40:I40"/>
    <mergeCell ref="B43:G43"/>
    <mergeCell ref="B54:G54"/>
    <mergeCell ref="B56:G56"/>
    <mergeCell ref="A41:G41"/>
    <mergeCell ref="B42:G42"/>
    <mergeCell ref="B45:G45"/>
    <mergeCell ref="B46:G46"/>
    <mergeCell ref="B48:G48"/>
    <mergeCell ref="B49:G49"/>
    <mergeCell ref="B44:G44"/>
    <mergeCell ref="B47:G47"/>
    <mergeCell ref="H18:I18"/>
    <mergeCell ref="B36:G36"/>
    <mergeCell ref="B37:G37"/>
    <mergeCell ref="A39:G39"/>
    <mergeCell ref="H19:I19"/>
    <mergeCell ref="H20:I20"/>
    <mergeCell ref="H21:I21"/>
    <mergeCell ref="B20:G20"/>
    <mergeCell ref="B21:G21"/>
    <mergeCell ref="A23:I23"/>
    <mergeCell ref="B24:G24"/>
    <mergeCell ref="B25:G25"/>
    <mergeCell ref="B30:G30"/>
    <mergeCell ref="B29:G29"/>
    <mergeCell ref="B28:G28"/>
    <mergeCell ref="B26:G26"/>
    <mergeCell ref="B27:G27"/>
    <mergeCell ref="A6:I6"/>
    <mergeCell ref="B7:G7"/>
    <mergeCell ref="B8:G8"/>
    <mergeCell ref="B9:G9"/>
    <mergeCell ref="B10:G10"/>
    <mergeCell ref="H7:I7"/>
    <mergeCell ref="B118:I118"/>
    <mergeCell ref="B130:H130"/>
    <mergeCell ref="B131:H131"/>
    <mergeCell ref="B38:G38"/>
    <mergeCell ref="B55:G55"/>
    <mergeCell ref="B78:G78"/>
    <mergeCell ref="B80:G80"/>
    <mergeCell ref="A14:B14"/>
    <mergeCell ref="A13:B13"/>
    <mergeCell ref="C13:D13"/>
    <mergeCell ref="E13:I13"/>
    <mergeCell ref="A12:I12"/>
    <mergeCell ref="C14:D14"/>
    <mergeCell ref="E14:I14"/>
    <mergeCell ref="H9:I9"/>
    <mergeCell ref="H10:I10"/>
    <mergeCell ref="H17:I17"/>
    <mergeCell ref="B18:G18"/>
    <mergeCell ref="A1:I1"/>
    <mergeCell ref="A22:I22"/>
    <mergeCell ref="A16:I16"/>
    <mergeCell ref="B17:G17"/>
    <mergeCell ref="B19:G19"/>
    <mergeCell ref="H8:I8"/>
    <mergeCell ref="A147:H147"/>
    <mergeCell ref="A144:B144"/>
    <mergeCell ref="A145:B145"/>
    <mergeCell ref="A146:B146"/>
    <mergeCell ref="E144:F144"/>
    <mergeCell ref="B134:H134"/>
    <mergeCell ref="B135:H135"/>
    <mergeCell ref="B136:H136"/>
    <mergeCell ref="A137:H137"/>
    <mergeCell ref="E141:F141"/>
    <mergeCell ref="A141:B141"/>
    <mergeCell ref="B64:H64"/>
    <mergeCell ref="A65:H65"/>
    <mergeCell ref="A35:G35"/>
    <mergeCell ref="E142:F142"/>
    <mergeCell ref="E143:F143"/>
    <mergeCell ref="A140:B140"/>
    <mergeCell ref="E146:F146"/>
  </mergeCells>
  <pageMargins left="0.39370078740157483" right="0.19685039370078741" top="0.59055118110236227" bottom="0.39370078740157483" header="0.15748031496062992" footer="0.15748031496062992"/>
  <pageSetup paperSize="9" scale="94" firstPageNumber="0" fitToHeight="0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8"/>
  <sheetViews>
    <sheetView workbookViewId="0">
      <selection sqref="A1:G28"/>
    </sheetView>
  </sheetViews>
  <sheetFormatPr defaultRowHeight="12.75" x14ac:dyDescent="0.2"/>
  <cols>
    <col min="1" max="1" width="5.28515625" style="110" bestFit="1" customWidth="1"/>
    <col min="2" max="2" width="57.7109375" style="110" bestFit="1" customWidth="1"/>
    <col min="3" max="3" width="31.7109375" style="110" bestFit="1" customWidth="1"/>
    <col min="4" max="4" width="18" style="110" bestFit="1" customWidth="1"/>
    <col min="5" max="5" width="18" style="110" customWidth="1"/>
    <col min="6" max="6" width="11.5703125" style="110" bestFit="1" customWidth="1"/>
    <col min="7" max="7" width="15.140625" bestFit="1" customWidth="1"/>
  </cols>
  <sheetData>
    <row r="1" spans="1:7" x14ac:dyDescent="0.2">
      <c r="A1" s="267" t="s">
        <v>254</v>
      </c>
      <c r="B1" s="267"/>
      <c r="C1" s="267"/>
      <c r="D1" s="267"/>
      <c r="E1" s="267"/>
      <c r="F1" s="267"/>
      <c r="G1" s="267"/>
    </row>
    <row r="2" spans="1:7" x14ac:dyDescent="0.2">
      <c r="A2" s="100" t="s">
        <v>146</v>
      </c>
      <c r="B2" s="101" t="s">
        <v>147</v>
      </c>
      <c r="C2" s="102" t="s">
        <v>148</v>
      </c>
      <c r="D2" s="102" t="s">
        <v>149</v>
      </c>
      <c r="E2" s="102" t="s">
        <v>184</v>
      </c>
      <c r="F2" s="146" t="s">
        <v>232</v>
      </c>
      <c r="G2" s="147" t="s">
        <v>224</v>
      </c>
    </row>
    <row r="3" spans="1:7" x14ac:dyDescent="0.2">
      <c r="A3" s="103">
        <v>1</v>
      </c>
      <c r="B3" s="160" t="s">
        <v>152</v>
      </c>
      <c r="C3" s="104" t="s">
        <v>153</v>
      </c>
      <c r="D3" s="102" t="s">
        <v>150</v>
      </c>
      <c r="E3" s="102">
        <v>1</v>
      </c>
      <c r="F3" s="125">
        <v>18.77</v>
      </c>
      <c r="G3" s="133">
        <f>E3*F3</f>
        <v>18.77</v>
      </c>
    </row>
    <row r="4" spans="1:7" x14ac:dyDescent="0.2">
      <c r="A4" s="103">
        <f t="shared" ref="A4:A10" si="0">A3+1</f>
        <v>2</v>
      </c>
      <c r="B4" s="160" t="s">
        <v>223</v>
      </c>
      <c r="C4" s="109" t="s">
        <v>173</v>
      </c>
      <c r="D4" s="102" t="s">
        <v>151</v>
      </c>
      <c r="E4" s="102">
        <v>1</v>
      </c>
      <c r="F4" s="125">
        <v>50.46</v>
      </c>
      <c r="G4" s="133">
        <f t="shared" ref="G4:G25" si="1">E4*F4</f>
        <v>50.46</v>
      </c>
    </row>
    <row r="5" spans="1:7" x14ac:dyDescent="0.2">
      <c r="A5" s="103">
        <v>2</v>
      </c>
      <c r="B5" s="161" t="s">
        <v>154</v>
      </c>
      <c r="C5" s="105" t="s">
        <v>155</v>
      </c>
      <c r="D5" s="102" t="s">
        <v>150</v>
      </c>
      <c r="E5" s="102">
        <v>1</v>
      </c>
      <c r="F5" s="125">
        <v>17</v>
      </c>
      <c r="G5" s="133">
        <f t="shared" si="1"/>
        <v>17</v>
      </c>
    </row>
    <row r="6" spans="1:7" x14ac:dyDescent="0.2">
      <c r="A6" s="103">
        <f t="shared" si="0"/>
        <v>3</v>
      </c>
      <c r="B6" s="160" t="s">
        <v>156</v>
      </c>
      <c r="C6" s="104" t="s">
        <v>157</v>
      </c>
      <c r="D6" s="102" t="s">
        <v>150</v>
      </c>
      <c r="E6" s="102">
        <v>1</v>
      </c>
      <c r="F6" s="125">
        <v>21</v>
      </c>
      <c r="G6" s="133">
        <f t="shared" si="1"/>
        <v>21</v>
      </c>
    </row>
    <row r="7" spans="1:7" x14ac:dyDescent="0.2">
      <c r="A7" s="103">
        <v>3</v>
      </c>
      <c r="B7" s="160" t="s">
        <v>158</v>
      </c>
      <c r="C7" s="104" t="s">
        <v>159</v>
      </c>
      <c r="D7" s="102" t="s">
        <v>149</v>
      </c>
      <c r="E7" s="102">
        <v>3</v>
      </c>
      <c r="F7" s="125">
        <v>0.96</v>
      </c>
      <c r="G7" s="133">
        <f t="shared" si="1"/>
        <v>2.88</v>
      </c>
    </row>
    <row r="8" spans="1:7" x14ac:dyDescent="0.2">
      <c r="A8" s="103">
        <f t="shared" si="0"/>
        <v>4</v>
      </c>
      <c r="B8" s="160" t="s">
        <v>160</v>
      </c>
      <c r="C8" s="104" t="s">
        <v>214</v>
      </c>
      <c r="D8" s="102" t="s">
        <v>149</v>
      </c>
      <c r="E8" s="102">
        <v>2</v>
      </c>
      <c r="F8" s="125">
        <v>1.82</v>
      </c>
      <c r="G8" s="133">
        <f t="shared" si="1"/>
        <v>3.64</v>
      </c>
    </row>
    <row r="9" spans="1:7" x14ac:dyDescent="0.2">
      <c r="A9" s="103">
        <v>4</v>
      </c>
      <c r="B9" s="162" t="s">
        <v>183</v>
      </c>
      <c r="C9" s="104" t="s">
        <v>214</v>
      </c>
      <c r="D9" s="102" t="s">
        <v>150</v>
      </c>
      <c r="E9" s="102">
        <v>1</v>
      </c>
      <c r="F9" s="125">
        <v>16.54</v>
      </c>
      <c r="G9" s="133">
        <f t="shared" si="1"/>
        <v>16.54</v>
      </c>
    </row>
    <row r="10" spans="1:7" ht="25.5" x14ac:dyDescent="0.2">
      <c r="A10" s="103">
        <f t="shared" si="0"/>
        <v>5</v>
      </c>
      <c r="B10" s="163" t="s">
        <v>217</v>
      </c>
      <c r="C10" s="104" t="s">
        <v>214</v>
      </c>
      <c r="D10" s="116" t="s">
        <v>215</v>
      </c>
      <c r="E10" s="116">
        <v>1</v>
      </c>
      <c r="F10" s="125">
        <v>15.19</v>
      </c>
      <c r="G10" s="133">
        <f t="shared" si="1"/>
        <v>15.19</v>
      </c>
    </row>
    <row r="11" spans="1:7" x14ac:dyDescent="0.2">
      <c r="A11" s="103">
        <v>6</v>
      </c>
      <c r="B11" s="163" t="s">
        <v>218</v>
      </c>
      <c r="C11" s="104" t="s">
        <v>214</v>
      </c>
      <c r="D11" s="116" t="s">
        <v>215</v>
      </c>
      <c r="E11" s="116">
        <v>2</v>
      </c>
      <c r="F11" s="125">
        <v>4.8899999999999997</v>
      </c>
      <c r="G11" s="133">
        <f t="shared" si="1"/>
        <v>9.7799999999999994</v>
      </c>
    </row>
    <row r="12" spans="1:7" x14ac:dyDescent="0.2">
      <c r="A12" s="103">
        <v>7</v>
      </c>
      <c r="B12" s="160" t="s">
        <v>161</v>
      </c>
      <c r="C12" s="104" t="s">
        <v>162</v>
      </c>
      <c r="D12" s="102" t="s">
        <v>150</v>
      </c>
      <c r="E12" s="102">
        <v>1</v>
      </c>
      <c r="F12" s="125">
        <v>45.99</v>
      </c>
      <c r="G12" s="133">
        <f t="shared" si="1"/>
        <v>45.99</v>
      </c>
    </row>
    <row r="13" spans="1:7" x14ac:dyDescent="0.2">
      <c r="A13" s="103">
        <v>8</v>
      </c>
      <c r="B13" s="160" t="s">
        <v>164</v>
      </c>
      <c r="C13" s="107" t="s">
        <v>165</v>
      </c>
      <c r="D13" s="106" t="s">
        <v>166</v>
      </c>
      <c r="E13" s="106">
        <v>2</v>
      </c>
      <c r="F13" s="125">
        <v>2.52</v>
      </c>
      <c r="G13" s="133">
        <f t="shared" si="1"/>
        <v>5.04</v>
      </c>
    </row>
    <row r="14" spans="1:7" x14ac:dyDescent="0.2">
      <c r="A14" s="103">
        <v>9</v>
      </c>
      <c r="B14" s="160" t="s">
        <v>167</v>
      </c>
      <c r="C14" s="104" t="s">
        <v>214</v>
      </c>
      <c r="D14" s="108" t="s">
        <v>149</v>
      </c>
      <c r="E14" s="108">
        <v>2</v>
      </c>
      <c r="F14" s="125">
        <v>2.52</v>
      </c>
      <c r="G14" s="133">
        <f t="shared" si="1"/>
        <v>5.04</v>
      </c>
    </row>
    <row r="15" spans="1:7" x14ac:dyDescent="0.2">
      <c r="A15" s="103">
        <v>10</v>
      </c>
      <c r="B15" s="160" t="s">
        <v>256</v>
      </c>
      <c r="C15" s="104" t="s">
        <v>214</v>
      </c>
      <c r="D15" s="102" t="s">
        <v>255</v>
      </c>
      <c r="E15" s="102">
        <v>2</v>
      </c>
      <c r="F15" s="125">
        <v>7.99</v>
      </c>
      <c r="G15" s="133">
        <f t="shared" si="1"/>
        <v>15.98</v>
      </c>
    </row>
    <row r="16" spans="1:7" x14ac:dyDescent="0.2">
      <c r="A16" s="103">
        <v>11</v>
      </c>
      <c r="B16" s="160" t="s">
        <v>168</v>
      </c>
      <c r="C16" s="104" t="s">
        <v>169</v>
      </c>
      <c r="D16" s="102" t="s">
        <v>170</v>
      </c>
      <c r="E16" s="102">
        <v>1</v>
      </c>
      <c r="F16" s="125">
        <v>48.68</v>
      </c>
      <c r="G16" s="133">
        <f t="shared" si="1"/>
        <v>48.68</v>
      </c>
    </row>
    <row r="17" spans="1:7" x14ac:dyDescent="0.2">
      <c r="A17" s="103">
        <v>12</v>
      </c>
      <c r="B17" s="160" t="s">
        <v>171</v>
      </c>
      <c r="C17" s="104" t="s">
        <v>172</v>
      </c>
      <c r="D17" s="102" t="s">
        <v>257</v>
      </c>
      <c r="E17" s="102">
        <v>2</v>
      </c>
      <c r="F17" s="125">
        <v>6.1</v>
      </c>
      <c r="G17" s="133">
        <f t="shared" si="1"/>
        <v>12.2</v>
      </c>
    </row>
    <row r="18" spans="1:7" x14ac:dyDescent="0.2">
      <c r="A18" s="103">
        <v>13</v>
      </c>
      <c r="B18" s="164" t="s">
        <v>220</v>
      </c>
      <c r="C18" s="115" t="s">
        <v>221</v>
      </c>
      <c r="D18" s="116" t="s">
        <v>149</v>
      </c>
      <c r="E18" s="116">
        <v>2</v>
      </c>
      <c r="F18" s="125">
        <v>12.19</v>
      </c>
      <c r="G18" s="133">
        <f t="shared" si="1"/>
        <v>24.38</v>
      </c>
    </row>
    <row r="19" spans="1:7" x14ac:dyDescent="0.2">
      <c r="A19" s="103">
        <v>14</v>
      </c>
      <c r="B19" s="160" t="s">
        <v>174</v>
      </c>
      <c r="C19" s="105" t="s">
        <v>175</v>
      </c>
      <c r="D19" s="102" t="s">
        <v>150</v>
      </c>
      <c r="E19" s="102">
        <v>1</v>
      </c>
      <c r="F19" s="125">
        <v>44.77</v>
      </c>
      <c r="G19" s="133">
        <f t="shared" si="1"/>
        <v>44.77</v>
      </c>
    </row>
    <row r="20" spans="1:7" x14ac:dyDescent="0.2">
      <c r="A20" s="103">
        <v>15</v>
      </c>
      <c r="B20" s="160" t="s">
        <v>258</v>
      </c>
      <c r="C20" s="122" t="s">
        <v>176</v>
      </c>
      <c r="D20" s="123" t="s">
        <v>166</v>
      </c>
      <c r="E20" s="123">
        <v>1</v>
      </c>
      <c r="F20" s="125">
        <v>9.9600000000000009</v>
      </c>
      <c r="G20" s="133">
        <f t="shared" si="1"/>
        <v>9.9600000000000009</v>
      </c>
    </row>
    <row r="21" spans="1:7" x14ac:dyDescent="0.2">
      <c r="A21" s="103">
        <v>16</v>
      </c>
      <c r="B21" s="160" t="s">
        <v>177</v>
      </c>
      <c r="C21" s="122" t="s">
        <v>178</v>
      </c>
      <c r="D21" s="123" t="s">
        <v>163</v>
      </c>
      <c r="E21" s="123">
        <v>4</v>
      </c>
      <c r="F21" s="125">
        <v>11.75</v>
      </c>
      <c r="G21" s="133">
        <f t="shared" si="1"/>
        <v>47</v>
      </c>
    </row>
    <row r="22" spans="1:7" x14ac:dyDescent="0.2">
      <c r="A22" s="103">
        <v>17</v>
      </c>
      <c r="B22" s="160" t="s">
        <v>179</v>
      </c>
      <c r="C22" s="104" t="s">
        <v>214</v>
      </c>
      <c r="D22" s="102" t="s">
        <v>180</v>
      </c>
      <c r="E22" s="102">
        <v>1</v>
      </c>
      <c r="F22" s="125">
        <v>63.36</v>
      </c>
      <c r="G22" s="133">
        <f t="shared" si="1"/>
        <v>63.36</v>
      </c>
    </row>
    <row r="23" spans="1:7" x14ac:dyDescent="0.2">
      <c r="A23" s="103">
        <v>18</v>
      </c>
      <c r="B23" s="160" t="s">
        <v>181</v>
      </c>
      <c r="C23" s="104" t="s">
        <v>214</v>
      </c>
      <c r="D23" s="102" t="s">
        <v>180</v>
      </c>
      <c r="E23" s="102">
        <v>1</v>
      </c>
      <c r="F23" s="125">
        <v>27.51</v>
      </c>
      <c r="G23" s="133">
        <f t="shared" si="1"/>
        <v>27.51</v>
      </c>
    </row>
    <row r="24" spans="1:7" x14ac:dyDescent="0.2">
      <c r="A24" s="103">
        <v>19</v>
      </c>
      <c r="B24" s="160" t="s">
        <v>182</v>
      </c>
      <c r="C24" s="104" t="s">
        <v>214</v>
      </c>
      <c r="D24" s="102" t="s">
        <v>180</v>
      </c>
      <c r="E24" s="102">
        <v>1</v>
      </c>
      <c r="F24" s="125">
        <v>12.87</v>
      </c>
      <c r="G24" s="133">
        <f t="shared" si="1"/>
        <v>12.87</v>
      </c>
    </row>
    <row r="25" spans="1:7" x14ac:dyDescent="0.2">
      <c r="A25" s="103">
        <v>20</v>
      </c>
      <c r="B25" s="165" t="s">
        <v>245</v>
      </c>
      <c r="C25" s="104" t="s">
        <v>244</v>
      </c>
      <c r="D25" s="150" t="s">
        <v>246</v>
      </c>
      <c r="E25" s="102">
        <v>1</v>
      </c>
      <c r="F25" s="125">
        <v>101.29</v>
      </c>
      <c r="G25" s="133">
        <f t="shared" si="1"/>
        <v>101.29</v>
      </c>
    </row>
    <row r="26" spans="1:7" x14ac:dyDescent="0.2">
      <c r="B26" s="130"/>
      <c r="C26" s="130"/>
      <c r="D26" s="130"/>
      <c r="E26" s="125" t="s">
        <v>226</v>
      </c>
      <c r="F26" s="125">
        <f>SUM(F3:F25)</f>
        <v>544.13</v>
      </c>
      <c r="G26" s="125">
        <f>SUM(G3:G25)</f>
        <v>619.32999999999981</v>
      </c>
    </row>
    <row r="27" spans="1:7" x14ac:dyDescent="0.2">
      <c r="B27" s="130"/>
      <c r="C27" s="130"/>
      <c r="D27" s="130"/>
      <c r="E27" s="130"/>
      <c r="F27" s="131"/>
      <c r="G27" s="124"/>
    </row>
    <row r="28" spans="1:7" ht="25.5" x14ac:dyDescent="0.2">
      <c r="B28" s="130"/>
      <c r="C28" s="130"/>
      <c r="D28" s="130"/>
      <c r="E28" s="130"/>
      <c r="F28" s="154" t="s">
        <v>230</v>
      </c>
      <c r="G28" s="155">
        <f>G26/2</f>
        <v>309.66499999999991</v>
      </c>
    </row>
  </sheetData>
  <sortState xmlns:xlrd2="http://schemas.microsoft.com/office/spreadsheetml/2017/richdata2" ref="A3:H42">
    <sortCondition ref="B3"/>
  </sortState>
  <mergeCells count="1">
    <mergeCell ref="A1:G1"/>
  </mergeCells>
  <pageMargins left="0.511811024" right="0.511811024" top="0.78740157499999996" bottom="0.78740157499999996" header="0.31496062000000002" footer="0.31496062000000002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1"/>
  <sheetViews>
    <sheetView workbookViewId="0">
      <selection sqref="A1:H21"/>
    </sheetView>
  </sheetViews>
  <sheetFormatPr defaultRowHeight="12.75" x14ac:dyDescent="0.2"/>
  <cols>
    <col min="1" max="1" width="5.28515625" bestFit="1" customWidth="1"/>
    <col min="2" max="2" width="55" customWidth="1"/>
    <col min="3" max="3" width="33.140625" bestFit="1" customWidth="1"/>
    <col min="4" max="4" width="8.85546875" bestFit="1" customWidth="1"/>
    <col min="5" max="5" width="11.85546875" customWidth="1"/>
    <col min="6" max="6" width="12" customWidth="1"/>
    <col min="7" max="7" width="13.7109375" customWidth="1"/>
    <col min="8" max="8" width="11.42578125" bestFit="1" customWidth="1"/>
    <col min="9" max="9" width="15.42578125" bestFit="1" customWidth="1"/>
    <col min="10" max="10" width="15" bestFit="1" customWidth="1"/>
    <col min="11" max="11" width="10" bestFit="1" customWidth="1"/>
    <col min="12" max="12" width="11.42578125" bestFit="1" customWidth="1"/>
    <col min="13" max="13" width="16.85546875" bestFit="1" customWidth="1"/>
    <col min="14" max="14" width="12.140625" bestFit="1" customWidth="1"/>
  </cols>
  <sheetData>
    <row r="1" spans="1:8" x14ac:dyDescent="0.2">
      <c r="A1" s="268" t="s">
        <v>259</v>
      </c>
      <c r="B1" s="268"/>
      <c r="C1" s="268"/>
      <c r="D1" s="268"/>
      <c r="E1" s="268"/>
      <c r="F1" s="268"/>
      <c r="G1" s="268"/>
      <c r="H1" s="268"/>
    </row>
    <row r="2" spans="1:8" ht="25.5" x14ac:dyDescent="0.2">
      <c r="A2" s="134" t="s">
        <v>146</v>
      </c>
      <c r="B2" s="135" t="s">
        <v>147</v>
      </c>
      <c r="C2" s="136" t="s">
        <v>148</v>
      </c>
      <c r="D2" s="136" t="s">
        <v>149</v>
      </c>
      <c r="E2" s="136" t="s">
        <v>211</v>
      </c>
      <c r="F2" s="136" t="s">
        <v>212</v>
      </c>
      <c r="G2" s="136" t="s">
        <v>213</v>
      </c>
      <c r="H2" s="136" t="s">
        <v>232</v>
      </c>
    </row>
    <row r="3" spans="1:8" x14ac:dyDescent="0.2">
      <c r="A3" s="137">
        <v>1</v>
      </c>
      <c r="B3" s="129" t="s">
        <v>185</v>
      </c>
      <c r="C3" s="126" t="s">
        <v>186</v>
      </c>
      <c r="D3" s="127" t="s">
        <v>149</v>
      </c>
      <c r="E3" s="127">
        <v>6</v>
      </c>
      <c r="F3" s="127">
        <v>1</v>
      </c>
      <c r="G3" s="143">
        <f>H3*F3/E3</f>
        <v>2.1033333333333331</v>
      </c>
      <c r="H3" s="144">
        <v>12.62</v>
      </c>
    </row>
    <row r="4" spans="1:8" x14ac:dyDescent="0.2">
      <c r="A4" s="137">
        <v>2</v>
      </c>
      <c r="B4" s="129" t="s">
        <v>187</v>
      </c>
      <c r="C4" s="126" t="s">
        <v>188</v>
      </c>
      <c r="D4" s="127" t="s">
        <v>149</v>
      </c>
      <c r="E4" s="127">
        <v>6</v>
      </c>
      <c r="F4" s="127">
        <v>1</v>
      </c>
      <c r="G4" s="143">
        <f t="shared" ref="G4:G18" si="0">H4*F4/E4</f>
        <v>3.6766666666666663</v>
      </c>
      <c r="H4" s="144">
        <v>22.06</v>
      </c>
    </row>
    <row r="5" spans="1:8" ht="38.25" x14ac:dyDescent="0.2">
      <c r="A5" s="137">
        <v>3</v>
      </c>
      <c r="B5" s="129" t="s">
        <v>189</v>
      </c>
      <c r="C5" s="138" t="s">
        <v>190</v>
      </c>
      <c r="D5" s="127" t="s">
        <v>149</v>
      </c>
      <c r="E5" s="127">
        <v>24</v>
      </c>
      <c r="F5" s="127">
        <v>1</v>
      </c>
      <c r="G5" s="143">
        <f t="shared" si="0"/>
        <v>8.2850000000000001</v>
      </c>
      <c r="H5" s="144">
        <v>198.84</v>
      </c>
    </row>
    <row r="6" spans="1:8" x14ac:dyDescent="0.2">
      <c r="A6" s="137">
        <v>4</v>
      </c>
      <c r="B6" s="129" t="s">
        <v>192</v>
      </c>
      <c r="C6" s="126" t="s">
        <v>193</v>
      </c>
      <c r="D6" s="127" t="s">
        <v>149</v>
      </c>
      <c r="E6" s="127">
        <v>12</v>
      </c>
      <c r="F6" s="127">
        <v>1</v>
      </c>
      <c r="G6" s="143">
        <f t="shared" si="0"/>
        <v>4.166666666666667</v>
      </c>
      <c r="H6" s="144">
        <v>50</v>
      </c>
    </row>
    <row r="7" spans="1:8" x14ac:dyDescent="0.2">
      <c r="A7" s="137">
        <v>6</v>
      </c>
      <c r="B7" s="139" t="s">
        <v>194</v>
      </c>
      <c r="C7" s="126" t="s">
        <v>195</v>
      </c>
      <c r="D7" s="127" t="s">
        <v>149</v>
      </c>
      <c r="E7" s="127">
        <v>6</v>
      </c>
      <c r="F7" s="127">
        <v>1</v>
      </c>
      <c r="G7" s="143">
        <f t="shared" si="0"/>
        <v>10.111666666666666</v>
      </c>
      <c r="H7" s="144">
        <v>60.67</v>
      </c>
    </row>
    <row r="8" spans="1:8" x14ac:dyDescent="0.2">
      <c r="A8" s="137">
        <v>7</v>
      </c>
      <c r="B8" s="129" t="s">
        <v>196</v>
      </c>
      <c r="C8" s="126" t="s">
        <v>197</v>
      </c>
      <c r="D8" s="127" t="s">
        <v>149</v>
      </c>
      <c r="E8" s="127">
        <v>12</v>
      </c>
      <c r="F8" s="127">
        <v>1</v>
      </c>
      <c r="G8" s="143">
        <f t="shared" si="0"/>
        <v>1.75</v>
      </c>
      <c r="H8" s="144">
        <v>21</v>
      </c>
    </row>
    <row r="9" spans="1:8" ht="25.5" x14ac:dyDescent="0.2">
      <c r="A9" s="137">
        <v>9</v>
      </c>
      <c r="B9" s="129" t="s">
        <v>198</v>
      </c>
      <c r="C9" s="126" t="s">
        <v>199</v>
      </c>
      <c r="D9" s="127" t="s">
        <v>200</v>
      </c>
      <c r="E9" s="127">
        <v>12</v>
      </c>
      <c r="F9" s="127">
        <v>1</v>
      </c>
      <c r="G9" s="143">
        <f t="shared" si="0"/>
        <v>19</v>
      </c>
      <c r="H9" s="144">
        <v>228</v>
      </c>
    </row>
    <row r="10" spans="1:8" x14ac:dyDescent="0.2">
      <c r="A10" s="137">
        <v>10</v>
      </c>
      <c r="B10" s="117" t="s">
        <v>219</v>
      </c>
      <c r="C10" s="115"/>
      <c r="D10" s="116" t="s">
        <v>149</v>
      </c>
      <c r="E10" s="116">
        <v>6</v>
      </c>
      <c r="F10" s="116">
        <v>1</v>
      </c>
      <c r="G10" s="143">
        <f t="shared" si="0"/>
        <v>2.1416666666666666</v>
      </c>
      <c r="H10" s="145">
        <v>12.85</v>
      </c>
    </row>
    <row r="11" spans="1:8" x14ac:dyDescent="0.2">
      <c r="A11" s="137">
        <v>11</v>
      </c>
      <c r="B11" s="129" t="s">
        <v>201</v>
      </c>
      <c r="C11" s="126" t="s">
        <v>193</v>
      </c>
      <c r="D11" s="127" t="s">
        <v>149</v>
      </c>
      <c r="E11" s="127">
        <v>12</v>
      </c>
      <c r="F11" s="127">
        <v>1</v>
      </c>
      <c r="G11" s="143">
        <f t="shared" si="0"/>
        <v>1.9533333333333334</v>
      </c>
      <c r="H11" s="144">
        <v>23.44</v>
      </c>
    </row>
    <row r="12" spans="1:8" x14ac:dyDescent="0.2">
      <c r="A12" s="137">
        <v>12</v>
      </c>
      <c r="B12" s="129" t="s">
        <v>202</v>
      </c>
      <c r="C12" s="126" t="s">
        <v>191</v>
      </c>
      <c r="D12" s="127" t="s">
        <v>149</v>
      </c>
      <c r="E12" s="127">
        <v>6</v>
      </c>
      <c r="F12" s="127">
        <v>1</v>
      </c>
      <c r="G12" s="143">
        <f t="shared" si="0"/>
        <v>3.9533333333333331</v>
      </c>
      <c r="H12" s="144">
        <v>23.72</v>
      </c>
    </row>
    <row r="13" spans="1:8" x14ac:dyDescent="0.2">
      <c r="A13" s="137">
        <v>13</v>
      </c>
      <c r="B13" s="129" t="s">
        <v>203</v>
      </c>
      <c r="C13" s="126" t="s">
        <v>191</v>
      </c>
      <c r="D13" s="127" t="s">
        <v>149</v>
      </c>
      <c r="E13" s="127">
        <v>6</v>
      </c>
      <c r="F13" s="127">
        <v>1</v>
      </c>
      <c r="G13" s="143">
        <f t="shared" si="0"/>
        <v>4.4083333333333332</v>
      </c>
      <c r="H13" s="144">
        <v>26.45</v>
      </c>
    </row>
    <row r="14" spans="1:8" x14ac:dyDescent="0.2">
      <c r="A14" s="137">
        <v>14</v>
      </c>
      <c r="B14" s="129" t="s">
        <v>204</v>
      </c>
      <c r="C14" s="126" t="s">
        <v>205</v>
      </c>
      <c r="D14" s="127" t="s">
        <v>149</v>
      </c>
      <c r="E14" s="127">
        <v>12</v>
      </c>
      <c r="F14" s="127">
        <v>1</v>
      </c>
      <c r="G14" s="143">
        <f t="shared" si="0"/>
        <v>4.6025</v>
      </c>
      <c r="H14" s="144">
        <v>55.23</v>
      </c>
    </row>
    <row r="15" spans="1:8" x14ac:dyDescent="0.2">
      <c r="A15" s="137">
        <v>15</v>
      </c>
      <c r="B15" s="129" t="s">
        <v>206</v>
      </c>
      <c r="C15" s="126" t="s">
        <v>191</v>
      </c>
      <c r="D15" s="127" t="s">
        <v>149</v>
      </c>
      <c r="E15" s="127">
        <v>6</v>
      </c>
      <c r="F15" s="127">
        <v>1</v>
      </c>
      <c r="G15" s="143">
        <f t="shared" si="0"/>
        <v>3.3216666666666668</v>
      </c>
      <c r="H15" s="144">
        <v>19.93</v>
      </c>
    </row>
    <row r="16" spans="1:8" x14ac:dyDescent="0.2">
      <c r="A16" s="137">
        <v>16</v>
      </c>
      <c r="B16" s="129" t="s">
        <v>207</v>
      </c>
      <c r="C16" s="126" t="s">
        <v>208</v>
      </c>
      <c r="D16" s="127" t="s">
        <v>149</v>
      </c>
      <c r="E16" s="127">
        <v>6</v>
      </c>
      <c r="F16" s="127">
        <v>1</v>
      </c>
      <c r="G16" s="143">
        <f t="shared" si="0"/>
        <v>4.1849999999999996</v>
      </c>
      <c r="H16" s="144">
        <v>25.11</v>
      </c>
    </row>
    <row r="17" spans="1:8" ht="25.5" x14ac:dyDescent="0.2">
      <c r="A17" s="137">
        <v>17</v>
      </c>
      <c r="B17" s="129" t="s">
        <v>209</v>
      </c>
      <c r="C17" s="126" t="s">
        <v>208</v>
      </c>
      <c r="D17" s="127" t="s">
        <v>149</v>
      </c>
      <c r="E17" s="127">
        <v>6</v>
      </c>
      <c r="F17" s="127">
        <v>1</v>
      </c>
      <c r="G17" s="143">
        <f t="shared" si="0"/>
        <v>2.8666666666666667</v>
      </c>
      <c r="H17" s="144">
        <v>17.2</v>
      </c>
    </row>
    <row r="18" spans="1:8" x14ac:dyDescent="0.2">
      <c r="A18" s="137">
        <v>18</v>
      </c>
      <c r="B18" s="129" t="s">
        <v>210</v>
      </c>
      <c r="C18" s="126" t="s">
        <v>199</v>
      </c>
      <c r="D18" s="127" t="s">
        <v>149</v>
      </c>
      <c r="E18" s="127">
        <v>6</v>
      </c>
      <c r="F18" s="127">
        <v>1</v>
      </c>
      <c r="G18" s="143">
        <f t="shared" si="0"/>
        <v>4.32</v>
      </c>
      <c r="H18" s="144">
        <v>25.92</v>
      </c>
    </row>
    <row r="19" spans="1:8" x14ac:dyDescent="0.2">
      <c r="A19" s="124"/>
      <c r="B19" s="124"/>
      <c r="C19" s="140"/>
      <c r="D19" s="124"/>
      <c r="E19" s="124"/>
      <c r="F19" s="132" t="s">
        <v>226</v>
      </c>
      <c r="G19" s="128">
        <f>SUM(G3:G18)</f>
        <v>80.845833333333331</v>
      </c>
      <c r="H19" s="124"/>
    </row>
    <row r="20" spans="1:8" x14ac:dyDescent="0.2">
      <c r="A20" s="124"/>
      <c r="B20" s="124"/>
      <c r="C20" s="124"/>
      <c r="D20" s="124"/>
      <c r="E20" s="124"/>
      <c r="F20" s="124"/>
      <c r="G20" s="141"/>
      <c r="H20" s="124"/>
    </row>
    <row r="21" spans="1:8" ht="38.25" x14ac:dyDescent="0.2">
      <c r="A21" s="124"/>
      <c r="B21" s="124"/>
      <c r="C21" s="124"/>
      <c r="D21" s="124"/>
      <c r="E21" s="124"/>
      <c r="F21" s="156" t="s">
        <v>231</v>
      </c>
      <c r="G21" s="157">
        <f>G19/2</f>
        <v>40.422916666666666</v>
      </c>
      <c r="H21" s="124"/>
    </row>
  </sheetData>
  <sortState xmlns:xlrd2="http://schemas.microsoft.com/office/spreadsheetml/2017/richdata2" ref="A4:P45">
    <sortCondition ref="B4"/>
  </sortState>
  <mergeCells count="1">
    <mergeCell ref="A1:H1"/>
  </mergeCells>
  <pageMargins left="0.511811024" right="0.511811024" top="0.78740157499999996" bottom="0.78740157499999996" header="0.31496062000000002" footer="0.31496062000000002"/>
  <pageSetup paperSize="9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4"/>
  <sheetViews>
    <sheetView workbookViewId="0">
      <selection sqref="A1:G10"/>
    </sheetView>
  </sheetViews>
  <sheetFormatPr defaultRowHeight="12.75" x14ac:dyDescent="0.2"/>
  <cols>
    <col min="2" max="2" width="42.42578125" customWidth="1"/>
    <col min="3" max="3" width="20.7109375" customWidth="1"/>
    <col min="4" max="6" width="16.42578125" customWidth="1"/>
    <col min="7" max="7" width="13.85546875" customWidth="1"/>
    <col min="8" max="8" width="9.5703125" bestFit="1" customWidth="1"/>
    <col min="9" max="9" width="15.42578125" bestFit="1" customWidth="1"/>
    <col min="10" max="11" width="9" bestFit="1" customWidth="1"/>
  </cols>
  <sheetData>
    <row r="1" spans="1:14" x14ac:dyDescent="0.2">
      <c r="A1" s="269" t="s">
        <v>251</v>
      </c>
      <c r="B1" s="269"/>
      <c r="C1" s="269"/>
      <c r="D1" s="269"/>
      <c r="E1" s="269"/>
      <c r="F1" s="269"/>
      <c r="G1" s="269"/>
    </row>
    <row r="2" spans="1:14" x14ac:dyDescent="0.2">
      <c r="A2" s="111" t="s">
        <v>146</v>
      </c>
      <c r="B2" s="112" t="s">
        <v>147</v>
      </c>
      <c r="C2" s="113" t="s">
        <v>148</v>
      </c>
      <c r="D2" s="113" t="s">
        <v>149</v>
      </c>
      <c r="E2" s="113" t="s">
        <v>222</v>
      </c>
      <c r="F2" s="113" t="s">
        <v>224</v>
      </c>
      <c r="G2" s="113" t="s">
        <v>232</v>
      </c>
      <c r="H2" s="124"/>
      <c r="I2" s="124"/>
      <c r="J2" s="124"/>
      <c r="K2" s="124"/>
      <c r="L2" s="124"/>
      <c r="M2" s="124"/>
      <c r="N2" s="124"/>
    </row>
    <row r="3" spans="1:14" ht="76.5" x14ac:dyDescent="0.2">
      <c r="A3" s="114">
        <v>1</v>
      </c>
      <c r="B3" s="117" t="s">
        <v>252</v>
      </c>
      <c r="C3" s="115" t="s">
        <v>214</v>
      </c>
      <c r="D3" s="116" t="s">
        <v>215</v>
      </c>
      <c r="E3" s="116">
        <v>2</v>
      </c>
      <c r="F3" s="142">
        <f>G3*E3/12</f>
        <v>9.5116666666666667</v>
      </c>
      <c r="G3" s="142">
        <v>57.07</v>
      </c>
      <c r="H3" s="124"/>
      <c r="I3" s="124"/>
      <c r="J3" s="124"/>
      <c r="K3" s="124"/>
      <c r="L3" s="124"/>
      <c r="M3" s="124"/>
      <c r="N3" s="124"/>
    </row>
    <row r="4" spans="1:14" x14ac:dyDescent="0.2">
      <c r="A4" s="114">
        <v>2</v>
      </c>
      <c r="B4" s="117" t="s">
        <v>216</v>
      </c>
      <c r="C4" s="115" t="s">
        <v>214</v>
      </c>
      <c r="D4" s="116" t="s">
        <v>215</v>
      </c>
      <c r="E4" s="116">
        <v>6</v>
      </c>
      <c r="F4" s="142">
        <f t="shared" ref="F4:F9" si="0">G4*E4/12</f>
        <v>6.0999999999999988</v>
      </c>
      <c r="G4" s="142">
        <v>12.2</v>
      </c>
      <c r="H4" s="124"/>
      <c r="I4" s="124"/>
      <c r="J4" s="124"/>
      <c r="K4" s="124"/>
      <c r="L4" s="124"/>
      <c r="M4" s="124"/>
      <c r="N4" s="124"/>
    </row>
    <row r="5" spans="1:14" x14ac:dyDescent="0.2">
      <c r="A5" s="114">
        <v>3</v>
      </c>
      <c r="B5" s="151" t="s">
        <v>250</v>
      </c>
      <c r="C5" s="115" t="s">
        <v>214</v>
      </c>
      <c r="D5" s="116" t="s">
        <v>149</v>
      </c>
      <c r="E5" s="116">
        <v>3</v>
      </c>
      <c r="F5" s="142">
        <f t="shared" si="0"/>
        <v>13.9</v>
      </c>
      <c r="G5" s="142">
        <v>55.6</v>
      </c>
      <c r="H5" s="124"/>
      <c r="I5" s="124"/>
      <c r="J5" s="124"/>
      <c r="K5" s="124"/>
      <c r="L5" s="124"/>
      <c r="M5" s="124"/>
      <c r="N5" s="124"/>
    </row>
    <row r="6" spans="1:14" ht="114.75" x14ac:dyDescent="0.2">
      <c r="A6" s="114">
        <v>4</v>
      </c>
      <c r="B6" s="152" t="s">
        <v>248</v>
      </c>
      <c r="C6" s="115" t="s">
        <v>214</v>
      </c>
      <c r="D6" s="116" t="s">
        <v>149</v>
      </c>
      <c r="E6" s="116">
        <v>3</v>
      </c>
      <c r="F6" s="142">
        <f t="shared" si="0"/>
        <v>10.5</v>
      </c>
      <c r="G6" s="142">
        <v>42</v>
      </c>
      <c r="H6" s="124"/>
      <c r="I6" s="124"/>
      <c r="J6" s="124"/>
      <c r="K6" s="124"/>
      <c r="L6" s="124"/>
      <c r="M6" s="124"/>
      <c r="N6" s="124"/>
    </row>
    <row r="7" spans="1:14" ht="25.5" x14ac:dyDescent="0.2">
      <c r="A7" s="114">
        <v>5</v>
      </c>
      <c r="B7" s="152" t="s">
        <v>247</v>
      </c>
      <c r="C7" s="115" t="s">
        <v>214</v>
      </c>
      <c r="D7" s="116" t="s">
        <v>149</v>
      </c>
      <c r="E7" s="116">
        <v>2</v>
      </c>
      <c r="F7" s="142">
        <f t="shared" si="0"/>
        <v>14.571666666666667</v>
      </c>
      <c r="G7" s="142">
        <v>87.43</v>
      </c>
      <c r="H7" s="124"/>
      <c r="I7" s="124"/>
      <c r="J7" s="124"/>
      <c r="K7" s="124"/>
      <c r="L7" s="124"/>
      <c r="M7" s="124"/>
      <c r="N7" s="124"/>
    </row>
    <row r="8" spans="1:14" ht="63.75" x14ac:dyDescent="0.2">
      <c r="A8" s="114">
        <v>6</v>
      </c>
      <c r="B8" s="152" t="s">
        <v>253</v>
      </c>
      <c r="C8" s="115" t="s">
        <v>214</v>
      </c>
      <c r="D8" s="116" t="s">
        <v>149</v>
      </c>
      <c r="E8" s="116">
        <v>2</v>
      </c>
      <c r="F8" s="142">
        <f t="shared" si="0"/>
        <v>3.9499999999999997</v>
      </c>
      <c r="G8" s="142">
        <v>23.7</v>
      </c>
      <c r="H8" s="124"/>
      <c r="I8" s="124"/>
      <c r="J8" s="124"/>
      <c r="K8" s="124"/>
      <c r="L8" s="124"/>
      <c r="M8" s="124"/>
      <c r="N8" s="124"/>
    </row>
    <row r="9" spans="1:14" x14ac:dyDescent="0.2">
      <c r="A9" s="114">
        <v>7</v>
      </c>
      <c r="B9" s="151" t="s">
        <v>249</v>
      </c>
      <c r="C9" s="115" t="s">
        <v>214</v>
      </c>
      <c r="D9" s="116" t="s">
        <v>149</v>
      </c>
      <c r="E9" s="116">
        <v>2</v>
      </c>
      <c r="F9" s="142">
        <f t="shared" si="0"/>
        <v>2.7916666666666665</v>
      </c>
      <c r="G9" s="142">
        <v>16.75</v>
      </c>
      <c r="H9" s="124"/>
      <c r="I9" s="124"/>
      <c r="J9" s="124"/>
      <c r="K9" s="124"/>
      <c r="L9" s="124"/>
      <c r="M9" s="124"/>
      <c r="N9" s="124"/>
    </row>
    <row r="10" spans="1:14" ht="25.5" x14ac:dyDescent="0.2">
      <c r="A10" s="120"/>
      <c r="B10" s="120"/>
      <c r="C10" s="118"/>
      <c r="D10" s="119"/>
      <c r="E10" s="158" t="s">
        <v>225</v>
      </c>
      <c r="F10" s="159">
        <f>SUM(F3:F9)</f>
        <v>61.324999999999996</v>
      </c>
      <c r="G10" s="119"/>
      <c r="H10" s="124"/>
      <c r="I10" s="124"/>
      <c r="J10" s="124"/>
      <c r="K10" s="124"/>
      <c r="L10" s="124"/>
      <c r="M10" s="124"/>
      <c r="N10" s="124"/>
    </row>
    <row r="11" spans="1:14" x14ac:dyDescent="0.2">
      <c r="A11" s="120"/>
      <c r="B11" s="153"/>
      <c r="C11" s="120"/>
      <c r="D11" s="120"/>
      <c r="E11" s="120"/>
      <c r="F11" s="120"/>
      <c r="G11" s="120"/>
      <c r="H11" s="121"/>
      <c r="I11" s="120"/>
      <c r="J11" s="120"/>
      <c r="K11" s="120"/>
      <c r="L11" s="124"/>
      <c r="M11" s="124"/>
      <c r="N11" s="124"/>
    </row>
    <row r="12" spans="1:14" x14ac:dyDescent="0.2">
      <c r="A12" s="124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</row>
    <row r="13" spans="1:14" x14ac:dyDescent="0.2">
      <c r="A13" s="124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</row>
    <row r="14" spans="1:14" x14ac:dyDescent="0.2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</row>
    <row r="15" spans="1:14" x14ac:dyDescent="0.2">
      <c r="A15" s="124"/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</row>
    <row r="16" spans="1:14" x14ac:dyDescent="0.2">
      <c r="A16" s="124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</row>
    <row r="17" spans="1:14" x14ac:dyDescent="0.2">
      <c r="G17" s="124"/>
      <c r="H17" s="124"/>
      <c r="I17" s="124"/>
      <c r="J17" s="124"/>
      <c r="K17" s="124"/>
      <c r="L17" s="124"/>
      <c r="M17" s="124"/>
      <c r="N17" s="124"/>
    </row>
    <row r="18" spans="1:14" x14ac:dyDescent="0.2">
      <c r="G18" s="124"/>
      <c r="H18" s="124"/>
      <c r="I18" s="124"/>
      <c r="J18" s="124"/>
      <c r="K18" s="124"/>
      <c r="L18" s="124"/>
      <c r="M18" s="124"/>
      <c r="N18" s="124"/>
    </row>
    <row r="19" spans="1:14" x14ac:dyDescent="0.2">
      <c r="G19" s="124"/>
      <c r="H19" s="124"/>
      <c r="I19" s="124"/>
      <c r="J19" s="124"/>
      <c r="K19" s="124"/>
      <c r="L19" s="124"/>
      <c r="M19" s="124"/>
      <c r="N19" s="124"/>
    </row>
    <row r="20" spans="1:14" x14ac:dyDescent="0.2">
      <c r="G20" s="124"/>
      <c r="H20" s="124"/>
      <c r="I20" s="124"/>
      <c r="J20" s="124"/>
      <c r="K20" s="124"/>
      <c r="L20" s="124"/>
      <c r="M20" s="124"/>
      <c r="N20" s="124"/>
    </row>
    <row r="21" spans="1:14" x14ac:dyDescent="0.2">
      <c r="G21" s="124"/>
      <c r="H21" s="124"/>
      <c r="I21" s="124"/>
      <c r="J21" s="124"/>
      <c r="K21" s="124"/>
      <c r="L21" s="124"/>
      <c r="M21" s="124"/>
      <c r="N21" s="124"/>
    </row>
    <row r="22" spans="1:14" ht="15" customHeight="1" x14ac:dyDescent="0.2">
      <c r="G22" s="124"/>
      <c r="H22" s="124"/>
      <c r="I22" s="124"/>
      <c r="J22" s="124"/>
      <c r="K22" s="124"/>
      <c r="L22" s="124"/>
      <c r="M22" s="124"/>
      <c r="N22" s="124"/>
    </row>
    <row r="23" spans="1:14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</row>
    <row r="24" spans="1:14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Tratador</vt:lpstr>
      <vt:lpstr>Material</vt:lpstr>
      <vt:lpstr>Equipamento</vt:lpstr>
      <vt:lpstr>Uniforme</vt:lpstr>
      <vt:lpstr>Material!Area_de_impressao</vt:lpstr>
      <vt:lpstr>Tratador!Area_de_impressao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 Silva da Cunha Cavalcanti</dc:creator>
  <cp:lastModifiedBy>Marcelo Pereira de Vasconcelos</cp:lastModifiedBy>
  <cp:lastPrinted>2022-07-04T19:34:11Z</cp:lastPrinted>
  <dcterms:created xsi:type="dcterms:W3CDTF">2019-09-04T18:17:39Z</dcterms:created>
  <dcterms:modified xsi:type="dcterms:W3CDTF">2022-07-04T19:34:20Z</dcterms:modified>
</cp:coreProperties>
</file>