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luiz.lfscv\Downloads\0001A-PE XX - AEROTRANSPORTADOS\EDITAL E ANEXOS\"/>
    </mc:Choice>
  </mc:AlternateContent>
  <xr:revisionPtr revIDLastSave="0" documentId="13_ncr:1_{5100F86D-3CE2-4B0C-ABEE-FBFE2F95BAF1}" xr6:coauthVersionLast="47" xr6:coauthVersionMax="47" xr10:uidLastSave="{00000000-0000-0000-0000-000000000000}"/>
  <bookViews>
    <workbookView xWindow="-120" yWindow="-16320" windowWidth="29040" windowHeight="15840" activeTab="1" xr2:uid="{0C9A4AF6-4DBC-4508-BFE8-4560F4317545}"/>
  </bookViews>
  <sheets>
    <sheet name="Planilha sugerida" sheetId="3" r:id="rId1"/>
    <sheet name="Planilha Auxiliar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1" l="1"/>
  <c r="K5" i="11" s="1"/>
  <c r="K7" i="11" l="1"/>
  <c r="H16" i="11"/>
  <c r="I16" i="11" s="1"/>
  <c r="J16" i="11" s="1"/>
  <c r="H15" i="11"/>
  <c r="I15" i="11" s="1"/>
  <c r="J15" i="11" s="1"/>
  <c r="H14" i="11"/>
  <c r="K14" i="11" s="1"/>
  <c r="H13" i="11"/>
  <c r="K13" i="11" s="1"/>
  <c r="H8" i="11"/>
  <c r="I8" i="11" s="1"/>
  <c r="J8" i="11" s="1"/>
  <c r="H7" i="11"/>
  <c r="I7" i="11" s="1"/>
  <c r="J7" i="11" s="1"/>
  <c r="H6" i="11"/>
  <c r="K6" i="11" s="1"/>
  <c r="K16" i="11" l="1"/>
  <c r="K15" i="11"/>
  <c r="K8" i="11"/>
  <c r="I14" i="11"/>
  <c r="J14" i="11" s="1"/>
  <c r="I13" i="11"/>
  <c r="J13" i="11" s="1"/>
  <c r="I6" i="11"/>
  <c r="J6" i="11" s="1"/>
  <c r="I5" i="11"/>
  <c r="J5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LUIZ FERNANDO SANTOS CHAVES VIEIRA</author>
  </authors>
  <commentList>
    <comment ref="D4" authorId="0" shapeId="0" xr:uid="{743FC52D-0C3C-42E6-BEFE-3B9F10F84AF9}">
      <text>
        <r>
          <rPr>
            <b/>
            <sz val="9"/>
            <color indexed="81"/>
            <rFont val="Segoe UI"/>
            <charset val="1"/>
          </rPr>
          <t xml:space="preserve">O item 3 Corresponde ao valor dos gastos com peças e taxa administrativa, esclarecendo que sua decomposição corresponde ao valor de R$ 200.000,00 de reserva para peças e R$ 60.000,00 referente a taxa administrativa máxima de 30%, totalizando R$ 260.000,00.
</t>
        </r>
      </text>
    </comment>
    <comment ref="E4" authorId="0" shapeId="0" xr:uid="{41817D85-3AE3-44A4-9227-6F25FAEA2805}">
      <text>
        <r>
          <rPr>
            <b/>
            <sz val="9"/>
            <color indexed="81"/>
            <rFont val="Segoe UI"/>
            <charset val="1"/>
          </rPr>
          <t xml:space="preserve">Corresponde ao valor de R$ 200.000,00 sobre o qual serão aplicados os percentuais dos itens (4 e 5) para acrescimo da taxa administrativa, bem como para aplicação do desconto dos itens (6 e 7), caso o licitante abra mão da taxa admnistrativa.
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H4" authorId="0" shapeId="0" xr:uid="{41EE20BC-BB93-49F2-AD8C-023B712C8200}">
      <text>
        <r>
          <rPr>
            <b/>
            <sz val="9"/>
            <color indexed="81"/>
            <rFont val="Segoe UI"/>
            <family val="2"/>
          </rPr>
          <t>A exequibilidade das propostas é de responsabildiade do licitante. Nesses termos, o licitante deve atentar-se para a exequibilidade, caso venha abrir mão das taxas administrativas.
O valor de intervalo de lance do item 3 é meramente simbólico, tendo em vista que o item não é objeto de lance.</t>
        </r>
      </text>
    </comment>
    <comment ref="D12" authorId="0" shapeId="0" xr:uid="{282C014E-40BA-40EA-A2EB-7CC115C974A0}">
      <text>
        <r>
          <rPr>
            <b/>
            <sz val="9"/>
            <color indexed="81"/>
            <rFont val="Segoe UI"/>
            <family val="2"/>
          </rPr>
          <t>O item 8 corresponde ao valor dos gastos com serviços eventuais subcontratados de manutenção e taxa administrativa, esclarecendo que sua decomposição corresponde ao valor de R$ 300.000,00 de reserva para aqueles serviços e R$ 90.000,00 referente a taxa administrativa máxima de 30%, totalizando R$ 390.000,00.</t>
        </r>
      </text>
    </comment>
    <comment ref="E12" authorId="0" shapeId="0" xr:uid="{39999744-7C9F-4A6A-87E7-CFB57E8C3914}">
      <text>
        <r>
          <rPr>
            <b/>
            <sz val="9"/>
            <color indexed="81"/>
            <rFont val="Segoe UI"/>
            <family val="2"/>
          </rPr>
          <t>Corresponde ao valor de R$ 300.000,00 sobre o qual serão aplicados os percentuais dos itens (9 e 10) para acrescimo da taxa administrativa, bem como para aplicação do desconto dos itens (11 e 12), caso o licitante abra mão da taxa admnistrativa.</t>
        </r>
      </text>
    </comment>
    <comment ref="H12" authorId="0" shapeId="0" xr:uid="{ED875BD7-8F3E-4559-A6F7-97DBF9194448}">
      <text>
        <r>
          <rPr>
            <b/>
            <sz val="9"/>
            <color indexed="81"/>
            <rFont val="Segoe UI"/>
            <family val="2"/>
          </rPr>
          <t>A exequibilidade das propostas é de responsabildiade do licitante. Nesses termos, o licitante deve atentar-se para a exequibilidade, caso venha abrir mão das taxas administrativas.
O valor de intervalo de lance do item 8 é meramente simbólico, tendo em vista que o item não é objeto de lance.</t>
        </r>
      </text>
    </comment>
  </commentList>
</comments>
</file>

<file path=xl/sharedStrings.xml><?xml version="1.0" encoding="utf-8"?>
<sst xmlns="http://schemas.openxmlformats.org/spreadsheetml/2006/main" count="100" uniqueCount="65">
  <si>
    <t>GRUPO</t>
  </si>
  <si>
    <t>ITEM</t>
  </si>
  <si>
    <t>DESCRIÇÃO/ESPECIFICAÇÃO</t>
  </si>
  <si>
    <t>Unidade de Medida</t>
  </si>
  <si>
    <t>Quantidade unitária</t>
  </si>
  <si>
    <t>Valor máximo de  Referência</t>
  </si>
  <si>
    <t>HOMEM/HORA</t>
  </si>
  <si>
    <t>UNIDADE</t>
  </si>
  <si>
    <t>POR EVENTO</t>
  </si>
  <si>
    <t>RESSARCIMENTO COM DESPESAS DE MECÂNICO EM VIAGEM (NÃO SERÁ OBJETO DE LANCE)</t>
  </si>
  <si>
    <t>POR VIAGEM</t>
  </si>
  <si>
    <t>TOTAL (conforme taxas administrativas máximas de 25% e 30%)</t>
  </si>
  <si>
    <t>Custo máximo de aquisição R$</t>
  </si>
  <si>
    <t>200.000,00 + maior taxa obtida dentre itens 4 e 5</t>
  </si>
  <si>
    <t>Intervalo de lances</t>
  </si>
  <si>
    <t>Lances do licitante</t>
  </si>
  <si>
    <t>Calculo do percentual</t>
  </si>
  <si>
    <t>Valor final do item</t>
  </si>
  <si>
    <t>Planilha modelo para lances itens 4 a 7</t>
  </si>
  <si>
    <t>Planilha modelo para lances itens 9 a 12</t>
  </si>
  <si>
    <t>O ITEM 8 NÃO É OBJETO DE LANCE</t>
  </si>
  <si>
    <t>O ITEM 3 NÃO É OBJETO DE LANCE</t>
  </si>
  <si>
    <t>TAXA ADMINISTRATIVA SOBRE A RESERVA DA ADMINISTRAÇÃO PARA PEÇAS (PRICELIST R$ 200.000,00) PARA FORNECIMENTO DE MATERIAIS NACIONAIS (REF. AO ITEM 3) (Vide item 1.9 do TR)</t>
  </si>
  <si>
    <t>TAXA ADMINISTRATIVA SOBRE A RESERVA DA ADMINISTRAÇÃO PARA PEÇAS (PRICELIST R$ 200.000,00) PARA FORNECIMENTO DE MATERIAIS IMPORTADOS (REF. AO ITEM 3) (Vide item 1.10 do TR)</t>
  </si>
  <si>
    <t>DESCONTO SOBRE A RESERVA DA ADMINISTRAÇÃO PARA PEÇAS (PRICELIST R$ 200.000,00) MATERIAIS NACIONAS (REF. ITEM 3) Obs.: somente ofereça lance no item 6 após esgotar todos os lances no item 4, ou seja, após zerar a taxa administrativa do item 4. (Vide item 1.11 do TR)</t>
  </si>
  <si>
    <t>DESCONTO SOBRE A RESERVA DA ADMINISTRAÇÃO PARA PEÇAS (PRICELIST R$ 200.000,00) MATERIAIS IMPORTADOS (REF. ITEM 3) 
Obs.: somente ofereça lance no item 7 após esgotar todos os lances do item 5, ou seja, após zerar a taxa administrativa do item 5. (Vide item 1.11 do TR)</t>
  </si>
  <si>
    <t>SERVIÇOS EVENTUAIS SUBCONTRATADOS DE MANUTENÇÃO (NÃO SERÁ OBJETO DE LANCE). FAVOR REPETIR O VALOR DE REFERÊNCIA R$ 390.000,00 AO CADASTRAR A PROPOSTA. (Vide item 1.12 do TR)</t>
  </si>
  <si>
    <t>TAXA ADMINISTRATIVA SOBRE A RESERVA DA ADMINISTRAÇÃO PARA SERVIÇOS (PRICELIST R$ 300.000,00) PARA SERVIÇOS EVENTUAIS SUBCONTRATADOS DE MANUTENÇÃO NACIONAIS (REF. AO ITEM 8) (Vide item 1.13 do TR)</t>
  </si>
  <si>
    <t>DESCONTO SOBRE A RESERVA DA ADMINISTRAÇÃO PARA SERVIÇOS (PRICELIST R$ 300.000,00) PARA SERVIÇOS EVENTUAIS SUBCONTRATADOS DE MANUTENÇÃO NACIONAIS  (REF. ITEM 8) Obs.: somente ofereça lance no item 11 após esgotar todos os lances do item 9, ou seja, após zerar a taxa administrativa do item 9. (observar as disposições do item 1.15 do TR)</t>
  </si>
  <si>
    <t>OBSERVAÇÕES IMPORTANTES essa planilha é auxiliar seu preenchimento não é obrigatório. Sugere-se que teste se uso e solicite esclarecimento se desejar. Somente as colunas de lance estão liberadas para alteração o restante da planilha é bloqueado.</t>
  </si>
  <si>
    <t>R$ 300,00</t>
  </si>
  <si>
    <t>R$ 30.000,00</t>
  </si>
  <si>
    <t>***</t>
  </si>
  <si>
    <t>**</t>
  </si>
  <si>
    <t> R$ 30,00</t>
  </si>
  <si>
    <t> R$ 1,00</t>
  </si>
  <si>
    <t> R$ 25,00</t>
  </si>
  <si>
    <t>****</t>
  </si>
  <si>
    <t> R$ 50.000,00</t>
  </si>
  <si>
    <t> R$ 885.246,00</t>
  </si>
  <si>
    <t>SERVIÇOS ORDINÁRIOS DE MANUTENÇÃO E MANUTENÇÕES PROGRAMADAS (observar disposições do item 1.7 do TR)</t>
  </si>
  <si>
    <t>SERVIÇOS EVENTUAIS DE MANUTENÇÃO E MANUTENÇÕES NÃO PROGRAMADAS (observar disposições do item 1.7 do TR)</t>
  </si>
  <si>
    <t>FORNECIMENTO DE MATERIAIS (NÃO SERÁ OBJETO DE LANCE) REPETIR O VALOR DE REFERÊNCIA R$ 260.000,00 AO CADASTRAR A PROPOSTA. (Vide item 1.8 do TR) REPETIR O VALOR DE REFERÊNCIA R$ 260.000,00 AO CADASTRAR A PROPOSTA. (Vide item 1.8 do TR)</t>
  </si>
  <si>
    <t>DESCONTO SOBRE A RESERVA DA ADMINISTRAÇÃO PARA PEÇAS (PRICELIST R$ 200.000,00) MATERIAIS IMPORTADOS (REF. ITEM 3) Obs.: somente ofereça lance no item 7 após esgotar todos os lances do item 5, ou seja, após zerar a taxa administrativa do item 5. (Vide item 1.11 do TR)</t>
  </si>
  <si>
    <t xml:space="preserve">TAXA ADMINISTRATIVA SOBRE A RESERVA DA ADMINISTRAÇÃO PARA SERVIÇOS (PRICELIST R$ 300.000,00) PARA SERVIÇOS EVENTUAIS SUBCONTRATADOS DE MANUTENÇÃO ESTRANGEIROS (REF. AO ITEM 8) </t>
  </si>
  <si>
    <t>TAXA ADMINISTRATIVA SOBRE A RESERVA DA ADMINISTRAÇÃO PARA SERVIÇOS (PRICELIST R$ 300.000,00) PARA SERVIÇOS EVENTUAIS SUBCONTRATADOS DE MANUTENÇÃO ESTRANGEIROS (REF. AO ITEM 8)  (Vide item 1.14 do TR)</t>
  </si>
  <si>
    <t>DESCONTO SOBRE A RESERVA DA ADMINISTRAÇÃO PARA SERVIÇOS (PRICELIST R$ 300.000,00) PARA SERVIÇOS EVENTUAIS SUBCONTRATADOS DE MANUTENÇÃO NACIONAIS (REF. ITEM 8) Obs.: somente ofereça lance no item 11 após esgotar todos os lances do item 9, ou seja, após zerar a taxa administrativa do item 9. (observar as disposições do item 1.15 do TR)</t>
  </si>
  <si>
    <t>DESCONTO SOBRE A RESERVA DA ADMINISTRAÇÃO PARA SERVIÇOS (PRICELIST R$ 300.000,00) PARA SERVIÇOS EVENTUAIS SUBCONTRATADOS DE MANUTENÇÃO ESTRANGEIROS (REF. ITEM 8) Obs.: somente ofereça lance no item 12 após esgotar todos os lances do item 10, ou seja, após zerar a taxa administrativa do item 10. (observar as disposições do item 1.15 do TR)</t>
  </si>
  <si>
    <t>TREINAMENTO OPERAÇÃO E MANUTENÇÃO BÁSICA (SERÁ OBJETO DE LANCE)</t>
  </si>
  <si>
    <t>Valor máximo de  Referência R$</t>
  </si>
  <si>
    <t>Valor Simbólico Unitário R$</t>
  </si>
  <si>
    <t> 300.000,00 + maior taxa obtida dentre itens 7 e 8</t>
  </si>
  <si>
    <t>SERVIÇOS EVENTUAIS SUBCONTRATADOS DE MANUTENÇÃO (NÃO SERÁ OBJETO DE LANCE). FAVOR REPETIR O VALOR DE REFERÊNCIA R$ 390.000,00 AO CADASTRAR A PROPOSTA. (Vide item 1.12 do TR)</t>
  </si>
  <si>
    <t xml:space="preserve"> R$ 50.846,00 </t>
  </si>
  <si>
    <t>VAZIO</t>
  </si>
  <si>
    <t xml:space="preserve">FORNECIMENTO DE MATERIAIS </t>
  </si>
  <si>
    <t>OBSERVAÇÕES IMPORTANTES</t>
  </si>
  <si>
    <t>Essa planilha foi criada apenas com a função de auxiliar o licitante, seu preenchimento não é obrigatório.</t>
  </si>
  <si>
    <t>Somente ofereça lances nos itens 6 e/ou 7 quando os itens 4 e/ou 5 chegarem a zero.</t>
  </si>
  <si>
    <t>Somente ofereça lances nos itens 11 e/ou 12 quando os itens 9 e/ou 10 chegarem a zero.</t>
  </si>
  <si>
    <t>Ofereça lances nos itens 9 e/ou 10. Somente após esgotar os lances desses itens zerando a TAXA ADMINISRATIVA, ofereça lances nos itens 11 e/ou 12. Atente-se para exequibilidade, caso oferte DESCONTOS do item 11 e/ou 12.</t>
  </si>
  <si>
    <t>Ofereça lances nos itens 4 e/ou 5. Somente após esgotar os lances desses itens zerando a TAXA ADMINISRATIVA, ofereça lances nos itens 6 e/ou 7. Atente-se para exequibilidade, caso oferte DESCONTOS do item 6 e/ou 7.</t>
  </si>
  <si>
    <t>Somente as colunas de "Lances do licitante" estão liberadas para alteração o restante da planilha é bloqueado.</t>
  </si>
  <si>
    <t>Sugere-se testar a Planilha Auxiliar antes da sessão pública.</t>
  </si>
  <si>
    <t>A planilha ao lado é apenas a representaçaõ da planilha do Termo de referência.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</si>
</sst>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rgb="FF3F3F3F"/>
      <name val="Times New Roman"/>
      <family val="1"/>
    </font>
    <font>
      <b/>
      <sz val="10"/>
      <color rgb="FFFF0000"/>
      <name val="Times New Roman"/>
      <family val="1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9"/>
      <color indexed="81"/>
      <name val="Segoe UI"/>
      <family val="2"/>
    </font>
    <font>
      <b/>
      <sz val="16"/>
      <color rgb="FF3F3F3F"/>
      <name val="Times New Roman"/>
      <family val="1"/>
    </font>
    <font>
      <b/>
      <u/>
      <sz val="16"/>
      <name val="Times New Roman"/>
      <family val="1"/>
    </font>
    <font>
      <sz val="11"/>
      <color theme="0"/>
      <name val="Calibri"/>
      <family val="2"/>
      <scheme val="minor"/>
    </font>
    <font>
      <b/>
      <sz val="8"/>
      <color rgb="FFFF0000"/>
      <name val="Times New Roman"/>
      <family val="1"/>
    </font>
    <font>
      <b/>
      <sz val="8"/>
      <color rgb="FF3F3F3F"/>
      <name val="Times New Roman"/>
      <family val="1"/>
    </font>
    <font>
      <b/>
      <sz val="9"/>
      <color rgb="FF3F3F3F"/>
      <name val="Times New Roman"/>
      <family val="1"/>
    </font>
    <font>
      <sz val="10"/>
      <name val="Times New Roman"/>
      <family val="1"/>
    </font>
    <font>
      <b/>
      <u/>
      <sz val="12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1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</cellStyleXfs>
  <cellXfs count="73">
    <xf numFmtId="0" fontId="0" fillId="0" borderId="0" xfId="0"/>
    <xf numFmtId="44" fontId="0" fillId="0" borderId="0" xfId="1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44" fontId="5" fillId="3" borderId="2" xfId="1" applyFont="1" applyFill="1" applyBorder="1" applyAlignment="1">
      <alignment vertical="center" wrapText="1"/>
    </xf>
    <xf numFmtId="0" fontId="5" fillId="3" borderId="2" xfId="3" applyFont="1" applyFill="1" applyBorder="1" applyAlignment="1">
      <alignment horizontal="center" vertical="center"/>
    </xf>
    <xf numFmtId="44" fontId="5" fillId="3" borderId="2" xfId="1" applyFont="1" applyFill="1" applyBorder="1" applyAlignment="1">
      <alignment vertical="center"/>
    </xf>
    <xf numFmtId="44" fontId="4" fillId="7" borderId="2" xfId="1" applyFont="1" applyFill="1" applyBorder="1" applyAlignment="1">
      <alignment vertical="center"/>
    </xf>
    <xf numFmtId="10" fontId="4" fillId="7" borderId="2" xfId="2" applyNumberFormat="1" applyFont="1" applyFill="1" applyBorder="1" applyAlignment="1">
      <alignment vertical="center"/>
    </xf>
    <xf numFmtId="164" fontId="4" fillId="7" borderId="2" xfId="1" applyNumberFormat="1" applyFont="1" applyFill="1" applyBorder="1" applyAlignment="1">
      <alignment vertical="center"/>
    </xf>
    <xf numFmtId="44" fontId="4" fillId="8" borderId="2" xfId="1" applyFont="1" applyFill="1" applyBorder="1" applyAlignment="1">
      <alignment vertical="center"/>
    </xf>
    <xf numFmtId="10" fontId="4" fillId="8" borderId="2" xfId="2" applyNumberFormat="1" applyFont="1" applyFill="1" applyBorder="1" applyAlignment="1">
      <alignment vertical="center"/>
    </xf>
    <xf numFmtId="164" fontId="4" fillId="8" borderId="2" xfId="1" applyNumberFormat="1" applyFont="1" applyFill="1" applyBorder="1" applyAlignment="1">
      <alignment vertical="center"/>
    </xf>
    <xf numFmtId="0" fontId="4" fillId="7" borderId="2" xfId="3" applyFont="1" applyFill="1" applyBorder="1" applyAlignment="1">
      <alignment horizontal="center" vertical="center"/>
    </xf>
    <xf numFmtId="9" fontId="4" fillId="7" borderId="2" xfId="2" applyNumberFormat="1" applyFont="1" applyFill="1" applyBorder="1" applyAlignment="1">
      <alignment vertical="center"/>
    </xf>
    <xf numFmtId="0" fontId="4" fillId="8" borderId="2" xfId="3" applyFont="1" applyFill="1" applyBorder="1" applyAlignment="1">
      <alignment horizontal="center" vertical="center"/>
    </xf>
    <xf numFmtId="9" fontId="4" fillId="8" borderId="2" xfId="2" applyNumberFormat="1" applyFont="1" applyFill="1" applyBorder="1" applyAlignment="1">
      <alignment vertical="center"/>
    </xf>
    <xf numFmtId="0" fontId="12" fillId="3" borderId="2" xfId="3" applyFont="1" applyFill="1" applyBorder="1" applyAlignment="1">
      <alignment vertical="center" wrapText="1"/>
    </xf>
    <xf numFmtId="0" fontId="13" fillId="7" borderId="2" xfId="3" applyFont="1" applyFill="1" applyBorder="1" applyAlignment="1">
      <alignment vertical="center" wrapText="1"/>
    </xf>
    <xf numFmtId="0" fontId="13" fillId="8" borderId="2" xfId="3" applyFont="1" applyFill="1" applyBorder="1" applyAlignment="1">
      <alignment vertical="center" wrapText="1"/>
    </xf>
    <xf numFmtId="0" fontId="14" fillId="3" borderId="2" xfId="3" applyFont="1" applyFill="1" applyBorder="1" applyAlignment="1">
      <alignment horizontal="center" vertical="center" wrapText="1"/>
    </xf>
    <xf numFmtId="0" fontId="14" fillId="3" borderId="2" xfId="3" applyFont="1" applyFill="1" applyBorder="1" applyAlignment="1">
      <alignment vertical="center" wrapText="1"/>
    </xf>
    <xf numFmtId="44" fontId="14" fillId="3" borderId="2" xfId="1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1" fillId="10" borderId="2" xfId="5" applyBorder="1" applyAlignment="1">
      <alignment horizontal="left" vertical="top" wrapText="1"/>
    </xf>
    <xf numFmtId="0" fontId="1" fillId="10" borderId="2" xfId="5" applyBorder="1" applyAlignment="1">
      <alignment horizontal="right" vertical="top" wrapText="1"/>
    </xf>
    <xf numFmtId="164" fontId="1" fillId="10" borderId="2" xfId="5" applyNumberFormat="1" applyBorder="1" applyAlignment="1">
      <alignment horizontal="right" vertical="top" wrapText="1"/>
    </xf>
    <xf numFmtId="3" fontId="1" fillId="10" borderId="2" xfId="5" applyNumberFormat="1" applyBorder="1" applyAlignment="1">
      <alignment horizontal="right" vertical="top" wrapText="1"/>
    </xf>
    <xf numFmtId="0" fontId="1" fillId="11" borderId="2" xfId="6" applyBorder="1" applyAlignment="1">
      <alignment horizontal="left" vertical="top" wrapText="1"/>
    </xf>
    <xf numFmtId="0" fontId="1" fillId="11" borderId="2" xfId="6" applyBorder="1" applyAlignment="1">
      <alignment horizontal="right" vertical="top" wrapText="1"/>
    </xf>
    <xf numFmtId="164" fontId="1" fillId="11" borderId="2" xfId="6" applyNumberFormat="1" applyBorder="1" applyAlignment="1">
      <alignment horizontal="right" vertical="top" wrapText="1"/>
    </xf>
    <xf numFmtId="4" fontId="1" fillId="11" borderId="2" xfId="6" applyNumberFormat="1" applyBorder="1" applyAlignment="1">
      <alignment horizontal="right" vertical="top" wrapText="1"/>
    </xf>
    <xf numFmtId="0" fontId="15" fillId="9" borderId="2" xfId="4" applyFont="1" applyBorder="1" applyAlignment="1">
      <alignment horizontal="center" vertical="center" wrapText="1"/>
    </xf>
    <xf numFmtId="9" fontId="4" fillId="7" borderId="2" xfId="1" applyNumberFormat="1" applyFont="1" applyFill="1" applyBorder="1" applyAlignment="1">
      <alignment vertical="center"/>
    </xf>
    <xf numFmtId="9" fontId="4" fillId="8" borderId="2" xfId="1" applyNumberFormat="1" applyFont="1" applyFill="1" applyBorder="1" applyAlignment="1">
      <alignment vertical="center"/>
    </xf>
    <xf numFmtId="0" fontId="3" fillId="0" borderId="9" xfId="0" applyFont="1" applyBorder="1" applyAlignment="1"/>
    <xf numFmtId="44" fontId="4" fillId="6" borderId="2" xfId="1" applyFont="1" applyFill="1" applyBorder="1" applyAlignment="1" applyProtection="1">
      <alignment horizontal="center" vertical="center" wrapText="1"/>
    </xf>
    <xf numFmtId="10" fontId="1" fillId="11" borderId="2" xfId="6" applyNumberFormat="1" applyBorder="1" applyAlignment="1">
      <alignment horizontal="right" vertical="top" wrapText="1"/>
    </xf>
    <xf numFmtId="10" fontId="1" fillId="10" borderId="2" xfId="5" applyNumberFormat="1" applyBorder="1" applyAlignment="1">
      <alignment horizontal="right" vertical="top" wrapText="1"/>
    </xf>
    <xf numFmtId="0" fontId="1" fillId="10" borderId="5" xfId="5" applyBorder="1" applyAlignment="1">
      <alignment horizontal="left" vertical="top" wrapText="1"/>
    </xf>
    <xf numFmtId="0" fontId="1" fillId="11" borderId="5" xfId="6" applyBorder="1" applyAlignment="1">
      <alignment horizontal="left" vertical="top" wrapText="1"/>
    </xf>
    <xf numFmtId="0" fontId="9" fillId="5" borderId="7" xfId="3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5" borderId="2" xfId="3" applyFont="1" applyFill="1" applyBorder="1" applyAlignment="1">
      <alignment horizontal="center" vertical="center" wrapText="1"/>
    </xf>
    <xf numFmtId="0" fontId="15" fillId="9" borderId="12" xfId="4" applyFont="1" applyBorder="1" applyAlignment="1">
      <alignment vertical="center" wrapText="1"/>
    </xf>
    <xf numFmtId="0" fontId="2" fillId="2" borderId="0" xfId="3" applyBorder="1" applyAlignment="1">
      <alignment vertical="top" wrapText="1"/>
    </xf>
    <xf numFmtId="0" fontId="15" fillId="9" borderId="2" xfId="4" applyFont="1" applyBorder="1" applyAlignment="1">
      <alignment horizontal="center" vertical="center" wrapText="1"/>
    </xf>
    <xf numFmtId="0" fontId="15" fillId="9" borderId="11" xfId="4" applyFont="1" applyBorder="1" applyAlignment="1">
      <alignment vertical="center" wrapText="1"/>
    </xf>
    <xf numFmtId="0" fontId="15" fillId="9" borderId="10" xfId="4" applyFont="1" applyBorder="1" applyAlignment="1">
      <alignment vertical="center" wrapText="1"/>
    </xf>
    <xf numFmtId="164" fontId="4" fillId="6" borderId="2" xfId="1" applyNumberFormat="1" applyFont="1" applyFill="1" applyBorder="1" applyAlignment="1" applyProtection="1">
      <alignment vertical="center" wrapText="1"/>
      <protection locked="0"/>
    </xf>
    <xf numFmtId="164" fontId="5" fillId="6" borderId="2" xfId="1" applyNumberFormat="1" applyFont="1" applyFill="1" applyBorder="1" applyAlignment="1" applyProtection="1">
      <alignment vertical="center" wrapText="1"/>
      <protection locked="0"/>
    </xf>
    <xf numFmtId="0" fontId="13" fillId="7" borderId="7" xfId="3" applyFont="1" applyFill="1" applyBorder="1" applyAlignment="1">
      <alignment horizontal="left" vertical="center" wrapText="1"/>
    </xf>
    <xf numFmtId="0" fontId="13" fillId="8" borderId="2" xfId="3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10" borderId="3" xfId="5" applyBorder="1" applyAlignment="1">
      <alignment horizontal="center" vertical="top" wrapText="1"/>
    </xf>
    <xf numFmtId="0" fontId="1" fillId="10" borderId="5" xfId="5" applyBorder="1" applyAlignment="1">
      <alignment horizontal="center" vertical="top" wrapText="1"/>
    </xf>
    <xf numFmtId="0" fontId="13" fillId="8" borderId="7" xfId="3" applyFont="1" applyFill="1" applyBorder="1" applyAlignment="1">
      <alignment horizontal="left" vertical="center" wrapText="1"/>
    </xf>
    <xf numFmtId="0" fontId="13" fillId="8" borderId="6" xfId="3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center" wrapText="1"/>
    </xf>
    <xf numFmtId="0" fontId="16" fillId="4" borderId="4" xfId="0" applyFont="1" applyFill="1" applyBorder="1" applyAlignment="1">
      <alignment horizontal="center" wrapText="1"/>
    </xf>
    <xf numFmtId="0" fontId="16" fillId="4" borderId="5" xfId="0" applyFont="1" applyFill="1" applyBorder="1" applyAlignment="1">
      <alignment horizontal="center" wrapText="1"/>
    </xf>
    <xf numFmtId="0" fontId="13" fillId="7" borderId="7" xfId="3" applyFont="1" applyFill="1" applyBorder="1" applyAlignment="1">
      <alignment horizontal="left" vertical="center" wrapText="1"/>
    </xf>
    <xf numFmtId="0" fontId="13" fillId="7" borderId="6" xfId="3" applyFont="1" applyFill="1" applyBorder="1" applyAlignment="1">
      <alignment horizontal="left" vertical="center" wrapText="1"/>
    </xf>
    <xf numFmtId="0" fontId="4" fillId="3" borderId="7" xfId="3" applyFont="1" applyFill="1" applyBorder="1" applyAlignment="1">
      <alignment horizontal="center" vertical="center"/>
    </xf>
    <xf numFmtId="0" fontId="4" fillId="3" borderId="8" xfId="3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center" vertical="center"/>
    </xf>
    <xf numFmtId="44" fontId="5" fillId="3" borderId="3" xfId="1" applyFont="1" applyFill="1" applyBorder="1" applyAlignment="1">
      <alignment horizontal="center" vertical="center" wrapText="1"/>
    </xf>
    <xf numFmtId="44" fontId="5" fillId="3" borderId="4" xfId="1" applyFont="1" applyFill="1" applyBorder="1" applyAlignment="1">
      <alignment horizontal="center" vertical="center" wrapText="1"/>
    </xf>
    <xf numFmtId="44" fontId="5" fillId="3" borderId="5" xfId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</cellXfs>
  <cellStyles count="7">
    <cellStyle name="20% - Ênfase3" xfId="5" builtinId="38"/>
    <cellStyle name="40% - Ênfase3" xfId="6" builtinId="39"/>
    <cellStyle name="Ênfase3" xfId="4" builtinId="37"/>
    <cellStyle name="Moeda" xfId="1" builtinId="4"/>
    <cellStyle name="Normal" xfId="0" builtinId="0"/>
    <cellStyle name="Porcentagem" xfId="2" builtinId="5"/>
    <cellStyle name="Saída" xfId="3" builtinId="21"/>
  </cellStyles>
  <dxfs count="16">
    <dxf>
      <fill>
        <patternFill>
          <bgColor rgb="FFFF7D7D"/>
        </patternFill>
      </fill>
    </dxf>
    <dxf>
      <fill>
        <patternFill>
          <bgColor rgb="FFFF7D7D"/>
        </patternFill>
      </fill>
    </dxf>
    <dxf>
      <fill>
        <patternFill>
          <bgColor rgb="FFFF7D7D"/>
        </patternFill>
      </fill>
    </dxf>
    <dxf>
      <fill>
        <patternFill>
          <bgColor rgb="FFFF7D7D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7D7D"/>
      <color rgb="FFEC9E9E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8E8A0-80A7-49F8-854C-F4B0B77CCA0F}">
  <sheetPr codeName="Planilha3"/>
  <dimension ref="A2:L17"/>
  <sheetViews>
    <sheetView topLeftCell="A7" zoomScaleNormal="100" workbookViewId="0">
      <selection activeCell="D10" sqref="D10"/>
    </sheetView>
  </sheetViews>
  <sheetFormatPr defaultColWidth="23.21875" defaultRowHeight="14.4" x14ac:dyDescent="0.3"/>
  <cols>
    <col min="1" max="1" width="7.88671875" style="24" bestFit="1" customWidth="1"/>
    <col min="2" max="2" width="5.77734375" style="24" bestFit="1" customWidth="1"/>
    <col min="3" max="3" width="90.6640625" style="24" customWidth="1"/>
    <col min="4" max="4" width="13.88671875" style="24" bestFit="1" customWidth="1"/>
    <col min="5" max="5" width="11.77734375" style="24" customWidth="1"/>
    <col min="6" max="6" width="15" style="24" bestFit="1" customWidth="1"/>
    <col min="7" max="7" width="15.21875" style="24" customWidth="1"/>
    <col min="8" max="8" width="17.109375" style="24" bestFit="1" customWidth="1"/>
    <col min="9" max="9" width="6.109375" style="24" customWidth="1"/>
    <col min="10" max="10" width="3.21875" style="24" customWidth="1"/>
    <col min="11" max="11" width="52.21875" style="24" customWidth="1"/>
    <col min="13" max="16384" width="23.21875" style="24"/>
  </cols>
  <sheetData>
    <row r="2" spans="1:11" ht="28.8" customHeight="1" x14ac:dyDescent="0.3">
      <c r="A2" s="33" t="s">
        <v>0</v>
      </c>
      <c r="B2" s="33" t="s">
        <v>1</v>
      </c>
      <c r="C2" s="33" t="s">
        <v>2</v>
      </c>
      <c r="D2" s="33" t="s">
        <v>3</v>
      </c>
      <c r="E2" s="33" t="s">
        <v>4</v>
      </c>
      <c r="F2" s="33" t="s">
        <v>50</v>
      </c>
      <c r="G2" s="33" t="s">
        <v>49</v>
      </c>
      <c r="H2" s="48" t="s">
        <v>12</v>
      </c>
      <c r="I2" s="49"/>
      <c r="K2" s="45" t="s">
        <v>56</v>
      </c>
    </row>
    <row r="3" spans="1:11" ht="28.8" x14ac:dyDescent="0.3">
      <c r="A3" s="47">
        <v>1</v>
      </c>
      <c r="B3" s="40">
        <v>1</v>
      </c>
      <c r="C3" s="25" t="s">
        <v>40</v>
      </c>
      <c r="D3" s="25" t="s">
        <v>6</v>
      </c>
      <c r="E3" s="26">
        <v>348</v>
      </c>
      <c r="F3" s="27">
        <v>300</v>
      </c>
      <c r="G3" s="27">
        <v>104400</v>
      </c>
      <c r="H3" s="27">
        <v>104400</v>
      </c>
      <c r="I3" s="27"/>
      <c r="K3" s="46" t="s">
        <v>57</v>
      </c>
    </row>
    <row r="4" spans="1:11" ht="28.8" x14ac:dyDescent="0.3">
      <c r="A4" s="47"/>
      <c r="B4" s="41">
        <v>2</v>
      </c>
      <c r="C4" s="29" t="s">
        <v>41</v>
      </c>
      <c r="D4" s="29" t="s">
        <v>6</v>
      </c>
      <c r="E4" s="30">
        <v>100</v>
      </c>
      <c r="F4" s="31" t="s">
        <v>30</v>
      </c>
      <c r="G4" s="31" t="s">
        <v>31</v>
      </c>
      <c r="H4" s="31">
        <v>30000</v>
      </c>
      <c r="I4" s="31"/>
      <c r="K4" s="46" t="s">
        <v>63</v>
      </c>
    </row>
    <row r="5" spans="1:11" ht="43.2" x14ac:dyDescent="0.3">
      <c r="A5" s="47"/>
      <c r="B5" s="40">
        <v>3</v>
      </c>
      <c r="C5" s="25" t="s">
        <v>42</v>
      </c>
      <c r="D5" s="25" t="s">
        <v>7</v>
      </c>
      <c r="E5" s="28">
        <v>200000</v>
      </c>
      <c r="F5" s="27">
        <v>1</v>
      </c>
      <c r="G5" s="27">
        <v>260000</v>
      </c>
      <c r="H5" s="27" t="s">
        <v>13</v>
      </c>
      <c r="I5" s="27" t="s">
        <v>32</v>
      </c>
      <c r="K5" s="46" t="s">
        <v>62</v>
      </c>
    </row>
    <row r="6" spans="1:11" ht="28.8" x14ac:dyDescent="0.3">
      <c r="A6" s="47"/>
      <c r="B6" s="41">
        <v>4</v>
      </c>
      <c r="C6" s="29" t="s">
        <v>22</v>
      </c>
      <c r="D6" s="29" t="s">
        <v>8</v>
      </c>
      <c r="E6" s="30">
        <v>1</v>
      </c>
      <c r="F6" s="31">
        <v>25</v>
      </c>
      <c r="G6" s="31">
        <v>25</v>
      </c>
      <c r="H6" s="38">
        <v>0.25</v>
      </c>
      <c r="I6" s="38" t="s">
        <v>33</v>
      </c>
      <c r="K6" s="46" t="s">
        <v>64</v>
      </c>
    </row>
    <row r="7" spans="1:11" ht="28.8" x14ac:dyDescent="0.3">
      <c r="A7" s="47"/>
      <c r="B7" s="40">
        <v>5</v>
      </c>
      <c r="C7" s="25" t="s">
        <v>23</v>
      </c>
      <c r="D7" s="25" t="s">
        <v>8</v>
      </c>
      <c r="E7" s="26">
        <v>1</v>
      </c>
      <c r="F7" s="27" t="s">
        <v>34</v>
      </c>
      <c r="G7" s="27">
        <v>30</v>
      </c>
      <c r="H7" s="39">
        <v>0.3</v>
      </c>
      <c r="I7" s="39" t="s">
        <v>33</v>
      </c>
      <c r="K7"/>
    </row>
    <row r="8" spans="1:11" ht="43.2" x14ac:dyDescent="0.3">
      <c r="A8" s="47"/>
      <c r="B8" s="40">
        <v>6</v>
      </c>
      <c r="C8" s="25" t="s">
        <v>24</v>
      </c>
      <c r="D8" s="25" t="s">
        <v>8</v>
      </c>
      <c r="E8" s="26">
        <v>1</v>
      </c>
      <c r="F8" s="27">
        <v>100</v>
      </c>
      <c r="G8" s="27">
        <v>100</v>
      </c>
      <c r="H8" s="39">
        <v>1</v>
      </c>
      <c r="I8" s="39"/>
      <c r="K8"/>
    </row>
    <row r="9" spans="1:11" ht="43.2" customHeight="1" x14ac:dyDescent="0.3">
      <c r="A9" s="47"/>
      <c r="B9" s="41">
        <v>7</v>
      </c>
      <c r="C9" s="29" t="s">
        <v>43</v>
      </c>
      <c r="D9" s="29" t="s">
        <v>8</v>
      </c>
      <c r="E9" s="30">
        <v>1</v>
      </c>
      <c r="F9" s="31">
        <v>100</v>
      </c>
      <c r="G9" s="31">
        <v>100</v>
      </c>
      <c r="H9" s="38">
        <v>1</v>
      </c>
      <c r="I9" s="38"/>
      <c r="K9"/>
    </row>
    <row r="10" spans="1:11" ht="43.8" customHeight="1" x14ac:dyDescent="0.3">
      <c r="A10" s="47"/>
      <c r="B10" s="40">
        <v>8</v>
      </c>
      <c r="C10" s="25" t="s">
        <v>52</v>
      </c>
      <c r="D10" s="25" t="s">
        <v>7</v>
      </c>
      <c r="E10" s="28">
        <v>300000</v>
      </c>
      <c r="F10" s="27" t="s">
        <v>35</v>
      </c>
      <c r="G10" s="27">
        <v>390000</v>
      </c>
      <c r="H10" s="27" t="s">
        <v>51</v>
      </c>
      <c r="I10" s="27" t="s">
        <v>32</v>
      </c>
      <c r="K10"/>
    </row>
    <row r="11" spans="1:11" ht="28.8" customHeight="1" x14ac:dyDescent="0.3">
      <c r="A11" s="47"/>
      <c r="B11" s="41">
        <v>9</v>
      </c>
      <c r="C11" s="29" t="s">
        <v>27</v>
      </c>
      <c r="D11" s="29" t="s">
        <v>8</v>
      </c>
      <c r="E11" s="30">
        <v>1</v>
      </c>
      <c r="F11" s="31" t="s">
        <v>36</v>
      </c>
      <c r="G11" s="31">
        <v>25</v>
      </c>
      <c r="H11" s="38">
        <v>0.25</v>
      </c>
      <c r="I11" s="38" t="s">
        <v>33</v>
      </c>
      <c r="K11"/>
    </row>
    <row r="12" spans="1:11" ht="28.8" x14ac:dyDescent="0.3">
      <c r="A12" s="47"/>
      <c r="B12" s="40">
        <v>10</v>
      </c>
      <c r="C12" s="25" t="s">
        <v>44</v>
      </c>
      <c r="D12" s="25" t="s">
        <v>8</v>
      </c>
      <c r="E12" s="26">
        <v>1</v>
      </c>
      <c r="F12" s="27">
        <v>30</v>
      </c>
      <c r="G12" s="27">
        <v>30</v>
      </c>
      <c r="H12" s="39">
        <v>0.3</v>
      </c>
      <c r="I12" s="39" t="s">
        <v>33</v>
      </c>
      <c r="K12"/>
    </row>
    <row r="13" spans="1:11" ht="57.6" x14ac:dyDescent="0.3">
      <c r="A13" s="47"/>
      <c r="B13" s="41">
        <v>11</v>
      </c>
      <c r="C13" s="29" t="s">
        <v>46</v>
      </c>
      <c r="D13" s="29" t="s">
        <v>8</v>
      </c>
      <c r="E13" s="30">
        <v>1</v>
      </c>
      <c r="F13" s="31">
        <v>100</v>
      </c>
      <c r="G13" s="31">
        <v>100</v>
      </c>
      <c r="H13" s="38">
        <v>1</v>
      </c>
      <c r="I13" s="38"/>
      <c r="K13"/>
    </row>
    <row r="14" spans="1:11" ht="57.6" x14ac:dyDescent="0.3">
      <c r="A14" s="47"/>
      <c r="B14" s="40">
        <v>12</v>
      </c>
      <c r="C14" s="25" t="s">
        <v>47</v>
      </c>
      <c r="D14" s="25" t="s">
        <v>8</v>
      </c>
      <c r="E14" s="26">
        <v>1</v>
      </c>
      <c r="F14" s="27">
        <v>100</v>
      </c>
      <c r="G14" s="27">
        <v>100</v>
      </c>
      <c r="H14" s="39">
        <v>1</v>
      </c>
      <c r="I14" s="39"/>
      <c r="K14"/>
    </row>
    <row r="15" spans="1:11" ht="14.4" customHeight="1" x14ac:dyDescent="0.3">
      <c r="A15" s="47"/>
      <c r="B15" s="41">
        <v>13</v>
      </c>
      <c r="C15" s="29" t="s">
        <v>9</v>
      </c>
      <c r="D15" s="29" t="s">
        <v>10</v>
      </c>
      <c r="E15" s="32">
        <v>50846</v>
      </c>
      <c r="F15" s="31">
        <v>1</v>
      </c>
      <c r="G15" s="31" t="s">
        <v>53</v>
      </c>
      <c r="H15" s="31">
        <v>50846</v>
      </c>
      <c r="I15" s="31" t="s">
        <v>37</v>
      </c>
      <c r="K15"/>
    </row>
    <row r="16" spans="1:11" x14ac:dyDescent="0.3">
      <c r="A16" s="47"/>
      <c r="B16" s="40">
        <v>14</v>
      </c>
      <c r="C16" s="25" t="s">
        <v>48</v>
      </c>
      <c r="D16" s="25" t="s">
        <v>7</v>
      </c>
      <c r="E16" s="26">
        <v>30</v>
      </c>
      <c r="F16" s="27">
        <v>1666.7</v>
      </c>
      <c r="G16" s="27">
        <v>50000</v>
      </c>
      <c r="H16" s="27" t="s">
        <v>38</v>
      </c>
      <c r="I16" s="27"/>
      <c r="K16"/>
    </row>
    <row r="17" spans="1:11" x14ac:dyDescent="0.3">
      <c r="A17" s="47"/>
      <c r="B17" s="55" t="s">
        <v>11</v>
      </c>
      <c r="C17" s="56"/>
      <c r="D17" s="25"/>
      <c r="E17" s="26"/>
      <c r="F17" s="27"/>
      <c r="G17" s="27"/>
      <c r="H17" s="27" t="s">
        <v>39</v>
      </c>
      <c r="I17" s="27"/>
      <c r="K17"/>
    </row>
  </sheetData>
  <sheetProtection algorithmName="SHA-512" hashValue="2TLhp7d1gC0N7pxe/Ft33KJoGtXrVhucb2uoeOq8FqnlyhBx+4CF0/OmQf1Sl9drMMYaP2Pebdd62Y5XcjlJLg==" saltValue="0M/173WwsV7Ch6F8h5cYgQ==" spinCount="100000" sheet="1" objects="1" scenarios="1"/>
  <mergeCells count="1">
    <mergeCell ref="B17:C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A8D2F-C570-4BBC-A0D6-3843FB0481D8}">
  <dimension ref="A1:P45"/>
  <sheetViews>
    <sheetView tabSelected="1" zoomScaleNormal="100" workbookViewId="0">
      <selection activeCell="I14" sqref="I14:I15"/>
    </sheetView>
  </sheetViews>
  <sheetFormatPr defaultColWidth="7.109375" defaultRowHeight="14.4" x14ac:dyDescent="0.3"/>
  <cols>
    <col min="1" max="1" width="6.77734375" style="3" bestFit="1" customWidth="1"/>
    <col min="2" max="2" width="5.33203125" style="3" bestFit="1" customWidth="1"/>
    <col min="3" max="3" width="66" style="2" customWidth="1"/>
    <col min="4" max="5" width="14.109375" style="2" bestFit="1" customWidth="1"/>
    <col min="6" max="6" width="8.5546875" style="1" bestFit="1" customWidth="1"/>
    <col min="7" max="7" width="14.44140625" style="4" bestFit="1" customWidth="1"/>
    <col min="8" max="8" width="8.77734375" bestFit="1" customWidth="1"/>
    <col min="9" max="9" width="14.44140625" customWidth="1"/>
    <col min="10" max="10" width="15.5546875" customWidth="1"/>
    <col min="11" max="11" width="30.44140625" bestFit="1" customWidth="1"/>
    <col min="12" max="12" width="42.77734375" customWidth="1"/>
  </cols>
  <sheetData>
    <row r="1" spans="1:16" ht="15.6" x14ac:dyDescent="0.3">
      <c r="A1" s="59" t="s">
        <v>29</v>
      </c>
      <c r="B1" s="60"/>
      <c r="C1" s="60"/>
      <c r="D1" s="60"/>
      <c r="E1" s="60"/>
      <c r="F1" s="60"/>
      <c r="G1" s="60"/>
      <c r="H1" s="60"/>
      <c r="I1" s="60"/>
      <c r="J1" s="61"/>
    </row>
    <row r="2" spans="1:16" ht="20.399999999999999" x14ac:dyDescent="0.35">
      <c r="A2" s="70" t="s">
        <v>18</v>
      </c>
      <c r="B2" s="71"/>
      <c r="C2" s="71"/>
      <c r="D2" s="71"/>
      <c r="E2" s="71"/>
      <c r="F2" s="71"/>
      <c r="G2" s="71"/>
      <c r="H2" s="71"/>
      <c r="I2" s="71"/>
      <c r="J2" s="72"/>
      <c r="K2" s="43"/>
      <c r="L2" s="43"/>
      <c r="M2" s="43"/>
      <c r="N2" s="43"/>
      <c r="O2" s="43"/>
      <c r="P2" s="43"/>
    </row>
    <row r="3" spans="1:16" ht="42.6" customHeight="1" x14ac:dyDescent="0.3">
      <c r="A3" s="21" t="s">
        <v>0</v>
      </c>
      <c r="B3" s="21" t="s">
        <v>1</v>
      </c>
      <c r="C3" s="22" t="s">
        <v>2</v>
      </c>
      <c r="D3" s="22" t="s">
        <v>5</v>
      </c>
      <c r="E3" s="22" t="s">
        <v>12</v>
      </c>
      <c r="F3" s="23" t="s">
        <v>14</v>
      </c>
      <c r="G3" s="44" t="s">
        <v>15</v>
      </c>
      <c r="H3" s="22" t="s">
        <v>16</v>
      </c>
      <c r="I3" s="22" t="s">
        <v>17</v>
      </c>
      <c r="J3" s="22" t="s">
        <v>17</v>
      </c>
      <c r="M3" s="43"/>
      <c r="N3" s="43"/>
      <c r="O3" s="43"/>
      <c r="P3" s="43"/>
    </row>
    <row r="4" spans="1:16" x14ac:dyDescent="0.3">
      <c r="A4" s="64">
        <v>1</v>
      </c>
      <c r="B4" s="6">
        <v>3</v>
      </c>
      <c r="C4" s="18" t="s">
        <v>55</v>
      </c>
      <c r="D4" s="7">
        <v>260000</v>
      </c>
      <c r="E4" s="7">
        <v>200000</v>
      </c>
      <c r="F4" s="7">
        <v>0.01</v>
      </c>
      <c r="G4" s="37" t="s">
        <v>54</v>
      </c>
      <c r="H4" s="67" t="s">
        <v>21</v>
      </c>
      <c r="I4" s="68"/>
      <c r="J4" s="69"/>
      <c r="M4" s="43"/>
      <c r="N4" s="43"/>
      <c r="O4" s="43"/>
      <c r="P4" s="43"/>
    </row>
    <row r="5" spans="1:16" ht="30.6" x14ac:dyDescent="0.3">
      <c r="A5" s="65"/>
      <c r="B5" s="14">
        <v>4</v>
      </c>
      <c r="C5" s="19" t="s">
        <v>22</v>
      </c>
      <c r="D5" s="8">
        <v>25</v>
      </c>
      <c r="E5" s="34">
        <v>0.25</v>
      </c>
      <c r="F5" s="8">
        <v>0.01</v>
      </c>
      <c r="G5" s="50">
        <v>25</v>
      </c>
      <c r="H5" s="9">
        <f>IF(G7=D7,G5%,0)</f>
        <v>0.25</v>
      </c>
      <c r="I5" s="10">
        <f>IF(H5&gt;0,$E$4+($E$4*H5),0)</f>
        <v>250000</v>
      </c>
      <c r="J5" s="10">
        <f>IF(I5&gt;0,I5-200000,0)</f>
        <v>50000</v>
      </c>
      <c r="K5" s="52" t="str">
        <f>IF(AND($G$5&lt;&gt;0,$H$5=0),"Esgote os lances no item 4 até zero antes de dar lances no item 6","")</f>
        <v/>
      </c>
      <c r="L5" s="62" t="s">
        <v>61</v>
      </c>
      <c r="M5" s="43"/>
      <c r="N5" s="43"/>
      <c r="O5" s="43"/>
      <c r="P5" s="43"/>
    </row>
    <row r="6" spans="1:16" ht="30.6" x14ac:dyDescent="0.3">
      <c r="A6" s="65"/>
      <c r="B6" s="14">
        <v>5</v>
      </c>
      <c r="C6" s="19" t="s">
        <v>23</v>
      </c>
      <c r="D6" s="8">
        <v>30</v>
      </c>
      <c r="E6" s="34">
        <v>0.3</v>
      </c>
      <c r="F6" s="8">
        <v>0.01</v>
      </c>
      <c r="G6" s="50">
        <v>30</v>
      </c>
      <c r="H6" s="9">
        <f>IF(G8=D8,G6%,0)</f>
        <v>0.3</v>
      </c>
      <c r="I6" s="10">
        <f>IF(H6&gt;0,$E$4+($E$4*H6),0)</f>
        <v>260000</v>
      </c>
      <c r="J6" s="10">
        <f>IF(I6&gt;0,I6-200000,0)</f>
        <v>60000</v>
      </c>
      <c r="K6" s="52" t="str">
        <f>IF(AND($G$6&lt;&gt;0,$H$6=0),"Esgote os lances no item 5 até zero antes de dar lances no item 7","")</f>
        <v/>
      </c>
      <c r="L6" s="63"/>
      <c r="M6" s="43"/>
      <c r="N6" s="43"/>
      <c r="O6" s="43"/>
      <c r="P6" s="43"/>
    </row>
    <row r="7" spans="1:16" ht="43.8" customHeight="1" x14ac:dyDescent="0.3">
      <c r="A7" s="65"/>
      <c r="B7" s="16">
        <v>6</v>
      </c>
      <c r="C7" s="20" t="s">
        <v>24</v>
      </c>
      <c r="D7" s="11">
        <v>100</v>
      </c>
      <c r="E7" s="35">
        <v>1</v>
      </c>
      <c r="F7" s="11">
        <v>0.01</v>
      </c>
      <c r="G7" s="51">
        <v>100</v>
      </c>
      <c r="H7" s="12">
        <f>IF(G7&lt;D7,((-1)*(G7-D7)%),0)</f>
        <v>0</v>
      </c>
      <c r="I7" s="13">
        <f>IF(H7&gt;0,$E$4-($E$4*H7),0)</f>
        <v>0</v>
      </c>
      <c r="J7" s="13">
        <f>IF(I7&gt;0,200000-I7,0)</f>
        <v>0</v>
      </c>
      <c r="K7" s="53" t="str">
        <f>IF(AND($G$5&lt;&gt;0,$H$5=0),"Cuidado!!! No comprasnet, o ITEM 4 DEVE estar com valor R$ 0,00 antes de dar lance nesse item.","")</f>
        <v/>
      </c>
      <c r="L7" s="57" t="s">
        <v>58</v>
      </c>
      <c r="M7" s="43"/>
      <c r="N7" s="43"/>
      <c r="O7" s="43"/>
      <c r="P7" s="43"/>
    </row>
    <row r="8" spans="1:16" ht="40.799999999999997" x14ac:dyDescent="0.3">
      <c r="A8" s="66"/>
      <c r="B8" s="16">
        <v>7</v>
      </c>
      <c r="C8" s="20" t="s">
        <v>25</v>
      </c>
      <c r="D8" s="11">
        <v>100</v>
      </c>
      <c r="E8" s="35">
        <v>1</v>
      </c>
      <c r="F8" s="11">
        <v>0.01</v>
      </c>
      <c r="G8" s="51">
        <v>100</v>
      </c>
      <c r="H8" s="12">
        <f>IF(G8&lt;D8,((-1)*(G8-D8)%),0)</f>
        <v>0</v>
      </c>
      <c r="I8" s="13">
        <f>IF(H8&gt;0,$E$4-($E$4*H8),0)</f>
        <v>0</v>
      </c>
      <c r="J8" s="13">
        <f>IF(I8&gt;0,200000-I8,0)</f>
        <v>0</v>
      </c>
      <c r="K8" s="53" t="str">
        <f>IF(AND(G6&lt;&gt;0,H6=0),"Cuidado!!! No comprasnet, o ITEM 5 DEVE estar com valor R$ 0,00 antes de dar lance nesse item.!","")</f>
        <v/>
      </c>
      <c r="L8" s="58"/>
      <c r="M8" s="43"/>
      <c r="N8" s="43"/>
      <c r="O8" s="43"/>
      <c r="P8" s="43"/>
    </row>
    <row r="9" spans="1:16" x14ac:dyDescent="0.3">
      <c r="A9" s="36"/>
      <c r="B9" s="36"/>
      <c r="C9" s="36"/>
      <c r="D9" s="36"/>
      <c r="E9" s="36"/>
      <c r="F9" s="36"/>
      <c r="G9" s="36"/>
      <c r="H9" s="36"/>
      <c r="I9" s="36"/>
      <c r="J9" s="36"/>
      <c r="K9" s="54"/>
      <c r="L9" s="43"/>
      <c r="M9" s="43"/>
      <c r="N9" s="43"/>
      <c r="O9" s="43"/>
      <c r="P9" s="43"/>
    </row>
    <row r="10" spans="1:16" ht="20.399999999999999" x14ac:dyDescent="0.35">
      <c r="A10" s="70" t="s">
        <v>19</v>
      </c>
      <c r="B10" s="71"/>
      <c r="C10" s="71"/>
      <c r="D10" s="71"/>
      <c r="E10" s="71"/>
      <c r="F10" s="71"/>
      <c r="G10" s="71"/>
      <c r="H10" s="71"/>
      <c r="I10" s="71"/>
      <c r="J10" s="72"/>
      <c r="K10" s="54"/>
      <c r="L10" s="43"/>
      <c r="M10" s="43"/>
      <c r="N10" s="43"/>
      <c r="O10" s="43"/>
      <c r="P10" s="43"/>
    </row>
    <row r="11" spans="1:16" ht="39.6" customHeight="1" x14ac:dyDescent="0.3">
      <c r="A11" s="21" t="s">
        <v>0</v>
      </c>
      <c r="B11" s="21" t="s">
        <v>1</v>
      </c>
      <c r="C11" s="22" t="s">
        <v>2</v>
      </c>
      <c r="D11" s="22" t="s">
        <v>5</v>
      </c>
      <c r="E11" s="22" t="s">
        <v>12</v>
      </c>
      <c r="F11" s="23" t="s">
        <v>14</v>
      </c>
      <c r="G11" s="42" t="s">
        <v>15</v>
      </c>
      <c r="H11" s="22" t="s">
        <v>16</v>
      </c>
      <c r="I11" s="22" t="s">
        <v>17</v>
      </c>
      <c r="J11" s="22" t="s">
        <v>17</v>
      </c>
      <c r="K11" s="54"/>
      <c r="L11" s="43"/>
      <c r="M11" s="43"/>
      <c r="N11" s="43"/>
      <c r="O11" s="43"/>
      <c r="P11" s="43"/>
    </row>
    <row r="12" spans="1:16" ht="30.6" x14ac:dyDescent="0.3">
      <c r="A12" s="64">
        <v>1</v>
      </c>
      <c r="B12" s="6">
        <v>8</v>
      </c>
      <c r="C12" s="18" t="s">
        <v>26</v>
      </c>
      <c r="D12" s="7">
        <v>390000</v>
      </c>
      <c r="E12" s="7">
        <v>300000</v>
      </c>
      <c r="F12" s="5">
        <v>0.01</v>
      </c>
      <c r="G12" s="37" t="s">
        <v>54</v>
      </c>
      <c r="H12" s="67" t="s">
        <v>20</v>
      </c>
      <c r="I12" s="68"/>
      <c r="J12" s="69"/>
      <c r="K12" s="54"/>
      <c r="L12" s="43"/>
      <c r="M12" s="43"/>
      <c r="N12" s="43"/>
      <c r="O12" s="43"/>
      <c r="P12" s="43"/>
    </row>
    <row r="13" spans="1:16" ht="30.6" x14ac:dyDescent="0.3">
      <c r="A13" s="65"/>
      <c r="B13" s="14">
        <v>9</v>
      </c>
      <c r="C13" s="19" t="s">
        <v>27</v>
      </c>
      <c r="D13" s="8">
        <v>25</v>
      </c>
      <c r="E13" s="15">
        <v>0.25</v>
      </c>
      <c r="F13" s="8">
        <v>0.01</v>
      </c>
      <c r="G13" s="50">
        <v>25</v>
      </c>
      <c r="H13" s="9">
        <f>IF(G15=D15,G13%,0)</f>
        <v>0.25</v>
      </c>
      <c r="I13" s="10">
        <f>IF(H13&gt;0,$E$12+($E$12*H13),0)</f>
        <v>375000</v>
      </c>
      <c r="J13" s="10">
        <f>IF(I13&gt;0,I13-300000,0)</f>
        <v>75000</v>
      </c>
      <c r="K13" s="52" t="str">
        <f>IF(AND($G$13&lt;&gt;0,$H$13=0),"Esgote os lances no item 9 até zero antes de dar lances no item 11","")</f>
        <v/>
      </c>
      <c r="L13" s="62" t="s">
        <v>60</v>
      </c>
      <c r="M13" s="43"/>
      <c r="N13" s="43"/>
      <c r="O13" s="43"/>
      <c r="P13" s="43"/>
    </row>
    <row r="14" spans="1:16" ht="30.6" x14ac:dyDescent="0.3">
      <c r="A14" s="65"/>
      <c r="B14" s="14">
        <v>10</v>
      </c>
      <c r="C14" s="19" t="s">
        <v>45</v>
      </c>
      <c r="D14" s="8">
        <v>30</v>
      </c>
      <c r="E14" s="15">
        <v>0.3</v>
      </c>
      <c r="F14" s="8">
        <v>0.01</v>
      </c>
      <c r="G14" s="50">
        <v>30</v>
      </c>
      <c r="H14" s="9">
        <f>IF(G16=D16,G14%,0)</f>
        <v>0.3</v>
      </c>
      <c r="I14" s="10">
        <f>IF(H14&gt;0,$E$12+($E$12*H14),0)</f>
        <v>390000</v>
      </c>
      <c r="J14" s="10">
        <f>IF(I14&gt;0,I14-300000,0)</f>
        <v>90000</v>
      </c>
      <c r="K14" s="52" t="str">
        <f>IF(AND($G$14&lt;&gt;0,$H$14=0),"Esgote os lances no item 10 até zero antes de dar lances no item 12","")</f>
        <v/>
      </c>
      <c r="L14" s="63"/>
      <c r="M14" s="43"/>
      <c r="N14" s="43"/>
      <c r="O14" s="43"/>
      <c r="P14" s="43"/>
    </row>
    <row r="15" spans="1:16" ht="40.799999999999997" x14ac:dyDescent="0.3">
      <c r="A15" s="65"/>
      <c r="B15" s="16">
        <v>11</v>
      </c>
      <c r="C15" s="20" t="s">
        <v>28</v>
      </c>
      <c r="D15" s="11">
        <v>100</v>
      </c>
      <c r="E15" s="17">
        <v>1</v>
      </c>
      <c r="F15" s="11">
        <v>0.01</v>
      </c>
      <c r="G15" s="51">
        <v>100</v>
      </c>
      <c r="H15" s="12">
        <f>IF(G15&lt;D15,((-1)*(G15-D15)%),0)</f>
        <v>0</v>
      </c>
      <c r="I15" s="13">
        <f>IF(H15&gt;0,$E$12-($E$12*H15),0)</f>
        <v>0</v>
      </c>
      <c r="J15" s="13">
        <f>IF(I15&gt;0,300000-I15,0)</f>
        <v>0</v>
      </c>
      <c r="K15" s="53" t="str">
        <f>IF(AND(G13&lt;&gt;0,H13=0),"Cuidado!!! No comprasnet, o ITEM 9 DEVE estar com valor R$ 0,00 antes de dar lance nesse item.","")</f>
        <v/>
      </c>
      <c r="L15" s="57" t="s">
        <v>59</v>
      </c>
      <c r="M15" s="43"/>
      <c r="N15" s="43"/>
      <c r="O15" s="43"/>
      <c r="P15" s="43"/>
    </row>
    <row r="16" spans="1:16" ht="40.799999999999997" x14ac:dyDescent="0.3">
      <c r="A16" s="66"/>
      <c r="B16" s="16">
        <v>12</v>
      </c>
      <c r="C16" s="20" t="s">
        <v>47</v>
      </c>
      <c r="D16" s="11">
        <v>100</v>
      </c>
      <c r="E16" s="17">
        <v>1</v>
      </c>
      <c r="F16" s="11">
        <v>0.01</v>
      </c>
      <c r="G16" s="51">
        <v>100</v>
      </c>
      <c r="H16" s="12">
        <f>IF(G16&lt;D16,((-1)*(G16-D16)%),0)</f>
        <v>0</v>
      </c>
      <c r="I16" s="13">
        <f>IF(H16&gt;0,300000-(300000*H16),0)</f>
        <v>0</v>
      </c>
      <c r="J16" s="13">
        <f>IF(I16&gt;0,300000-I16,0)</f>
        <v>0</v>
      </c>
      <c r="K16" s="53" t="str">
        <f>IF(AND(G14&lt;&gt;0,H14=0),"Cuidado!!! No comprasnet, o ITEM 10 DEVE estar com o valor R$ 0,00 antes de dar lance nesse item.","")</f>
        <v/>
      </c>
      <c r="L16" s="58"/>
      <c r="M16" s="43"/>
      <c r="N16" s="43"/>
      <c r="O16" s="43"/>
      <c r="P16" s="43"/>
    </row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  <row r="24" customFormat="1" x14ac:dyDescent="0.3"/>
    <row r="25" customFormat="1" x14ac:dyDescent="0.3"/>
    <row r="26" customFormat="1" x14ac:dyDescent="0.3"/>
    <row r="27" customFormat="1" x14ac:dyDescent="0.3"/>
    <row r="28" customFormat="1" x14ac:dyDescent="0.3"/>
    <row r="29" customFormat="1" x14ac:dyDescent="0.3"/>
    <row r="30" customFormat="1" x14ac:dyDescent="0.3"/>
    <row r="31" customFormat="1" x14ac:dyDescent="0.3"/>
    <row r="32" customFormat="1" x14ac:dyDescent="0.3"/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</sheetData>
  <sheetProtection algorithmName="SHA-512" hashValue="ViSC/uB4HPETLfdA2nNENkIvWQqSQE1JBx+kP682L8bBkIrrEO9KaHd35439sErT5N/mOOsoD4vx03GCBoFJFQ==" saltValue="k41XoGF3C/Hb+yKFyKwjvw==" spinCount="100000" sheet="1" objects="1" scenarios="1"/>
  <mergeCells count="11">
    <mergeCell ref="L15:L16"/>
    <mergeCell ref="A1:J1"/>
    <mergeCell ref="L5:L6"/>
    <mergeCell ref="L7:L8"/>
    <mergeCell ref="L13:L14"/>
    <mergeCell ref="A12:A16"/>
    <mergeCell ref="H12:J12"/>
    <mergeCell ref="A2:J2"/>
    <mergeCell ref="A4:A8"/>
    <mergeCell ref="H4:J4"/>
    <mergeCell ref="A10:J10"/>
  </mergeCells>
  <conditionalFormatting sqref="H5">
    <cfRule type="expression" dxfId="15" priority="16">
      <formula>IF(AND($G$5&lt;&gt;0,$H$5=0),TRUE,FALSE)</formula>
    </cfRule>
  </conditionalFormatting>
  <conditionalFormatting sqref="G5">
    <cfRule type="expression" dxfId="14" priority="15" stopIfTrue="1">
      <formula>IF(AND($G$5&lt;&gt;0,$H$5=0),TRUE,FALSE)</formula>
    </cfRule>
  </conditionalFormatting>
  <conditionalFormatting sqref="G6">
    <cfRule type="expression" dxfId="13" priority="14">
      <formula>IF(AND($G$6&lt;&gt;0,$H$6=0),TRUE,FALSE)</formula>
    </cfRule>
  </conditionalFormatting>
  <conditionalFormatting sqref="H6">
    <cfRule type="expression" dxfId="12" priority="13">
      <formula>IF(AND($G$6&lt;&gt;0,$H$6=0),TRUE,FALSE)</formula>
    </cfRule>
  </conditionalFormatting>
  <conditionalFormatting sqref="G13">
    <cfRule type="expression" dxfId="11" priority="12">
      <formula>IF(AND($G$13&lt;&gt;0,$H$13=0),TRUE,FALSE)</formula>
    </cfRule>
  </conditionalFormatting>
  <conditionalFormatting sqref="H13">
    <cfRule type="expression" dxfId="10" priority="11" stopIfTrue="1">
      <formula>IF(AND($G$13&lt;&gt;0,$H$13=0),TRUE,FALSE)</formula>
    </cfRule>
  </conditionalFormatting>
  <conditionalFormatting sqref="G14">
    <cfRule type="expression" dxfId="9" priority="10">
      <formula>IF(AND($G$14&lt;&gt;0,$H$14=0),TRUE,FALSE)</formula>
    </cfRule>
  </conditionalFormatting>
  <conditionalFormatting sqref="H14">
    <cfRule type="expression" dxfId="8" priority="9">
      <formula>IF(AND($G$14&lt;&gt;0,$H$14=0),TRUE,FALSE)</formula>
    </cfRule>
  </conditionalFormatting>
  <conditionalFormatting sqref="K5">
    <cfRule type="expression" dxfId="7" priority="8">
      <formula>IF(AND($G$5&lt;&gt;0,$H$5=0),TRUE,FALSE)</formula>
    </cfRule>
  </conditionalFormatting>
  <conditionalFormatting sqref="K6">
    <cfRule type="expression" dxfId="6" priority="7">
      <formula>IF(AND($G$6&lt;&gt;0,$H$6=0),TRUE,FALSE)</formula>
    </cfRule>
  </conditionalFormatting>
  <conditionalFormatting sqref="K13">
    <cfRule type="expression" dxfId="5" priority="6">
      <formula>IF(AND($G$13&lt;&gt;0,$H$13=0),TRUE,FALSE)</formula>
    </cfRule>
  </conditionalFormatting>
  <conditionalFormatting sqref="K14">
    <cfRule type="expression" dxfId="4" priority="5">
      <formula>IF(AND($G$14&lt;&gt;0,$H$14=0),TRUE,FALSE)</formula>
    </cfRule>
  </conditionalFormatting>
  <conditionalFormatting sqref="K16">
    <cfRule type="expression" dxfId="3" priority="4">
      <formula>IF(AND($G$14&lt;&gt;0,$H$14=0),TRUE,FALSE)</formula>
    </cfRule>
  </conditionalFormatting>
  <conditionalFormatting sqref="K15">
    <cfRule type="expression" dxfId="2" priority="3">
      <formula>IF(AND($G$13&lt;&gt;0,$H$13=0),TRUE,FALSE)</formula>
    </cfRule>
  </conditionalFormatting>
  <conditionalFormatting sqref="K7">
    <cfRule type="expression" dxfId="1" priority="2">
      <formula>IF(AND($G$5&lt;&gt;0,$H$5=0),TRUE,FALSE)</formula>
    </cfRule>
  </conditionalFormatting>
  <conditionalFormatting sqref="K8">
    <cfRule type="expression" dxfId="0" priority="1">
      <formula>IF(AND($G$6&lt;&gt;0,$H$6=0),TRUE,FALSE)</formula>
    </cfRule>
  </conditionalFormatting>
  <dataValidations count="1">
    <dataValidation type="custom" errorStyle="warning" operator="equal" allowBlank="1" showInputMessage="1" showErrorMessage="1" errorTitle="TAXA ADMINISTRATIVA ZERO" error="Atenção senhor licitante, a Taxa Administrativa do item 4 chegou a 0 (zero)._x000a_Caso queira poderá oferecer lances de descontos no item 6. Deseja continuar?" sqref="H5" xr:uid="{DBB1EA48-FAD4-419B-8B2D-18E09B9A4F1D}">
      <formula1>H5=0%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sugerida</vt:lpstr>
      <vt:lpstr>Planilha Auxiliar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FERNANDO SANTOS CHAVES VIEIRA</dc:creator>
  <cp:lastModifiedBy>LUIZ FERNANDO SANTOS CHAVES VIEIRA</cp:lastModifiedBy>
  <dcterms:created xsi:type="dcterms:W3CDTF">2022-05-10T18:17:31Z</dcterms:created>
  <dcterms:modified xsi:type="dcterms:W3CDTF">2022-06-13T18:36:01Z</dcterms:modified>
</cp:coreProperties>
</file>