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AD\CPL\PROCEDIMENTOS LICITATÓRIOS\2022\Pregão Eletrônico\PE 15-2022 - Carregadores\"/>
    </mc:Choice>
  </mc:AlternateContent>
  <xr:revisionPtr revIDLastSave="0" documentId="13_ncr:1_{A6F2AE06-D030-47A1-9624-DD8481841BC2}" xr6:coauthVersionLast="36" xr6:coauthVersionMax="36" xr10:uidLastSave="{00000000-0000-0000-0000-000000000000}"/>
  <bookViews>
    <workbookView xWindow="0" yWindow="0" windowWidth="28800" windowHeight="12230" xr2:uid="{7B1FC404-E68E-4539-A464-930FA960EE40}"/>
  </bookViews>
  <sheets>
    <sheet name="Planilha de Custo Carregador" sheetId="17" r:id="rId1"/>
    <sheet name="Planilha Custo Uniforme" sheetId="18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7" l="1"/>
  <c r="G4" i="18" l="1"/>
  <c r="G5" i="18"/>
  <c r="G6" i="18"/>
  <c r="G7" i="18"/>
  <c r="G8" i="18"/>
  <c r="G9" i="18"/>
  <c r="G10" i="18"/>
  <c r="G11" i="18"/>
  <c r="G12" i="18"/>
  <c r="G13" i="18"/>
  <c r="G3" i="18"/>
  <c r="G14" i="18" s="1"/>
  <c r="E138" i="17" l="1"/>
  <c r="D119" i="17"/>
  <c r="E99" i="17"/>
  <c r="E104" i="17" s="1"/>
  <c r="D92" i="17"/>
  <c r="D91" i="17"/>
  <c r="D90" i="17"/>
  <c r="D89" i="17"/>
  <c r="D81" i="17"/>
  <c r="D79" i="17"/>
  <c r="D78" i="17"/>
  <c r="D76" i="17"/>
  <c r="D77" i="17" s="1"/>
  <c r="E60" i="17"/>
  <c r="D55" i="17"/>
  <c r="D80" i="17" s="1"/>
  <c r="E29" i="17"/>
  <c r="E35" i="17" l="1"/>
  <c r="E128" i="17" s="1"/>
  <c r="E59" i="17"/>
  <c r="E65" i="17" s="1"/>
  <c r="E71" i="17" s="1"/>
  <c r="E42" i="17"/>
  <c r="E79" i="17" l="1"/>
  <c r="E41" i="17"/>
  <c r="E43" i="17"/>
  <c r="E69" i="17" s="1"/>
  <c r="E53" i="17" l="1"/>
  <c r="E47" i="17"/>
  <c r="E48" i="17"/>
  <c r="E80" i="17"/>
  <c r="E50" i="17"/>
  <c r="E77" i="17"/>
  <c r="E81" i="17"/>
  <c r="E51" i="17"/>
  <c r="E78" i="17"/>
  <c r="E52" i="17"/>
  <c r="E49" i="17"/>
  <c r="E54" i="17"/>
  <c r="E55" i="17" l="1"/>
  <c r="E70" i="17" s="1"/>
  <c r="E72" i="17" s="1"/>
  <c r="E82" i="17"/>
  <c r="E130" i="17" s="1"/>
  <c r="E129" i="17"/>
  <c r="E109" i="17" l="1"/>
  <c r="E113" i="17" l="1"/>
  <c r="E132" i="17" s="1"/>
  <c r="E92" i="17"/>
  <c r="E91" i="17"/>
  <c r="E88" i="17"/>
  <c r="E89" i="17"/>
  <c r="E90" i="17"/>
  <c r="E93" i="17"/>
  <c r="E94" i="17" l="1"/>
  <c r="E103" i="17" s="1"/>
  <c r="E105" i="17" s="1"/>
  <c r="E131" i="17" s="1"/>
  <c r="E133" i="17" s="1"/>
  <c r="E117" i="17" l="1"/>
  <c r="E118" i="17" s="1"/>
  <c r="E121" i="17" s="1"/>
  <c r="E123" i="17" l="1"/>
  <c r="E122" i="17"/>
  <c r="E120" i="17"/>
  <c r="E124" i="17" l="1"/>
  <c r="E134" i="17" s="1"/>
  <c r="E135" i="17" l="1"/>
  <c r="E147" i="17" s="1"/>
  <c r="E139" i="17" l="1"/>
  <c r="E141" i="17" s="1"/>
  <c r="E143" i="17" s="1"/>
  <c r="E148" i="17" s="1"/>
  <c r="E149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Marcus Vinicius Meireles</author>
  </authors>
  <commentList>
    <comment ref="D88" authorId="0" shapeId="0" xr:uid="{A5F80AFA-68C8-4D02-A643-F93B9934C543}">
      <text>
        <r>
          <rPr>
            <b/>
            <sz val="9"/>
            <color indexed="81"/>
            <rFont val="Segoe UI"/>
            <family val="2"/>
          </rPr>
          <t>Será pago somente após o 1º ano de contrato.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<sst xmlns="http://schemas.openxmlformats.org/spreadsheetml/2006/main" count="296" uniqueCount="169">
  <si>
    <t>Item</t>
  </si>
  <si>
    <t>Descrição</t>
  </si>
  <si>
    <t>Unidade</t>
  </si>
  <si>
    <t>Quantidade</t>
  </si>
  <si>
    <t>Especificação</t>
  </si>
  <si>
    <t>Uniformes</t>
  </si>
  <si>
    <t>Camisas gola polo em tecido de algodão, mangas curtas (com bolso e logotipo da Empresa</t>
  </si>
  <si>
    <t>Camisas gola polo em tecido de algodão, mangas longas (com bolso e logotipo da Empresa)</t>
  </si>
  <si>
    <t>Calça jeans (com 04 bolsos)</t>
  </si>
  <si>
    <t>Bota cano curto, padrão usado em obras</t>
  </si>
  <si>
    <t>Par</t>
  </si>
  <si>
    <t>Cinto ergonômico lombar</t>
  </si>
  <si>
    <t>Meia em algodão</t>
  </si>
  <si>
    <t>Luvas, no padrão de luvas usadas para transporte de vidro</t>
  </si>
  <si>
    <t>Boné (com o logotipo da empresa)</t>
  </si>
  <si>
    <t>Máscara de proteção respiratória, no padrão “carbografite"</t>
  </si>
  <si>
    <t>Jaleco com bolso(com logotipo da Empresa)</t>
  </si>
  <si>
    <t>Capa de chuva longa, tamanho compatível com o empregado</t>
  </si>
  <si>
    <t xml:space="preserve">ANEXO XX - PLANILHA DE CUSTOS E FORMAÇÃO DE PREÇOS </t>
  </si>
  <si>
    <t>-</t>
  </si>
  <si>
    <t>Nº DO PROCESSO:</t>
  </si>
  <si>
    <t>08200.021997/2021-20</t>
  </si>
  <si>
    <t>LICITAÇÃO Nº:</t>
  </si>
  <si>
    <t>XX/2022</t>
  </si>
  <si>
    <t>DATA:</t>
  </si>
  <si>
    <t>XX/XX/2022</t>
  </si>
  <si>
    <t>HORAS:</t>
  </si>
  <si>
    <t>10:00 (dez horas) - horário de Brasília/DF</t>
  </si>
  <si>
    <t>DISCRIMINAÇÃO DOS SERVIÇOS (DADOS REFERENTES À CONTRATAÇÃO)</t>
  </si>
  <si>
    <t xml:space="preserve">A </t>
  </si>
  <si>
    <t>Data de apresentação da proposta (dia/mês/ano):</t>
  </si>
  <si>
    <t>B</t>
  </si>
  <si>
    <t>Município/UF:</t>
  </si>
  <si>
    <t>Brasília/DF</t>
  </si>
  <si>
    <t>C</t>
  </si>
  <si>
    <t>Ano do Acordo, Convenção ou Dissídio Coletivo:</t>
  </si>
  <si>
    <t>D</t>
  </si>
  <si>
    <t>Número de meses da execução contratual:</t>
  </si>
  <si>
    <t>IDENTIFICAÇÃO DO SERVIÇO</t>
  </si>
  <si>
    <t>Tipo de serviço:</t>
  </si>
  <si>
    <t>Carregadores</t>
  </si>
  <si>
    <t>Unidade de medida:</t>
  </si>
  <si>
    <t>Posto</t>
  </si>
  <si>
    <t>Quantidade total a contratar (em função da unidade de medida)</t>
  </si>
  <si>
    <t>DADOS PARA COMPOSIÇÃO DOS CUSTOS REFERENTES A MÃO DE OBRA</t>
  </si>
  <si>
    <t>Tipo de serviço (mesmo serviço com características distintas)</t>
  </si>
  <si>
    <t>Classificação Brasileira de Ocupações (CBO)</t>
  </si>
  <si>
    <t>7832-15</t>
  </si>
  <si>
    <t>Salário normativo da categoria profissional</t>
  </si>
  <si>
    <t>Categoria profissional (vinculada à execução patrimonial)</t>
  </si>
  <si>
    <t>SINDSERVIÇOS</t>
  </si>
  <si>
    <t>Data-base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</si>
  <si>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</si>
  <si>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</si>
  <si>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</si>
  <si>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</si>
  <si>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</si>
  <si>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Adicional de Periculosidade</t>
  </si>
  <si>
    <t>Adicional de Insalubridade</t>
  </si>
  <si>
    <t xml:space="preserve">D </t>
  </si>
  <si>
    <t>Adicional Noturno</t>
  </si>
  <si>
    <t>E</t>
  </si>
  <si>
    <t>Adicional de Hora Noturna Reduzida</t>
  </si>
  <si>
    <t>F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</si>
  <si>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</si>
  <si>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</si>
  <si>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</si>
  <si>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</si>
  <si>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</si>
  <si>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adiconal de férias</t>
  </si>
  <si>
    <t>Percentual (%)</t>
  </si>
  <si>
    <t xml:space="preserve">13º (décimo terceiro) salário  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</si>
  <si>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</si>
  <si>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</si>
  <si>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</si>
  <si>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</si>
  <si>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</si>
  <si>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</si>
  <si>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</si>
  <si>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</si>
  <si>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</si>
  <si>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</si>
  <si>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</si>
  <si>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</si>
  <si>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</si>
  <si>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</si>
  <si>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</si>
  <si>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</si>
  <si>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</si>
  <si>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t>Memória de cálculo</t>
  </si>
  <si>
    <t xml:space="preserve">Transporte </t>
  </si>
  <si>
    <t>dias úteis x ((5,5x2)-(SN*6%)</t>
  </si>
  <si>
    <t>Auxílio-refeição/Alimentação</t>
  </si>
  <si>
    <t>Previsão CCT</t>
  </si>
  <si>
    <t>Plano Ambulatorial</t>
  </si>
  <si>
    <t>Assistência Funeral e Seguro de vida</t>
  </si>
  <si>
    <t>Assistência Odontológica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</si>
  <si>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</si>
  <si>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</si>
  <si>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</si>
  <si>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</si>
  <si>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</si>
  <si>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</si>
  <si>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sobre o Aviso Prévio Indenizado</t>
  </si>
  <si>
    <t>Aviso Prévio Trabalhado</t>
  </si>
  <si>
    <t>Incidência de GPS, FGTS e outras contribuições sobre o Aviso Prévio Trabalhado</t>
  </si>
  <si>
    <t>Multa do FGTS sobre Aviso Prévio Trabalhado</t>
  </si>
  <si>
    <t>MÓDULO 4 - CUSTO DE REPOSIÇÃO DO PROFISSIONAL AUSENTE</t>
  </si>
  <si>
    <t>SUBMÓDULO 4.1 - SUBSTITUTO NAS AUSÊNCIAS LEGAIS</t>
  </si>
  <si>
    <t>4.1</t>
  </si>
  <si>
    <t>Ausências Legais</t>
  </si>
  <si>
    <t xml:space="preserve">Substituto na cobertura de Férias 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</si>
  <si>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</si>
  <si>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</si>
  <si>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</si>
  <si>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Materninade</t>
  </si>
  <si>
    <t>Substituto na cobertura de Outras Ausências (especificar)</t>
  </si>
  <si>
    <t>SUBMÓDULO 4.2 -  SUBSTITUTO NA INTRAJORNADA</t>
  </si>
  <si>
    <t>4.2</t>
  </si>
  <si>
    <t>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</si>
  <si>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</si>
  <si>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</si>
  <si>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</si>
  <si>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nas Ausências Legais</t>
  </si>
  <si>
    <t>Substituto na Intrajornada</t>
  </si>
  <si>
    <t>MÓDULO 5 - INSUMOS DIVERSOS</t>
  </si>
  <si>
    <t>Insumos diversos</t>
  </si>
  <si>
    <t>Materiais</t>
  </si>
  <si>
    <t>Equipamentos</t>
  </si>
  <si>
    <t>Utensílios</t>
  </si>
  <si>
    <t>MÓDULO 6 - CUSTOS INDIRETOS, TRIBUTOS E LUCRO</t>
  </si>
  <si>
    <t>Custos indiretos, tributos e lucro</t>
  </si>
  <si>
    <t xml:space="preserve">Custos indiretos  </t>
  </si>
  <si>
    <t>Lucro</t>
  </si>
  <si>
    <t>Tributos</t>
  </si>
  <si>
    <t>C.1</t>
  </si>
  <si>
    <t>PIS</t>
  </si>
  <si>
    <t>C.2</t>
  </si>
  <si>
    <t>COFINS</t>
  </si>
  <si>
    <t>C.3</t>
  </si>
  <si>
    <t>ISS</t>
  </si>
  <si>
    <t>C.4</t>
  </si>
  <si>
    <t>QUADRO-RESUMO DO CUSTO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</si>
  <si>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</si>
  <si>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</si>
  <si>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</si>
  <si>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</si>
  <si>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</si>
  <si>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</si>
  <si>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(A+B+C+D+E)</t>
  </si>
  <si>
    <t>Módulo 6 - Custos Indiretos, Tributos e Lucro</t>
  </si>
  <si>
    <t>VALOR TOTAL POR EMPREGADO</t>
  </si>
  <si>
    <t>QUADRO-RESUMO DO VALOR MENSAL DOS SERVIÇOS</t>
  </si>
  <si>
    <t>Tipo de Serviço ( A )</t>
  </si>
  <si>
    <t>Valor Proposto por Empregado ( B )</t>
  </si>
  <si>
    <t>Quantidade de Empregados por Posto ( C )</t>
  </si>
  <si>
    <t>Valor Proposto por Posto ( D ) = ( B x C )</t>
  </si>
  <si>
    <t>Quantidade de Postos ( E )</t>
  </si>
  <si>
    <t>Valor Total do Serviço ( F ) = ( D x E )</t>
  </si>
  <si>
    <t>QUADRO DEMONSTRATIVO DO VALOR GLOBAL DA PROPOSTA</t>
  </si>
  <si>
    <t>Valor proposto por unidade de medida</t>
  </si>
  <si>
    <t>Valor mensal do serviço</t>
  </si>
  <si>
    <t>Valor global da proposta (valor mensal multiplicado pelo número de meses do contrato)</t>
  </si>
  <si>
    <t>UNIFORMES</t>
  </si>
  <si>
    <t>Frequência de Fornecimento</t>
  </si>
  <si>
    <t>Valor Unitário</t>
  </si>
  <si>
    <t>Valor Total Mensal</t>
  </si>
  <si>
    <t>Semestral</t>
  </si>
  <si>
    <t>VALOR MENSAL POR SERVENTE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</si>
</sst>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&quot;R$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sz val="7.5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164" fontId="4" fillId="0" borderId="4" xfId="0" applyNumberFormat="1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0" fontId="8" fillId="0" borderId="4" xfId="0" applyNumberFormat="1" applyFont="1" applyBorder="1" applyAlignment="1">
      <alignment horizontal="center" vertical="center"/>
    </xf>
    <xf numFmtId="10" fontId="7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0" fontId="4" fillId="0" borderId="4" xfId="1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justify" vertical="center"/>
    </xf>
    <xf numFmtId="164" fontId="13" fillId="0" borderId="4" xfId="0" applyNumberFormat="1" applyFont="1" applyBorder="1" applyAlignment="1">
      <alignment horizontal="center" vertical="center"/>
    </xf>
    <xf numFmtId="164" fontId="13" fillId="6" borderId="4" xfId="0" applyNumberFormat="1" applyFont="1" applyFill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8" fontId="14" fillId="0" borderId="4" xfId="0" applyNumberFormat="1" applyFont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12" fillId="3" borderId="4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57831-2AFC-41CA-B598-BD47F261FD1A}">
  <dimension ref="A1:E149"/>
  <sheetViews>
    <sheetView tabSelected="1" topLeftCell="A106" workbookViewId="0">
      <selection activeCell="D93" sqref="D93"/>
    </sheetView>
  </sheetViews>
  <sheetFormatPr defaultRowHeight="14.5" x14ac:dyDescent="0.35"/>
  <cols>
    <col min="1" max="1" width="3.7265625" bestFit="1" customWidth="1"/>
    <col min="2" max="2" width="21.54296875" customWidth="1"/>
    <col min="3" max="3" width="30.1796875" customWidth="1"/>
    <col min="4" max="4" width="19.7265625" customWidth="1"/>
    <col min="5" max="5" width="16.7265625" bestFit="1" customWidth="1"/>
  </cols>
  <sheetData>
    <row r="1" spans="1:5" ht="17.5" x14ac:dyDescent="0.35">
      <c r="A1" s="28" t="s">
        <v>18</v>
      </c>
      <c r="B1" s="28"/>
      <c r="C1" s="28"/>
      <c r="D1" s="28"/>
      <c r="E1" s="28"/>
    </row>
    <row r="2" spans="1:5" ht="15" x14ac:dyDescent="0.35">
      <c r="A2" s="29"/>
      <c r="B2" s="29"/>
      <c r="C2" s="29"/>
      <c r="D2" s="29"/>
      <c r="E2" s="29"/>
    </row>
    <row r="3" spans="1:5" x14ac:dyDescent="0.35">
      <c r="A3" s="30" t="s">
        <v>19</v>
      </c>
      <c r="B3" s="30"/>
      <c r="C3" s="30"/>
      <c r="D3" s="30"/>
      <c r="E3" s="30"/>
    </row>
    <row r="4" spans="1:5" x14ac:dyDescent="0.35">
      <c r="A4" s="24" t="s">
        <v>20</v>
      </c>
      <c r="B4" s="24"/>
      <c r="C4" s="25" t="s">
        <v>21</v>
      </c>
      <c r="D4" s="26"/>
      <c r="E4" s="27"/>
    </row>
    <row r="5" spans="1:5" x14ac:dyDescent="0.35">
      <c r="A5" s="24" t="s">
        <v>22</v>
      </c>
      <c r="B5" s="24"/>
      <c r="C5" s="25" t="s">
        <v>23</v>
      </c>
      <c r="D5" s="26"/>
      <c r="E5" s="27"/>
    </row>
    <row r="6" spans="1:5" x14ac:dyDescent="0.35">
      <c r="A6" s="24" t="s">
        <v>24</v>
      </c>
      <c r="B6" s="24"/>
      <c r="C6" s="25" t="s">
        <v>25</v>
      </c>
      <c r="D6" s="26"/>
      <c r="E6" s="27"/>
    </row>
    <row r="7" spans="1:5" x14ac:dyDescent="0.35">
      <c r="A7" s="24" t="s">
        <v>26</v>
      </c>
      <c r="B7" s="24"/>
      <c r="C7" s="25" t="s">
        <v>27</v>
      </c>
      <c r="D7" s="26"/>
      <c r="E7" s="27"/>
    </row>
    <row r="8" spans="1:5" x14ac:dyDescent="0.35">
      <c r="A8" s="30" t="s">
        <v>19</v>
      </c>
      <c r="B8" s="30"/>
      <c r="C8" s="30"/>
      <c r="D8" s="30"/>
      <c r="E8" s="30"/>
    </row>
    <row r="9" spans="1:5" x14ac:dyDescent="0.35">
      <c r="A9" s="34" t="s">
        <v>28</v>
      </c>
      <c r="B9" s="34"/>
      <c r="C9" s="34"/>
      <c r="D9" s="34"/>
      <c r="E9" s="34"/>
    </row>
    <row r="10" spans="1:5" x14ac:dyDescent="0.35">
      <c r="A10" s="8" t="s">
        <v>29</v>
      </c>
      <c r="B10" s="31" t="s">
        <v>30</v>
      </c>
      <c r="C10" s="32"/>
      <c r="D10" s="33"/>
      <c r="E10" s="6" t="s">
        <v>25</v>
      </c>
    </row>
    <row r="11" spans="1:5" x14ac:dyDescent="0.35">
      <c r="A11" s="8" t="s">
        <v>31</v>
      </c>
      <c r="B11" s="31" t="s">
        <v>32</v>
      </c>
      <c r="C11" s="32"/>
      <c r="D11" s="33"/>
      <c r="E11" s="6" t="s">
        <v>33</v>
      </c>
    </row>
    <row r="12" spans="1:5" x14ac:dyDescent="0.35">
      <c r="A12" s="8" t="s">
        <v>34</v>
      </c>
      <c r="B12" s="31" t="s">
        <v>35</v>
      </c>
      <c r="C12" s="32"/>
      <c r="D12" s="33"/>
      <c r="E12" s="6">
        <v>2022</v>
      </c>
    </row>
    <row r="13" spans="1:5" x14ac:dyDescent="0.35">
      <c r="A13" s="8" t="s">
        <v>36</v>
      </c>
      <c r="B13" s="31" t="s">
        <v>37</v>
      </c>
      <c r="C13" s="32"/>
      <c r="D13" s="33"/>
      <c r="E13" s="6">
        <v>12</v>
      </c>
    </row>
    <row r="14" spans="1:5" x14ac:dyDescent="0.35">
      <c r="A14" s="30" t="s">
        <v>19</v>
      </c>
      <c r="B14" s="30"/>
      <c r="C14" s="30"/>
      <c r="D14" s="30"/>
      <c r="E14" s="30"/>
    </row>
    <row r="15" spans="1:5" x14ac:dyDescent="0.35">
      <c r="A15" s="35" t="s">
        <v>38</v>
      </c>
      <c r="B15" s="36"/>
      <c r="C15" s="36"/>
      <c r="D15" s="36"/>
      <c r="E15" s="37"/>
    </row>
    <row r="16" spans="1:5" x14ac:dyDescent="0.35">
      <c r="A16" s="38" t="s">
        <v>39</v>
      </c>
      <c r="B16" s="38"/>
      <c r="C16" s="38"/>
      <c r="D16" s="38"/>
      <c r="E16" s="6" t="s">
        <v>40</v>
      </c>
    </row>
    <row r="17" spans="1:5" x14ac:dyDescent="0.35">
      <c r="A17" s="38" t="s">
        <v>41</v>
      </c>
      <c r="B17" s="38"/>
      <c r="C17" s="38"/>
      <c r="D17" s="38"/>
      <c r="E17" s="6" t="s">
        <v>42</v>
      </c>
    </row>
    <row r="18" spans="1:5" x14ac:dyDescent="0.35">
      <c r="A18" s="38" t="s">
        <v>43</v>
      </c>
      <c r="B18" s="38"/>
      <c r="C18" s="38"/>
      <c r="D18" s="38"/>
      <c r="E18" s="6">
        <v>1</v>
      </c>
    </row>
    <row r="19" spans="1:5" x14ac:dyDescent="0.35">
      <c r="A19" s="39" t="s">
        <v>19</v>
      </c>
      <c r="B19" s="39"/>
      <c r="C19" s="39"/>
      <c r="D19" s="39"/>
      <c r="E19" s="39"/>
    </row>
    <row r="20" spans="1:5" x14ac:dyDescent="0.35">
      <c r="A20" s="35" t="s">
        <v>44</v>
      </c>
      <c r="B20" s="36"/>
      <c r="C20" s="36"/>
      <c r="D20" s="36"/>
      <c r="E20" s="37"/>
    </row>
    <row r="21" spans="1:5" x14ac:dyDescent="0.35">
      <c r="A21" s="8">
        <v>1</v>
      </c>
      <c r="B21" s="31" t="s">
        <v>45</v>
      </c>
      <c r="C21" s="32"/>
      <c r="D21" s="33"/>
      <c r="E21" s="6" t="s">
        <v>40</v>
      </c>
    </row>
    <row r="22" spans="1:5" x14ac:dyDescent="0.35">
      <c r="A22" s="8">
        <v>2</v>
      </c>
      <c r="B22" s="31" t="s">
        <v>46</v>
      </c>
      <c r="C22" s="32"/>
      <c r="D22" s="33"/>
      <c r="E22" s="6" t="s">
        <v>47</v>
      </c>
    </row>
    <row r="23" spans="1:5" x14ac:dyDescent="0.35">
      <c r="A23" s="8">
        <v>3</v>
      </c>
      <c r="B23" s="31" t="s">
        <v>48</v>
      </c>
      <c r="C23" s="32"/>
      <c r="D23" s="33"/>
      <c r="E23" s="1">
        <v>1416.75</v>
      </c>
    </row>
    <row r="24" spans="1:5" x14ac:dyDescent="0.35">
      <c r="A24" s="8">
        <v>4</v>
      </c>
      <c r="B24" s="31" t="s">
        <v>49</v>
      </c>
      <c r="C24" s="32"/>
      <c r="D24" s="33"/>
      <c r="E24" s="6" t="s">
        <v>50</v>
      </c>
    </row>
    <row r="25" spans="1:5" x14ac:dyDescent="0.35">
      <c r="A25" s="8">
        <v>5</v>
      </c>
      <c r="B25" s="31" t="s">
        <v>51</v>
      </c>
      <c r="C25" s="32"/>
      <c r="D25" s="33"/>
      <c r="E25" s="2">
        <v>44562</v>
      </c>
    </row>
    <row r="26" spans="1:5" x14ac:dyDescent="0.35">
      <c r="A26" s="40" t="s">
        <v>19</v>
      </c>
      <c r="B26" s="40"/>
      <c r="C26" s="40"/>
      <c r="D26" s="40"/>
      <c r="E26" s="40"/>
    </row>
    <row r="27" spans="1:5" x14ac:dyDescent="0.35">
      <c r="A27" s="41" t="s">
        <v>52</v>
      </c>
      <c r="B27" s="41"/>
      <c r="C27" s="41"/>
      <c r="D27" s="41"/>
      <c r="E27" s="41"/>
    </row>
    <row r="28" spans="1:5" x14ac:dyDescent="0.35">
      <c r="A28" s="3">
        <v>1</v>
      </c>
      <c r="B28" s="34" t="s">
        <v>53</v>
      </c>
      <c r="C28" s="34"/>
      <c r="D28" s="34"/>
      <c r="E28" s="3" t="s">
        <v>54</v>
      </c>
    </row>
    <row r="29" spans="1:5" x14ac:dyDescent="0.35">
      <c r="A29" s="6" t="s">
        <v>55</v>
      </c>
      <c r="B29" s="31" t="s">
        <v>56</v>
      </c>
      <c r="C29" s="32"/>
      <c r="D29" s="33"/>
      <c r="E29" s="1">
        <f>E23</f>
        <v>1416.75</v>
      </c>
    </row>
    <row r="30" spans="1:5" x14ac:dyDescent="0.35">
      <c r="A30" s="6" t="s">
        <v>31</v>
      </c>
      <c r="B30" s="31" t="s">
        <v>57</v>
      </c>
      <c r="C30" s="32"/>
      <c r="D30" s="33"/>
      <c r="E30" s="4">
        <v>0</v>
      </c>
    </row>
    <row r="31" spans="1:5" x14ac:dyDescent="0.35">
      <c r="A31" s="6" t="s">
        <v>34</v>
      </c>
      <c r="B31" s="31" t="s">
        <v>58</v>
      </c>
      <c r="C31" s="32"/>
      <c r="D31" s="33"/>
      <c r="E31" s="4">
        <v>0</v>
      </c>
    </row>
    <row r="32" spans="1:5" x14ac:dyDescent="0.35">
      <c r="A32" s="6" t="s">
        <v>59</v>
      </c>
      <c r="B32" s="31" t="s">
        <v>60</v>
      </c>
      <c r="C32" s="32"/>
      <c r="D32" s="33"/>
      <c r="E32" s="4">
        <v>0</v>
      </c>
    </row>
    <row r="33" spans="1:5" x14ac:dyDescent="0.35">
      <c r="A33" s="6" t="s">
        <v>61</v>
      </c>
      <c r="B33" s="31" t="s">
        <v>62</v>
      </c>
      <c r="C33" s="32"/>
      <c r="D33" s="33"/>
      <c r="E33" s="4">
        <v>0</v>
      </c>
    </row>
    <row r="34" spans="1:5" x14ac:dyDescent="0.35">
      <c r="A34" s="6" t="s">
        <v>63</v>
      </c>
      <c r="B34" s="31" t="s">
        <v>64</v>
      </c>
      <c r="C34" s="32"/>
      <c r="D34" s="33"/>
      <c r="E34" s="4">
        <v>0</v>
      </c>
    </row>
    <row r="35" spans="1:5" x14ac:dyDescent="0.35">
      <c r="A35" s="44" t="s">
        <v>65</v>
      </c>
      <c r="B35" s="45"/>
      <c r="C35" s="45"/>
      <c r="D35" s="46"/>
      <c r="E35" s="5">
        <f>SUM(E29:E34)</f>
        <v>1416.75</v>
      </c>
    </row>
    <row r="36" spans="1:5" x14ac:dyDescent="0.35">
      <c r="A36" s="40" t="s">
        <v>19</v>
      </c>
      <c r="B36" s="40"/>
      <c r="C36" s="40"/>
      <c r="D36" s="40"/>
      <c r="E36" s="40"/>
    </row>
    <row r="37" spans="1:5" x14ac:dyDescent="0.35">
      <c r="A37" s="41" t="s">
        <v>66</v>
      </c>
      <c r="B37" s="41"/>
      <c r="C37" s="41"/>
      <c r="D37" s="41"/>
      <c r="E37" s="41"/>
    </row>
    <row r="38" spans="1:5" x14ac:dyDescent="0.35">
      <c r="A38" s="42" t="s">
        <v>19</v>
      </c>
      <c r="B38" s="42"/>
      <c r="C38" s="42"/>
      <c r="D38" s="42"/>
      <c r="E38" s="42"/>
    </row>
    <row r="39" spans="1:5" x14ac:dyDescent="0.35">
      <c r="A39" s="34" t="s">
        <v>67</v>
      </c>
      <c r="B39" s="34"/>
      <c r="C39" s="34"/>
      <c r="D39" s="34"/>
      <c r="E39" s="34"/>
    </row>
    <row r="40" spans="1:5" ht="38.25" customHeight="1" x14ac:dyDescent="0.35">
      <c r="A40" s="3" t="s">
        <v>68</v>
      </c>
      <c r="B40" s="43" t="s">
        <v>69</v>
      </c>
      <c r="C40" s="43"/>
      <c r="D40" s="3" t="s">
        <v>70</v>
      </c>
      <c r="E40" s="3" t="s">
        <v>54</v>
      </c>
    </row>
    <row r="41" spans="1:5" x14ac:dyDescent="0.35">
      <c r="A41" s="8" t="s">
        <v>55</v>
      </c>
      <c r="B41" s="38" t="s">
        <v>71</v>
      </c>
      <c r="C41" s="38"/>
      <c r="D41" s="7">
        <v>8.3299999999999999E-2</v>
      </c>
      <c r="E41" s="4">
        <f>E35*D41</f>
        <v>118.015275</v>
      </c>
    </row>
    <row r="42" spans="1:5" x14ac:dyDescent="0.35">
      <c r="A42" s="8" t="s">
        <v>31</v>
      </c>
      <c r="B42" s="38" t="s">
        <v>72</v>
      </c>
      <c r="C42" s="38"/>
      <c r="D42" s="7">
        <v>0.121</v>
      </c>
      <c r="E42" s="4">
        <f>E35*D42</f>
        <v>171.42675</v>
      </c>
    </row>
    <row r="43" spans="1:5" x14ac:dyDescent="0.35">
      <c r="A43" s="47" t="s">
        <v>65</v>
      </c>
      <c r="B43" s="47"/>
      <c r="C43" s="47"/>
      <c r="D43" s="47"/>
      <c r="E43" s="5">
        <f>SUM(E41:E42)</f>
        <v>289.442025</v>
      </c>
    </row>
    <row r="44" spans="1:5" x14ac:dyDescent="0.35">
      <c r="A44" s="47" t="s">
        <v>19</v>
      </c>
      <c r="B44" s="47"/>
      <c r="C44" s="47"/>
      <c r="D44" s="47"/>
      <c r="E44" s="47"/>
    </row>
    <row r="45" spans="1:5" ht="38.25" customHeight="1" x14ac:dyDescent="0.35">
      <c r="A45" s="43" t="s">
        <v>73</v>
      </c>
      <c r="B45" s="43"/>
      <c r="C45" s="43"/>
      <c r="D45" s="43"/>
      <c r="E45" s="43"/>
    </row>
    <row r="46" spans="1:5" x14ac:dyDescent="0.35">
      <c r="A46" s="3" t="s">
        <v>74</v>
      </c>
      <c r="B46" s="34" t="s">
        <v>75</v>
      </c>
      <c r="C46" s="34"/>
      <c r="D46" s="3" t="s">
        <v>70</v>
      </c>
      <c r="E46" s="3" t="s">
        <v>54</v>
      </c>
    </row>
    <row r="47" spans="1:5" x14ac:dyDescent="0.35">
      <c r="A47" s="8" t="s">
        <v>55</v>
      </c>
      <c r="B47" s="38" t="s">
        <v>76</v>
      </c>
      <c r="C47" s="38"/>
      <c r="D47" s="7">
        <v>0.2</v>
      </c>
      <c r="E47" s="4">
        <f>(E35+E43)*D47</f>
        <v>341.23840500000006</v>
      </c>
    </row>
    <row r="48" spans="1:5" x14ac:dyDescent="0.35">
      <c r="A48" s="8" t="s">
        <v>31</v>
      </c>
      <c r="B48" s="38" t="s">
        <v>77</v>
      </c>
      <c r="C48" s="38"/>
      <c r="D48" s="7">
        <v>2.5000000000000001E-2</v>
      </c>
      <c r="E48" s="4">
        <f>(E35+E43)*D48</f>
        <v>42.654800625000007</v>
      </c>
    </row>
    <row r="49" spans="1:5" x14ac:dyDescent="0.35">
      <c r="A49" s="8" t="s">
        <v>34</v>
      </c>
      <c r="B49" s="38" t="s">
        <v>78</v>
      </c>
      <c r="C49" s="38"/>
      <c r="D49" s="9">
        <v>0.03</v>
      </c>
      <c r="E49" s="4">
        <f>(E35+E43)*D49</f>
        <v>51.18576075</v>
      </c>
    </row>
    <row r="50" spans="1:5" x14ac:dyDescent="0.35">
      <c r="A50" s="8" t="s">
        <v>36</v>
      </c>
      <c r="B50" s="38" t="s">
        <v>79</v>
      </c>
      <c r="C50" s="38"/>
      <c r="D50" s="7">
        <v>1.4999999999999999E-2</v>
      </c>
      <c r="E50" s="4">
        <f>(E35+E43)*D50</f>
        <v>25.592880375</v>
      </c>
    </row>
    <row r="51" spans="1:5" x14ac:dyDescent="0.35">
      <c r="A51" s="8" t="s">
        <v>61</v>
      </c>
      <c r="B51" s="38" t="s">
        <v>80</v>
      </c>
      <c r="C51" s="38"/>
      <c r="D51" s="7">
        <v>0.01</v>
      </c>
      <c r="E51" s="4">
        <f>(E35+E43)*D51</f>
        <v>17.06192025</v>
      </c>
    </row>
    <row r="52" spans="1:5" x14ac:dyDescent="0.35">
      <c r="A52" s="8" t="s">
        <v>63</v>
      </c>
      <c r="B52" s="38" t="s">
        <v>81</v>
      </c>
      <c r="C52" s="38"/>
      <c r="D52" s="7">
        <v>6.0000000000000001E-3</v>
      </c>
      <c r="E52" s="4">
        <f>(E35+E43)*D52</f>
        <v>10.23715215</v>
      </c>
    </row>
    <row r="53" spans="1:5" x14ac:dyDescent="0.35">
      <c r="A53" s="8" t="s">
        <v>82</v>
      </c>
      <c r="B53" s="38" t="s">
        <v>83</v>
      </c>
      <c r="C53" s="38"/>
      <c r="D53" s="7">
        <v>2E-3</v>
      </c>
      <c r="E53" s="4">
        <f>(E35+E43)*D53</f>
        <v>3.41238405</v>
      </c>
    </row>
    <row r="54" spans="1:5" x14ac:dyDescent="0.35">
      <c r="A54" s="8" t="s">
        <v>84</v>
      </c>
      <c r="B54" s="38" t="s">
        <v>85</v>
      </c>
      <c r="C54" s="38"/>
      <c r="D54" s="7">
        <v>0.08</v>
      </c>
      <c r="E54" s="4">
        <f>(E35+E43)*D54</f>
        <v>136.495362</v>
      </c>
    </row>
    <row r="55" spans="1:5" x14ac:dyDescent="0.35">
      <c r="A55" s="47" t="s">
        <v>65</v>
      </c>
      <c r="B55" s="47"/>
      <c r="C55" s="47"/>
      <c r="D55" s="10">
        <f>SUM(D47:D54)</f>
        <v>0.36800000000000005</v>
      </c>
      <c r="E55" s="5">
        <f>SUM(E47:E54)</f>
        <v>627.87866520000011</v>
      </c>
    </row>
    <row r="56" spans="1:5" x14ac:dyDescent="0.35">
      <c r="A56" s="42" t="s">
        <v>19</v>
      </c>
      <c r="B56" s="42"/>
      <c r="C56" s="42"/>
      <c r="D56" s="42"/>
      <c r="E56" s="42"/>
    </row>
    <row r="57" spans="1:5" x14ac:dyDescent="0.35">
      <c r="A57" s="34" t="s">
        <v>86</v>
      </c>
      <c r="B57" s="34"/>
      <c r="C57" s="34"/>
      <c r="D57" s="34"/>
      <c r="E57" s="34"/>
    </row>
    <row r="58" spans="1:5" x14ac:dyDescent="0.35">
      <c r="A58" s="3" t="s">
        <v>87</v>
      </c>
      <c r="B58" s="34" t="s">
        <v>88</v>
      </c>
      <c r="C58" s="34"/>
      <c r="D58" s="3" t="s">
        <v>89</v>
      </c>
      <c r="E58" s="3" t="s">
        <v>54</v>
      </c>
    </row>
    <row r="59" spans="1:5" x14ac:dyDescent="0.35">
      <c r="A59" s="8" t="s">
        <v>55</v>
      </c>
      <c r="B59" s="38" t="s">
        <v>90</v>
      </c>
      <c r="C59" s="38"/>
      <c r="D59" s="11" t="s">
        <v>91</v>
      </c>
      <c r="E59" s="4">
        <f>22*(5.5*2)-((E29*6%))</f>
        <v>156.995</v>
      </c>
    </row>
    <row r="60" spans="1:5" x14ac:dyDescent="0.35">
      <c r="A60" s="8" t="s">
        <v>31</v>
      </c>
      <c r="B60" s="38" t="s">
        <v>92</v>
      </c>
      <c r="C60" s="38"/>
      <c r="D60" s="6" t="s">
        <v>93</v>
      </c>
      <c r="E60" s="4">
        <f>22*38</f>
        <v>836</v>
      </c>
    </row>
    <row r="61" spans="1:5" x14ac:dyDescent="0.35">
      <c r="A61" s="8" t="s">
        <v>34</v>
      </c>
      <c r="B61" s="31" t="s">
        <v>94</v>
      </c>
      <c r="C61" s="33"/>
      <c r="D61" s="6" t="s">
        <v>19</v>
      </c>
      <c r="E61" s="4">
        <v>0</v>
      </c>
    </row>
    <row r="62" spans="1:5" x14ac:dyDescent="0.35">
      <c r="A62" s="8" t="s">
        <v>36</v>
      </c>
      <c r="B62" s="31" t="s">
        <v>95</v>
      </c>
      <c r="C62" s="33"/>
      <c r="D62" s="6" t="s">
        <v>19</v>
      </c>
      <c r="E62" s="4">
        <v>0</v>
      </c>
    </row>
    <row r="63" spans="1:5" x14ac:dyDescent="0.35">
      <c r="A63" s="8" t="s">
        <v>61</v>
      </c>
      <c r="B63" s="31" t="s">
        <v>96</v>
      </c>
      <c r="C63" s="33"/>
      <c r="D63" s="6" t="s">
        <v>19</v>
      </c>
      <c r="E63" s="4">
        <v>0</v>
      </c>
    </row>
    <row r="64" spans="1:5" x14ac:dyDescent="0.35">
      <c r="A64" s="8" t="s">
        <v>63</v>
      </c>
      <c r="B64" s="38" t="s">
        <v>64</v>
      </c>
      <c r="C64" s="38"/>
      <c r="D64" s="6" t="s">
        <v>19</v>
      </c>
      <c r="E64" s="4">
        <v>0</v>
      </c>
    </row>
    <row r="65" spans="1:5" x14ac:dyDescent="0.35">
      <c r="A65" s="47" t="s">
        <v>65</v>
      </c>
      <c r="B65" s="47"/>
      <c r="C65" s="47"/>
      <c r="D65" s="47"/>
      <c r="E65" s="5">
        <f>SUM(E59:E64)</f>
        <v>992.995</v>
      </c>
    </row>
    <row r="66" spans="1:5" x14ac:dyDescent="0.35">
      <c r="A66" s="42" t="s">
        <v>19</v>
      </c>
      <c r="B66" s="42"/>
      <c r="C66" s="42"/>
      <c r="D66" s="42"/>
      <c r="E66" s="42"/>
    </row>
    <row r="67" spans="1:5" x14ac:dyDescent="0.35">
      <c r="A67" s="34" t="s">
        <v>97</v>
      </c>
      <c r="B67" s="34"/>
      <c r="C67" s="34"/>
      <c r="D67" s="34"/>
      <c r="E67" s="34"/>
    </row>
    <row r="68" spans="1:5" x14ac:dyDescent="0.35">
      <c r="A68" s="3">
        <v>2</v>
      </c>
      <c r="B68" s="34" t="s">
        <v>98</v>
      </c>
      <c r="C68" s="34"/>
      <c r="D68" s="34"/>
      <c r="E68" s="3" t="s">
        <v>54</v>
      </c>
    </row>
    <row r="69" spans="1:5" x14ac:dyDescent="0.35">
      <c r="A69" s="8" t="s">
        <v>68</v>
      </c>
      <c r="B69" s="38" t="s">
        <v>69</v>
      </c>
      <c r="C69" s="38"/>
      <c r="D69" s="38"/>
      <c r="E69" s="4">
        <f>E43</f>
        <v>289.442025</v>
      </c>
    </row>
    <row r="70" spans="1:5" x14ac:dyDescent="0.35">
      <c r="A70" s="8" t="s">
        <v>74</v>
      </c>
      <c r="B70" s="38" t="s">
        <v>75</v>
      </c>
      <c r="C70" s="38"/>
      <c r="D70" s="38"/>
      <c r="E70" s="4">
        <f>E55</f>
        <v>627.87866520000011</v>
      </c>
    </row>
    <row r="71" spans="1:5" x14ac:dyDescent="0.35">
      <c r="A71" s="8" t="s">
        <v>87</v>
      </c>
      <c r="B71" s="38" t="s">
        <v>88</v>
      </c>
      <c r="C71" s="38"/>
      <c r="D71" s="38"/>
      <c r="E71" s="4">
        <f>E65</f>
        <v>992.995</v>
      </c>
    </row>
    <row r="72" spans="1:5" x14ac:dyDescent="0.35">
      <c r="A72" s="47" t="s">
        <v>65</v>
      </c>
      <c r="B72" s="47"/>
      <c r="C72" s="47"/>
      <c r="D72" s="47"/>
      <c r="E72" s="5">
        <f>SUM(E69:E71)</f>
        <v>1910.3156902000001</v>
      </c>
    </row>
    <row r="73" spans="1:5" x14ac:dyDescent="0.35">
      <c r="A73" s="40" t="s">
        <v>19</v>
      </c>
      <c r="B73" s="40"/>
      <c r="C73" s="40"/>
      <c r="D73" s="40"/>
      <c r="E73" s="40"/>
    </row>
    <row r="74" spans="1:5" x14ac:dyDescent="0.35">
      <c r="A74" s="41" t="s">
        <v>99</v>
      </c>
      <c r="B74" s="41"/>
      <c r="C74" s="41"/>
      <c r="D74" s="41"/>
      <c r="E74" s="41"/>
    </row>
    <row r="75" spans="1:5" x14ac:dyDescent="0.35">
      <c r="A75" s="3">
        <v>3</v>
      </c>
      <c r="B75" s="34" t="s">
        <v>100</v>
      </c>
      <c r="C75" s="34"/>
      <c r="D75" s="3" t="s">
        <v>70</v>
      </c>
      <c r="E75" s="3" t="s">
        <v>54</v>
      </c>
    </row>
    <row r="76" spans="1:5" x14ac:dyDescent="0.35">
      <c r="A76" s="8" t="s">
        <v>55</v>
      </c>
      <c r="B76" s="31" t="s">
        <v>101</v>
      </c>
      <c r="C76" s="33"/>
      <c r="D76" s="7">
        <f>(1/12*10%)</f>
        <v>8.3333333333333332E-3</v>
      </c>
      <c r="E76" s="4">
        <f>(E35+E43+(E61+E62+E63))*D76</f>
        <v>14.218266874999999</v>
      </c>
    </row>
    <row r="77" spans="1:5" x14ac:dyDescent="0.35">
      <c r="A77" s="8" t="s">
        <v>31</v>
      </c>
      <c r="B77" s="31" t="s">
        <v>102</v>
      </c>
      <c r="C77" s="33"/>
      <c r="D77" s="7">
        <f>8%*D76</f>
        <v>6.6666666666666664E-4</v>
      </c>
      <c r="E77" s="4">
        <f>(E35+E43)*D77</f>
        <v>1.1374613499999999</v>
      </c>
    </row>
    <row r="78" spans="1:5" ht="38.25" customHeight="1" x14ac:dyDescent="0.35">
      <c r="A78" s="8" t="s">
        <v>34</v>
      </c>
      <c r="B78" s="49" t="s">
        <v>103</v>
      </c>
      <c r="C78" s="50"/>
      <c r="D78" s="7">
        <f>8%*40%*10%</f>
        <v>3.2000000000000002E-3</v>
      </c>
      <c r="E78" s="4">
        <f>(E35+E43)*D78</f>
        <v>5.4598144800000004</v>
      </c>
    </row>
    <row r="79" spans="1:5" x14ac:dyDescent="0.35">
      <c r="A79" s="8" t="s">
        <v>36</v>
      </c>
      <c r="B79" s="31" t="s">
        <v>104</v>
      </c>
      <c r="C79" s="33"/>
      <c r="D79" s="7">
        <f>(((7/30)/12)*90%)</f>
        <v>1.7500000000000002E-2</v>
      </c>
      <c r="E79" s="4">
        <f>E35*D79</f>
        <v>24.793125000000003</v>
      </c>
    </row>
    <row r="80" spans="1:5" ht="63.75" customHeight="1" x14ac:dyDescent="0.35">
      <c r="A80" s="8" t="s">
        <v>61</v>
      </c>
      <c r="B80" s="48" t="s">
        <v>105</v>
      </c>
      <c r="C80" s="48"/>
      <c r="D80" s="7">
        <f>D55*D79</f>
        <v>6.4400000000000013E-3</v>
      </c>
      <c r="E80" s="4">
        <f>(E35+E43)*D80</f>
        <v>10.987876641000003</v>
      </c>
    </row>
    <row r="81" spans="1:5" ht="38.25" customHeight="1" x14ac:dyDescent="0.35">
      <c r="A81" s="8" t="s">
        <v>63</v>
      </c>
      <c r="B81" s="49" t="s">
        <v>106</v>
      </c>
      <c r="C81" s="50"/>
      <c r="D81" s="7">
        <f>8%*40%*90%</f>
        <v>2.8800000000000003E-2</v>
      </c>
      <c r="E81" s="4">
        <f>(E35+E43)*D81</f>
        <v>49.138330320000009</v>
      </c>
    </row>
    <row r="82" spans="1:5" x14ac:dyDescent="0.35">
      <c r="A82" s="47" t="s">
        <v>65</v>
      </c>
      <c r="B82" s="47"/>
      <c r="C82" s="47"/>
      <c r="D82" s="47"/>
      <c r="E82" s="5">
        <f>SUM(E76:E81)</f>
        <v>105.73487466600001</v>
      </c>
    </row>
    <row r="83" spans="1:5" x14ac:dyDescent="0.35">
      <c r="A83" s="40" t="s">
        <v>19</v>
      </c>
      <c r="B83" s="40"/>
      <c r="C83" s="40"/>
      <c r="D83" s="40"/>
      <c r="E83" s="40"/>
    </row>
    <row r="84" spans="1:5" x14ac:dyDescent="0.35">
      <c r="A84" s="41" t="s">
        <v>107</v>
      </c>
      <c r="B84" s="41"/>
      <c r="C84" s="41"/>
      <c r="D84" s="41"/>
      <c r="E84" s="41"/>
    </row>
    <row r="85" spans="1:5" x14ac:dyDescent="0.35">
      <c r="A85" s="47" t="s">
        <v>19</v>
      </c>
      <c r="B85" s="47"/>
      <c r="C85" s="47"/>
      <c r="D85" s="47"/>
      <c r="E85" s="47"/>
    </row>
    <row r="86" spans="1:5" x14ac:dyDescent="0.35">
      <c r="A86" s="34" t="s">
        <v>108</v>
      </c>
      <c r="B86" s="34"/>
      <c r="C86" s="34"/>
      <c r="D86" s="34"/>
      <c r="E86" s="34"/>
    </row>
    <row r="87" spans="1:5" x14ac:dyDescent="0.35">
      <c r="A87" s="3" t="s">
        <v>109</v>
      </c>
      <c r="B87" s="34" t="s">
        <v>110</v>
      </c>
      <c r="C87" s="34"/>
      <c r="D87" s="3" t="s">
        <v>70</v>
      </c>
      <c r="E87" s="3" t="s">
        <v>54</v>
      </c>
    </row>
    <row r="88" spans="1:5" x14ac:dyDescent="0.35">
      <c r="A88" s="8" t="s">
        <v>55</v>
      </c>
      <c r="B88" s="38" t="s">
        <v>111</v>
      </c>
      <c r="C88" s="38"/>
      <c r="D88" s="7">
        <v>0</v>
      </c>
      <c r="E88" s="4">
        <f>(E35+E72+E82+E109-(E59+E60))*D88</f>
        <v>0</v>
      </c>
    </row>
    <row r="89" spans="1:5" x14ac:dyDescent="0.35">
      <c r="A89" s="8" t="s">
        <v>31</v>
      </c>
      <c r="B89" s="38" t="s">
        <v>112</v>
      </c>
      <c r="C89" s="38"/>
      <c r="D89" s="7">
        <f>5/12/30</f>
        <v>1.388888888888889E-2</v>
      </c>
      <c r="E89" s="4">
        <f>(E35+E72+E82+E109-(E59+E60))*D89</f>
        <v>35.25896617869445</v>
      </c>
    </row>
    <row r="90" spans="1:5" x14ac:dyDescent="0.35">
      <c r="A90" s="8" t="s">
        <v>34</v>
      </c>
      <c r="B90" s="38" t="s">
        <v>113</v>
      </c>
      <c r="C90" s="38"/>
      <c r="D90" s="7">
        <f>((5/30)/12)*7.5%</f>
        <v>1.0416666666666667E-3</v>
      </c>
      <c r="E90" s="4">
        <f>(E35+E72+E82+E109-(E59+E60))*D90</f>
        <v>2.6444224634020834</v>
      </c>
    </row>
    <row r="91" spans="1:5" x14ac:dyDescent="0.35">
      <c r="A91" s="8" t="s">
        <v>36</v>
      </c>
      <c r="B91" s="38" t="s">
        <v>114</v>
      </c>
      <c r="C91" s="38"/>
      <c r="D91" s="7">
        <f>((15/30)/12)*15%</f>
        <v>6.2499999999999995E-3</v>
      </c>
      <c r="E91" s="4">
        <f>(E35+E72+E82+E109-(E59+E60))*D91</f>
        <v>15.866534780412501</v>
      </c>
    </row>
    <row r="92" spans="1:5" x14ac:dyDescent="0.35">
      <c r="A92" s="8" t="s">
        <v>61</v>
      </c>
      <c r="B92" s="38" t="s">
        <v>115</v>
      </c>
      <c r="C92" s="38"/>
      <c r="D92" s="7">
        <f>((1/12)*(4/12))*1%</f>
        <v>2.7777777777777778E-4</v>
      </c>
      <c r="E92" s="4">
        <f>(E35+E72+E82+E109-(E59+E60))*D92</f>
        <v>0.70517932357388902</v>
      </c>
    </row>
    <row r="93" spans="1:5" x14ac:dyDescent="0.35">
      <c r="A93" s="8" t="s">
        <v>63</v>
      </c>
      <c r="B93" s="38" t="s">
        <v>116</v>
      </c>
      <c r="C93" s="38"/>
      <c r="D93" s="7">
        <v>0</v>
      </c>
      <c r="E93" s="4">
        <f>(E35+E72+E82+E109-(E59+E60))*D93</f>
        <v>0</v>
      </c>
    </row>
    <row r="94" spans="1:5" x14ac:dyDescent="0.35">
      <c r="A94" s="47" t="s">
        <v>65</v>
      </c>
      <c r="B94" s="47"/>
      <c r="C94" s="47"/>
      <c r="D94" s="47"/>
      <c r="E94" s="5">
        <f>SUM(E88:E93)</f>
        <v>54.475102746082918</v>
      </c>
    </row>
    <row r="95" spans="1:5" x14ac:dyDescent="0.35">
      <c r="A95" s="42" t="s">
        <v>19</v>
      </c>
      <c r="B95" s="42"/>
      <c r="C95" s="42"/>
      <c r="D95" s="42"/>
      <c r="E95" s="42"/>
    </row>
    <row r="96" spans="1:5" x14ac:dyDescent="0.35">
      <c r="A96" s="34" t="s">
        <v>117</v>
      </c>
      <c r="B96" s="34"/>
      <c r="C96" s="34"/>
      <c r="D96" s="34"/>
      <c r="E96" s="34"/>
    </row>
    <row r="97" spans="1:5" x14ac:dyDescent="0.35">
      <c r="A97" s="3" t="s">
        <v>118</v>
      </c>
      <c r="B97" s="34" t="s">
        <v>119</v>
      </c>
      <c r="C97" s="34"/>
      <c r="D97" s="34"/>
      <c r="E97" s="3" t="s">
        <v>54</v>
      </c>
    </row>
    <row r="98" spans="1:5" ht="38.25" customHeight="1" x14ac:dyDescent="0.35">
      <c r="A98" s="8" t="s">
        <v>55</v>
      </c>
      <c r="B98" s="49" t="s">
        <v>120</v>
      </c>
      <c r="C98" s="51"/>
      <c r="D98" s="50"/>
      <c r="E98" s="4">
        <v>0</v>
      </c>
    </row>
    <row r="99" spans="1:5" x14ac:dyDescent="0.35">
      <c r="A99" s="47" t="s">
        <v>65</v>
      </c>
      <c r="B99" s="47"/>
      <c r="C99" s="47"/>
      <c r="D99" s="47"/>
      <c r="E99" s="5">
        <f>E98</f>
        <v>0</v>
      </c>
    </row>
    <row r="100" spans="1:5" x14ac:dyDescent="0.35">
      <c r="A100" s="40" t="s">
        <v>19</v>
      </c>
      <c r="B100" s="40"/>
      <c r="C100" s="40"/>
      <c r="D100" s="40"/>
      <c r="E100" s="40"/>
    </row>
    <row r="101" spans="1:5" x14ac:dyDescent="0.35">
      <c r="A101" s="34" t="s">
        <v>121</v>
      </c>
      <c r="B101" s="34"/>
      <c r="C101" s="34"/>
      <c r="D101" s="34"/>
      <c r="E101" s="34"/>
    </row>
    <row r="102" spans="1:5" x14ac:dyDescent="0.35">
      <c r="A102" s="3">
        <v>4</v>
      </c>
      <c r="B102" s="34" t="s">
        <v>122</v>
      </c>
      <c r="C102" s="34"/>
      <c r="D102" s="34"/>
      <c r="E102" s="3" t="s">
        <v>54</v>
      </c>
    </row>
    <row r="103" spans="1:5" x14ac:dyDescent="0.35">
      <c r="A103" s="8" t="s">
        <v>109</v>
      </c>
      <c r="B103" s="38" t="s">
        <v>123</v>
      </c>
      <c r="C103" s="38"/>
      <c r="D103" s="38"/>
      <c r="E103" s="4">
        <f>E94</f>
        <v>54.475102746082918</v>
      </c>
    </row>
    <row r="104" spans="1:5" x14ac:dyDescent="0.35">
      <c r="A104" s="8" t="s">
        <v>118</v>
      </c>
      <c r="B104" s="38" t="s">
        <v>124</v>
      </c>
      <c r="C104" s="38"/>
      <c r="D104" s="38"/>
      <c r="E104" s="4">
        <f>E99</f>
        <v>0</v>
      </c>
    </row>
    <row r="105" spans="1:5" x14ac:dyDescent="0.35">
      <c r="A105" s="47" t="s">
        <v>65</v>
      </c>
      <c r="B105" s="47"/>
      <c r="C105" s="47"/>
      <c r="D105" s="47"/>
      <c r="E105" s="5">
        <f>SUM(E103:E104)</f>
        <v>54.475102746082918</v>
      </c>
    </row>
    <row r="106" spans="1:5" x14ac:dyDescent="0.35">
      <c r="A106" s="40" t="s">
        <v>19</v>
      </c>
      <c r="B106" s="40"/>
      <c r="C106" s="40"/>
      <c r="D106" s="40"/>
      <c r="E106" s="40"/>
    </row>
    <row r="107" spans="1:5" x14ac:dyDescent="0.35">
      <c r="A107" s="41" t="s">
        <v>125</v>
      </c>
      <c r="B107" s="41"/>
      <c r="C107" s="41"/>
      <c r="D107" s="41"/>
      <c r="E107" s="41"/>
    </row>
    <row r="108" spans="1:5" x14ac:dyDescent="0.35">
      <c r="A108" s="3">
        <v>5</v>
      </c>
      <c r="B108" s="35" t="s">
        <v>126</v>
      </c>
      <c r="C108" s="36"/>
      <c r="D108" s="37"/>
      <c r="E108" s="3" t="s">
        <v>54</v>
      </c>
    </row>
    <row r="109" spans="1:5" x14ac:dyDescent="0.35">
      <c r="A109" s="8" t="s">
        <v>55</v>
      </c>
      <c r="B109" s="31" t="s">
        <v>5</v>
      </c>
      <c r="C109" s="32"/>
      <c r="D109" s="33"/>
      <c r="E109" s="4">
        <f>'Planilha Custo Uniforme'!G14</f>
        <v>98.839999999999989</v>
      </c>
    </row>
    <row r="110" spans="1:5" x14ac:dyDescent="0.35">
      <c r="A110" s="8" t="s">
        <v>31</v>
      </c>
      <c r="B110" s="31" t="s">
        <v>127</v>
      </c>
      <c r="C110" s="32"/>
      <c r="D110" s="33"/>
      <c r="E110" s="4">
        <v>0</v>
      </c>
    </row>
    <row r="111" spans="1:5" ht="15" customHeight="1" x14ac:dyDescent="0.35">
      <c r="A111" s="8" t="s">
        <v>34</v>
      </c>
      <c r="B111" s="49" t="s">
        <v>128</v>
      </c>
      <c r="C111" s="51"/>
      <c r="D111" s="50"/>
      <c r="E111" s="4">
        <v>0</v>
      </c>
    </row>
    <row r="112" spans="1:5" x14ac:dyDescent="0.35">
      <c r="A112" s="8" t="s">
        <v>36</v>
      </c>
      <c r="B112" s="31" t="s">
        <v>129</v>
      </c>
      <c r="C112" s="32"/>
      <c r="D112" s="33"/>
      <c r="E112" s="4">
        <v>0</v>
      </c>
    </row>
    <row r="113" spans="1:5" x14ac:dyDescent="0.35">
      <c r="A113" s="44" t="s">
        <v>65</v>
      </c>
      <c r="B113" s="45"/>
      <c r="C113" s="45"/>
      <c r="D113" s="46"/>
      <c r="E113" s="5">
        <f>SUM(E109:E112)</f>
        <v>98.839999999999989</v>
      </c>
    </row>
    <row r="114" spans="1:5" x14ac:dyDescent="0.35">
      <c r="A114" s="40" t="s">
        <v>19</v>
      </c>
      <c r="B114" s="40"/>
      <c r="C114" s="40"/>
      <c r="D114" s="40"/>
      <c r="E114" s="40"/>
    </row>
    <row r="115" spans="1:5" x14ac:dyDescent="0.35">
      <c r="A115" s="41" t="s">
        <v>130</v>
      </c>
      <c r="B115" s="41"/>
      <c r="C115" s="41"/>
      <c r="D115" s="41"/>
      <c r="E115" s="41"/>
    </row>
    <row r="116" spans="1:5" x14ac:dyDescent="0.35">
      <c r="A116" s="3">
        <v>6</v>
      </c>
      <c r="B116" s="34" t="s">
        <v>131</v>
      </c>
      <c r="C116" s="34"/>
      <c r="D116" s="3" t="s">
        <v>70</v>
      </c>
      <c r="E116" s="3" t="s">
        <v>54</v>
      </c>
    </row>
    <row r="117" spans="1:5" x14ac:dyDescent="0.35">
      <c r="A117" s="8" t="s">
        <v>55</v>
      </c>
      <c r="B117" s="38" t="s">
        <v>132</v>
      </c>
      <c r="C117" s="38"/>
      <c r="D117" s="7">
        <v>2.06E-2</v>
      </c>
      <c r="E117" s="4">
        <f>E133*D117</f>
        <v>73.873982752808914</v>
      </c>
    </row>
    <row r="118" spans="1:5" x14ac:dyDescent="0.35">
      <c r="A118" s="8" t="s">
        <v>31</v>
      </c>
      <c r="B118" s="38" t="s">
        <v>133</v>
      </c>
      <c r="C118" s="38"/>
      <c r="D118" s="7">
        <v>2.35E-2</v>
      </c>
      <c r="E118" s="4">
        <f>(E133+E117)*D118</f>
        <v>86.009756783574957</v>
      </c>
    </row>
    <row r="119" spans="1:5" x14ac:dyDescent="0.35">
      <c r="A119" s="8" t="s">
        <v>34</v>
      </c>
      <c r="B119" s="52" t="s">
        <v>134</v>
      </c>
      <c r="C119" s="52"/>
      <c r="D119" s="10">
        <f>D122+D121+D120</f>
        <v>8.6500000000000007E-2</v>
      </c>
      <c r="E119" s="15" t="s">
        <v>19</v>
      </c>
    </row>
    <row r="120" spans="1:5" x14ac:dyDescent="0.35">
      <c r="A120" s="8" t="s">
        <v>135</v>
      </c>
      <c r="B120" s="38" t="s">
        <v>136</v>
      </c>
      <c r="C120" s="38"/>
      <c r="D120" s="12">
        <v>6.4999999999999997E-3</v>
      </c>
      <c r="E120" s="4">
        <f>((E133+E117+E118)/(1-D119))*D120</f>
        <v>26.65462084998909</v>
      </c>
    </row>
    <row r="121" spans="1:5" x14ac:dyDescent="0.35">
      <c r="A121" s="8" t="s">
        <v>137</v>
      </c>
      <c r="B121" s="38" t="s">
        <v>138</v>
      </c>
      <c r="C121" s="38"/>
      <c r="D121" s="12">
        <v>0.03</v>
      </c>
      <c r="E121" s="22">
        <f>((E133+E117+E118)/(1-D119))*D121</f>
        <v>123.02132699994965</v>
      </c>
    </row>
    <row r="122" spans="1:5" x14ac:dyDescent="0.35">
      <c r="A122" s="8" t="s">
        <v>139</v>
      </c>
      <c r="B122" s="38" t="s">
        <v>140</v>
      </c>
      <c r="C122" s="38"/>
      <c r="D122" s="12">
        <v>0.05</v>
      </c>
      <c r="E122" s="22">
        <f>((E133+E117+E118)/(1-D119))*D122</f>
        <v>205.03554499991611</v>
      </c>
    </row>
    <row r="123" spans="1:5" x14ac:dyDescent="0.35">
      <c r="A123" s="8" t="s">
        <v>141</v>
      </c>
      <c r="B123" s="31" t="s">
        <v>64</v>
      </c>
      <c r="C123" s="33"/>
      <c r="D123" s="12">
        <v>0</v>
      </c>
      <c r="E123" s="4">
        <f>D123*(E133+E117+E118)</f>
        <v>0</v>
      </c>
    </row>
    <row r="124" spans="1:5" x14ac:dyDescent="0.35">
      <c r="A124" s="47" t="s">
        <v>65</v>
      </c>
      <c r="B124" s="47"/>
      <c r="C124" s="47"/>
      <c r="D124" s="47"/>
      <c r="E124" s="5">
        <f>SUM(E117:E123)</f>
        <v>514.59523238623865</v>
      </c>
    </row>
    <row r="125" spans="1:5" x14ac:dyDescent="0.35">
      <c r="A125" s="40" t="s">
        <v>19</v>
      </c>
      <c r="B125" s="40"/>
      <c r="C125" s="40"/>
      <c r="D125" s="40"/>
      <c r="E125" s="40"/>
    </row>
    <row r="126" spans="1:5" x14ac:dyDescent="0.35">
      <c r="A126" s="34" t="s">
        <v>142</v>
      </c>
      <c r="B126" s="34"/>
      <c r="C126" s="34"/>
      <c r="D126" s="34"/>
      <c r="E126" s="34"/>
    </row>
    <row r="127" spans="1:5" x14ac:dyDescent="0.35">
      <c r="A127" s="3"/>
      <c r="B127" s="34" t="s">
        <v>143</v>
      </c>
      <c r="C127" s="34"/>
      <c r="D127" s="34"/>
      <c r="E127" s="3" t="s">
        <v>54</v>
      </c>
    </row>
    <row r="128" spans="1:5" x14ac:dyDescent="0.35">
      <c r="A128" s="8" t="s">
        <v>55</v>
      </c>
      <c r="B128" s="38" t="s">
        <v>144</v>
      </c>
      <c r="C128" s="38"/>
      <c r="D128" s="38"/>
      <c r="E128" s="4">
        <f>E35</f>
        <v>1416.75</v>
      </c>
    </row>
    <row r="129" spans="1:5" x14ac:dyDescent="0.35">
      <c r="A129" s="8" t="s">
        <v>31</v>
      </c>
      <c r="B129" s="38" t="s">
        <v>145</v>
      </c>
      <c r="C129" s="38"/>
      <c r="D129" s="38"/>
      <c r="E129" s="4">
        <f>E72</f>
        <v>1910.3156902000001</v>
      </c>
    </row>
    <row r="130" spans="1:5" x14ac:dyDescent="0.35">
      <c r="A130" s="8" t="s">
        <v>34</v>
      </c>
      <c r="B130" s="38" t="s">
        <v>146</v>
      </c>
      <c r="C130" s="38"/>
      <c r="D130" s="38"/>
      <c r="E130" s="4">
        <f>E82</f>
        <v>105.73487466600001</v>
      </c>
    </row>
    <row r="131" spans="1:5" x14ac:dyDescent="0.35">
      <c r="A131" s="8" t="s">
        <v>36</v>
      </c>
      <c r="B131" s="38" t="s">
        <v>147</v>
      </c>
      <c r="C131" s="38"/>
      <c r="D131" s="38"/>
      <c r="E131" s="4">
        <f>E105</f>
        <v>54.475102746082918</v>
      </c>
    </row>
    <row r="132" spans="1:5" x14ac:dyDescent="0.35">
      <c r="A132" s="8" t="s">
        <v>61</v>
      </c>
      <c r="B132" s="38" t="s">
        <v>148</v>
      </c>
      <c r="C132" s="38"/>
      <c r="D132" s="38"/>
      <c r="E132" s="4">
        <f>E113</f>
        <v>98.839999999999989</v>
      </c>
    </row>
    <row r="133" spans="1:5" x14ac:dyDescent="0.35">
      <c r="A133" s="47" t="s">
        <v>149</v>
      </c>
      <c r="B133" s="47"/>
      <c r="C133" s="47"/>
      <c r="D133" s="47"/>
      <c r="E133" s="5">
        <f>SUM(E128:E132)</f>
        <v>3586.1156676120831</v>
      </c>
    </row>
    <row r="134" spans="1:5" x14ac:dyDescent="0.35">
      <c r="A134" s="8" t="s">
        <v>63</v>
      </c>
      <c r="B134" s="38" t="s">
        <v>150</v>
      </c>
      <c r="C134" s="38"/>
      <c r="D134" s="38"/>
      <c r="E134" s="4">
        <f>E124</f>
        <v>514.59523238623865</v>
      </c>
    </row>
    <row r="135" spans="1:5" x14ac:dyDescent="0.35">
      <c r="A135" s="44" t="s">
        <v>151</v>
      </c>
      <c r="B135" s="45"/>
      <c r="C135" s="45"/>
      <c r="D135" s="46"/>
      <c r="E135" s="5">
        <f>E133+E134</f>
        <v>4100.710899998322</v>
      </c>
    </row>
    <row r="136" spans="1:5" x14ac:dyDescent="0.35">
      <c r="A136" s="40" t="s">
        <v>19</v>
      </c>
      <c r="B136" s="40"/>
      <c r="C136" s="40"/>
      <c r="D136" s="40"/>
      <c r="E136" s="40"/>
    </row>
    <row r="137" spans="1:5" x14ac:dyDescent="0.35">
      <c r="A137" s="34" t="s">
        <v>152</v>
      </c>
      <c r="B137" s="34"/>
      <c r="C137" s="34"/>
      <c r="D137" s="34"/>
      <c r="E137" s="34"/>
    </row>
    <row r="138" spans="1:5" x14ac:dyDescent="0.35">
      <c r="A138" s="38" t="s">
        <v>153</v>
      </c>
      <c r="B138" s="38"/>
      <c r="C138" s="38"/>
      <c r="D138" s="38"/>
      <c r="E138" s="13" t="str">
        <f>E16</f>
        <v>Carregadores</v>
      </c>
    </row>
    <row r="139" spans="1:5" x14ac:dyDescent="0.35">
      <c r="A139" s="38" t="s">
        <v>154</v>
      </c>
      <c r="B139" s="38"/>
      <c r="C139" s="38"/>
      <c r="D139" s="38"/>
      <c r="E139" s="1">
        <f>E135</f>
        <v>4100.710899998322</v>
      </c>
    </row>
    <row r="140" spans="1:5" x14ac:dyDescent="0.35">
      <c r="A140" s="38" t="s">
        <v>155</v>
      </c>
      <c r="B140" s="38"/>
      <c r="C140" s="38"/>
      <c r="D140" s="38"/>
      <c r="E140" s="14">
        <v>1</v>
      </c>
    </row>
    <row r="141" spans="1:5" x14ac:dyDescent="0.35">
      <c r="A141" s="38" t="s">
        <v>156</v>
      </c>
      <c r="B141" s="38"/>
      <c r="C141" s="38"/>
      <c r="D141" s="38"/>
      <c r="E141" s="1">
        <f>E139*E140</f>
        <v>4100.710899998322</v>
      </c>
    </row>
    <row r="142" spans="1:5" x14ac:dyDescent="0.35">
      <c r="A142" s="38" t="s">
        <v>157</v>
      </c>
      <c r="B142" s="38"/>
      <c r="C142" s="38"/>
      <c r="D142" s="38"/>
      <c r="E142" s="14">
        <v>13</v>
      </c>
    </row>
    <row r="143" spans="1:5" x14ac:dyDescent="0.35">
      <c r="A143" s="38" t="s">
        <v>158</v>
      </c>
      <c r="B143" s="38"/>
      <c r="C143" s="38"/>
      <c r="D143" s="38"/>
      <c r="E143" s="1">
        <f>E141*E142</f>
        <v>53309.241699978185</v>
      </c>
    </row>
    <row r="144" spans="1:5" x14ac:dyDescent="0.35">
      <c r="A144" s="40" t="s">
        <v>19</v>
      </c>
      <c r="B144" s="40"/>
      <c r="C144" s="40"/>
      <c r="D144" s="40"/>
      <c r="E144" s="40"/>
    </row>
    <row r="145" spans="1:5" x14ac:dyDescent="0.35">
      <c r="A145" s="34" t="s">
        <v>159</v>
      </c>
      <c r="B145" s="34"/>
      <c r="C145" s="34"/>
      <c r="D145" s="34"/>
      <c r="E145" s="34"/>
    </row>
    <row r="146" spans="1:5" x14ac:dyDescent="0.35">
      <c r="A146" s="3"/>
      <c r="B146" s="34" t="s">
        <v>1</v>
      </c>
      <c r="C146" s="34"/>
      <c r="D146" s="34"/>
      <c r="E146" s="3" t="s">
        <v>54</v>
      </c>
    </row>
    <row r="147" spans="1:5" x14ac:dyDescent="0.35">
      <c r="A147" s="8" t="s">
        <v>55</v>
      </c>
      <c r="B147" s="31" t="s">
        <v>160</v>
      </c>
      <c r="C147" s="32"/>
      <c r="D147" s="33"/>
      <c r="E147" s="15">
        <f>E135</f>
        <v>4100.710899998322</v>
      </c>
    </row>
    <row r="148" spans="1:5" x14ac:dyDescent="0.35">
      <c r="A148" s="8" t="s">
        <v>31</v>
      </c>
      <c r="B148" s="31" t="s">
        <v>161</v>
      </c>
      <c r="C148" s="32"/>
      <c r="D148" s="33"/>
      <c r="E148" s="15">
        <f>E143</f>
        <v>53309.241699978185</v>
      </c>
    </row>
    <row r="149" spans="1:5" x14ac:dyDescent="0.35">
      <c r="A149" s="8" t="s">
        <v>34</v>
      </c>
      <c r="B149" s="31" t="s">
        <v>162</v>
      </c>
      <c r="C149" s="32"/>
      <c r="D149" s="33"/>
      <c r="E149" s="15">
        <f>E148*E13</f>
        <v>639710.90039973822</v>
      </c>
    </row>
  </sheetData>
  <mergeCells count="153">
    <mergeCell ref="A138:D138"/>
    <mergeCell ref="A139:D139"/>
    <mergeCell ref="B134:D134"/>
    <mergeCell ref="A135:D135"/>
    <mergeCell ref="A136:E136"/>
    <mergeCell ref="B131:D131"/>
    <mergeCell ref="B132:D132"/>
    <mergeCell ref="A133:D133"/>
    <mergeCell ref="B149:D149"/>
    <mergeCell ref="B146:D146"/>
    <mergeCell ref="B147:D147"/>
    <mergeCell ref="B148:D148"/>
    <mergeCell ref="A143:D143"/>
    <mergeCell ref="A144:E144"/>
    <mergeCell ref="A145:E145"/>
    <mergeCell ref="A140:D140"/>
    <mergeCell ref="A141:D141"/>
    <mergeCell ref="A142:D142"/>
    <mergeCell ref="B129:D129"/>
    <mergeCell ref="B130:D130"/>
    <mergeCell ref="A125:E125"/>
    <mergeCell ref="A126:E126"/>
    <mergeCell ref="B127:D127"/>
    <mergeCell ref="B122:C122"/>
    <mergeCell ref="B123:C123"/>
    <mergeCell ref="A124:D124"/>
    <mergeCell ref="A137:E137"/>
    <mergeCell ref="B120:C120"/>
    <mergeCell ref="B121:C121"/>
    <mergeCell ref="B116:C116"/>
    <mergeCell ref="B117:C117"/>
    <mergeCell ref="B118:C118"/>
    <mergeCell ref="A113:D113"/>
    <mergeCell ref="A114:E114"/>
    <mergeCell ref="A115:E115"/>
    <mergeCell ref="B128:D128"/>
    <mergeCell ref="B111:D111"/>
    <mergeCell ref="B112:D112"/>
    <mergeCell ref="A107:E107"/>
    <mergeCell ref="B108:D108"/>
    <mergeCell ref="B109:D109"/>
    <mergeCell ref="B104:D104"/>
    <mergeCell ref="A105:D105"/>
    <mergeCell ref="A106:E106"/>
    <mergeCell ref="B119:C119"/>
    <mergeCell ref="B102:D102"/>
    <mergeCell ref="B103:D103"/>
    <mergeCell ref="B98:D98"/>
    <mergeCell ref="A99:D99"/>
    <mergeCell ref="A100:E100"/>
    <mergeCell ref="A95:E95"/>
    <mergeCell ref="A96:E96"/>
    <mergeCell ref="B97:D97"/>
    <mergeCell ref="B110:D110"/>
    <mergeCell ref="B93:C93"/>
    <mergeCell ref="A94:D94"/>
    <mergeCell ref="B89:C89"/>
    <mergeCell ref="B90:C90"/>
    <mergeCell ref="B91:C91"/>
    <mergeCell ref="A86:E86"/>
    <mergeCell ref="B87:C87"/>
    <mergeCell ref="B88:C88"/>
    <mergeCell ref="A101:E101"/>
    <mergeCell ref="A84:E84"/>
    <mergeCell ref="A85:E85"/>
    <mergeCell ref="B80:C80"/>
    <mergeCell ref="B81:C81"/>
    <mergeCell ref="A82:D82"/>
    <mergeCell ref="B77:C77"/>
    <mergeCell ref="B78:C78"/>
    <mergeCell ref="B79:C79"/>
    <mergeCell ref="B92:C92"/>
    <mergeCell ref="B75:C75"/>
    <mergeCell ref="B76:C76"/>
    <mergeCell ref="B71:D71"/>
    <mergeCell ref="A72:D72"/>
    <mergeCell ref="A73:E73"/>
    <mergeCell ref="B68:D68"/>
    <mergeCell ref="B69:D69"/>
    <mergeCell ref="B70:D70"/>
    <mergeCell ref="A83:E83"/>
    <mergeCell ref="A66:E66"/>
    <mergeCell ref="A67:E67"/>
    <mergeCell ref="B62:C62"/>
    <mergeCell ref="B63:C63"/>
    <mergeCell ref="B64:C64"/>
    <mergeCell ref="B59:C59"/>
    <mergeCell ref="B60:C60"/>
    <mergeCell ref="B61:C61"/>
    <mergeCell ref="A74:E74"/>
    <mergeCell ref="A57:E57"/>
    <mergeCell ref="B58:C58"/>
    <mergeCell ref="B53:C53"/>
    <mergeCell ref="B54:C54"/>
    <mergeCell ref="A55:C55"/>
    <mergeCell ref="B50:C50"/>
    <mergeCell ref="B51:C51"/>
    <mergeCell ref="B52:C52"/>
    <mergeCell ref="A65:D65"/>
    <mergeCell ref="B48:C48"/>
    <mergeCell ref="B49:C49"/>
    <mergeCell ref="A44:E44"/>
    <mergeCell ref="A45:E45"/>
    <mergeCell ref="B46:C46"/>
    <mergeCell ref="B41:C41"/>
    <mergeCell ref="B42:C42"/>
    <mergeCell ref="A43:D43"/>
    <mergeCell ref="A56:E56"/>
    <mergeCell ref="A39:E39"/>
    <mergeCell ref="B40:C40"/>
    <mergeCell ref="A35:D35"/>
    <mergeCell ref="A36:E36"/>
    <mergeCell ref="A37:E37"/>
    <mergeCell ref="B32:D32"/>
    <mergeCell ref="B33:D33"/>
    <mergeCell ref="B34:D34"/>
    <mergeCell ref="B47:C47"/>
    <mergeCell ref="B30:D30"/>
    <mergeCell ref="B31:D31"/>
    <mergeCell ref="A26:E26"/>
    <mergeCell ref="A27:E27"/>
    <mergeCell ref="B28:D28"/>
    <mergeCell ref="B23:D23"/>
    <mergeCell ref="B24:D24"/>
    <mergeCell ref="B25:D25"/>
    <mergeCell ref="A38:E38"/>
    <mergeCell ref="B21:D21"/>
    <mergeCell ref="B22:D22"/>
    <mergeCell ref="A17:D17"/>
    <mergeCell ref="A18:D18"/>
    <mergeCell ref="A19:E19"/>
    <mergeCell ref="A14:E14"/>
    <mergeCell ref="A15:E15"/>
    <mergeCell ref="A16:D16"/>
    <mergeCell ref="B29:D29"/>
    <mergeCell ref="B13:D13"/>
    <mergeCell ref="A8:E8"/>
    <mergeCell ref="A9:E9"/>
    <mergeCell ref="B10:D10"/>
    <mergeCell ref="A6:B6"/>
    <mergeCell ref="C6:E6"/>
    <mergeCell ref="A7:B7"/>
    <mergeCell ref="C7:E7"/>
    <mergeCell ref="A20:E20"/>
    <mergeCell ref="A4:B4"/>
    <mergeCell ref="C4:E4"/>
    <mergeCell ref="A5:B5"/>
    <mergeCell ref="C5:E5"/>
    <mergeCell ref="A1:E1"/>
    <mergeCell ref="A2:E2"/>
    <mergeCell ref="A3:E3"/>
    <mergeCell ref="B11:D11"/>
    <mergeCell ref="B12:D12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87ACE-703A-4FE0-8FCC-01AFF93CCF99}">
  <dimension ref="A1:G14"/>
  <sheetViews>
    <sheetView workbookViewId="0">
      <selection activeCell="J9" sqref="J9"/>
    </sheetView>
  </sheetViews>
  <sheetFormatPr defaultRowHeight="14.5" x14ac:dyDescent="0.35"/>
  <cols>
    <col min="1" max="1" width="5.7265625" customWidth="1"/>
    <col min="2" max="2" width="45.7265625" customWidth="1"/>
    <col min="3" max="3" width="7.453125" bestFit="1" customWidth="1"/>
    <col min="4" max="4" width="10" customWidth="1"/>
    <col min="5" max="5" width="12.54296875" customWidth="1"/>
    <col min="6" max="6" width="9.54296875" customWidth="1"/>
    <col min="7" max="7" width="12.7265625" customWidth="1"/>
  </cols>
  <sheetData>
    <row r="1" spans="1:7" x14ac:dyDescent="0.35">
      <c r="A1" s="53" t="s">
        <v>163</v>
      </c>
      <c r="B1" s="53"/>
      <c r="C1" s="53"/>
      <c r="D1" s="53"/>
      <c r="E1" s="53"/>
      <c r="F1" s="53"/>
      <c r="G1" s="53"/>
    </row>
    <row r="2" spans="1:7" ht="32.25" customHeight="1" x14ac:dyDescent="0.35">
      <c r="A2" s="16" t="s">
        <v>0</v>
      </c>
      <c r="B2" s="16" t="s">
        <v>4</v>
      </c>
      <c r="C2" s="16" t="s">
        <v>2</v>
      </c>
      <c r="D2" s="16" t="s">
        <v>3</v>
      </c>
      <c r="E2" s="16" t="s">
        <v>164</v>
      </c>
      <c r="F2" s="17" t="s">
        <v>165</v>
      </c>
      <c r="G2" s="17" t="s">
        <v>166</v>
      </c>
    </row>
    <row r="3" spans="1:7" ht="34.5" customHeight="1" x14ac:dyDescent="0.35">
      <c r="A3" s="18">
        <v>1</v>
      </c>
      <c r="B3" s="19" t="s">
        <v>6</v>
      </c>
      <c r="C3" s="18" t="s">
        <v>2</v>
      </c>
      <c r="D3" s="18">
        <v>2</v>
      </c>
      <c r="E3" s="18" t="s">
        <v>167</v>
      </c>
      <c r="F3" s="20">
        <v>29.05</v>
      </c>
      <c r="G3" s="23">
        <f>((D3*2)*F3)/12</f>
        <v>9.6833333333333336</v>
      </c>
    </row>
    <row r="4" spans="1:7" ht="30" customHeight="1" x14ac:dyDescent="0.35">
      <c r="A4" s="18">
        <v>2</v>
      </c>
      <c r="B4" s="19" t="s">
        <v>7</v>
      </c>
      <c r="C4" s="18" t="s">
        <v>2</v>
      </c>
      <c r="D4" s="18">
        <v>2</v>
      </c>
      <c r="E4" s="18" t="s">
        <v>167</v>
      </c>
      <c r="F4" s="20">
        <v>41.5</v>
      </c>
      <c r="G4" s="23">
        <f t="shared" ref="G4:G13" si="0">((D4*2)*F4)/12</f>
        <v>13.833333333333334</v>
      </c>
    </row>
    <row r="5" spans="1:7" ht="27" customHeight="1" x14ac:dyDescent="0.35">
      <c r="A5" s="18">
        <v>3</v>
      </c>
      <c r="B5" s="19" t="s">
        <v>8</v>
      </c>
      <c r="C5" s="18" t="s">
        <v>2</v>
      </c>
      <c r="D5" s="18">
        <v>2</v>
      </c>
      <c r="E5" s="18" t="s">
        <v>167</v>
      </c>
      <c r="F5" s="20">
        <v>40</v>
      </c>
      <c r="G5" s="23">
        <f t="shared" si="0"/>
        <v>13.333333333333334</v>
      </c>
    </row>
    <row r="6" spans="1:7" ht="27" customHeight="1" x14ac:dyDescent="0.35">
      <c r="A6" s="18">
        <v>4</v>
      </c>
      <c r="B6" s="19" t="s">
        <v>9</v>
      </c>
      <c r="C6" s="18" t="s">
        <v>10</v>
      </c>
      <c r="D6" s="18">
        <v>2</v>
      </c>
      <c r="E6" s="18" t="s">
        <v>167</v>
      </c>
      <c r="F6" s="20">
        <v>43.11</v>
      </c>
      <c r="G6" s="23">
        <f t="shared" si="0"/>
        <v>14.37</v>
      </c>
    </row>
    <row r="7" spans="1:7" ht="24.75" customHeight="1" x14ac:dyDescent="0.35">
      <c r="A7" s="18">
        <v>5</v>
      </c>
      <c r="B7" s="19" t="s">
        <v>11</v>
      </c>
      <c r="C7" s="18" t="s">
        <v>2</v>
      </c>
      <c r="D7" s="18">
        <v>1</v>
      </c>
      <c r="E7" s="18" t="s">
        <v>167</v>
      </c>
      <c r="F7" s="20">
        <v>50.21</v>
      </c>
      <c r="G7" s="23">
        <f t="shared" si="0"/>
        <v>8.3683333333333341</v>
      </c>
    </row>
    <row r="8" spans="1:7" ht="24.75" customHeight="1" x14ac:dyDescent="0.35">
      <c r="A8" s="18">
        <v>6</v>
      </c>
      <c r="B8" s="19" t="s">
        <v>12</v>
      </c>
      <c r="C8" s="18" t="s">
        <v>10</v>
      </c>
      <c r="D8" s="18">
        <v>6</v>
      </c>
      <c r="E8" s="18" t="s">
        <v>167</v>
      </c>
      <c r="F8" s="20">
        <v>7.28</v>
      </c>
      <c r="G8" s="23">
        <f t="shared" si="0"/>
        <v>7.28</v>
      </c>
    </row>
    <row r="9" spans="1:7" ht="24.75" customHeight="1" x14ac:dyDescent="0.35">
      <c r="A9" s="18">
        <v>7</v>
      </c>
      <c r="B9" s="19" t="s">
        <v>13</v>
      </c>
      <c r="C9" s="18" t="s">
        <v>10</v>
      </c>
      <c r="D9" s="18">
        <v>3</v>
      </c>
      <c r="E9" s="18" t="s">
        <v>167</v>
      </c>
      <c r="F9" s="20">
        <v>9.17</v>
      </c>
      <c r="G9" s="23">
        <f t="shared" si="0"/>
        <v>4.585</v>
      </c>
    </row>
    <row r="10" spans="1:7" ht="24.75" customHeight="1" x14ac:dyDescent="0.35">
      <c r="A10" s="18">
        <v>8</v>
      </c>
      <c r="B10" s="19" t="s">
        <v>14</v>
      </c>
      <c r="C10" s="18" t="s">
        <v>2</v>
      </c>
      <c r="D10" s="18">
        <v>2</v>
      </c>
      <c r="E10" s="18" t="s">
        <v>167</v>
      </c>
      <c r="F10" s="20">
        <v>10.95</v>
      </c>
      <c r="G10" s="23">
        <f t="shared" si="0"/>
        <v>3.65</v>
      </c>
    </row>
    <row r="11" spans="1:7" ht="24.75" customHeight="1" x14ac:dyDescent="0.35">
      <c r="A11" s="18">
        <v>9</v>
      </c>
      <c r="B11" s="19" t="s">
        <v>15</v>
      </c>
      <c r="C11" s="18" t="s">
        <v>2</v>
      </c>
      <c r="D11" s="18">
        <v>3</v>
      </c>
      <c r="E11" s="18" t="s">
        <v>167</v>
      </c>
      <c r="F11" s="20">
        <v>24.4</v>
      </c>
      <c r="G11" s="23">
        <f t="shared" si="0"/>
        <v>12.199999999999998</v>
      </c>
    </row>
    <row r="12" spans="1:7" ht="27" customHeight="1" x14ac:dyDescent="0.35">
      <c r="A12" s="18">
        <v>10</v>
      </c>
      <c r="B12" s="19" t="s">
        <v>16</v>
      </c>
      <c r="C12" s="18" t="s">
        <v>2</v>
      </c>
      <c r="D12" s="18">
        <v>1</v>
      </c>
      <c r="E12" s="18" t="s">
        <v>167</v>
      </c>
      <c r="F12" s="20">
        <v>49.89</v>
      </c>
      <c r="G12" s="23">
        <f t="shared" si="0"/>
        <v>8.3149999999999995</v>
      </c>
    </row>
    <row r="13" spans="1:7" x14ac:dyDescent="0.35">
      <c r="A13" s="18">
        <v>11</v>
      </c>
      <c r="B13" s="19" t="s">
        <v>17</v>
      </c>
      <c r="C13" s="18" t="s">
        <v>2</v>
      </c>
      <c r="D13" s="18">
        <v>1</v>
      </c>
      <c r="E13" s="18" t="s">
        <v>167</v>
      </c>
      <c r="F13" s="20">
        <v>19.329999999999998</v>
      </c>
      <c r="G13" s="23">
        <f t="shared" si="0"/>
        <v>3.2216666666666662</v>
      </c>
    </row>
    <row r="14" spans="1:7" x14ac:dyDescent="0.35">
      <c r="A14" s="54" t="s">
        <v>168</v>
      </c>
      <c r="B14" s="55"/>
      <c r="C14" s="55"/>
      <c r="D14" s="55"/>
      <c r="E14" s="55"/>
      <c r="F14" s="56"/>
      <c r="G14" s="21">
        <f>SUM(G3:G13)</f>
        <v>98.839999999999989</v>
      </c>
    </row>
  </sheetData>
  <mergeCells count="2">
    <mergeCell ref="A1:G1"/>
    <mergeCell ref="A14:F1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de Custo Carregador</vt:lpstr>
      <vt:lpstr>Planilha Custo Uniforme</vt:lpstr>
    </vt:vector>
  </TitlesOfParts>
  <Manager/>
  <Company>Policia Federal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 ROBERTO MACHADO BARBOZA</dc:creator>
  <cp:keywords/>
  <dc:description/>
  <cp:lastModifiedBy>Leonardo Teixeira Fabris</cp:lastModifiedBy>
  <cp:revision/>
  <cp:lastPrinted>2022-02-24T13:38:58Z</cp:lastPrinted>
  <dcterms:created xsi:type="dcterms:W3CDTF">2021-04-28T10:24:08Z</dcterms:created>
  <dcterms:modified xsi:type="dcterms:W3CDTF">2022-04-19T12:40:29Z</dcterms:modified>
  <cp:category/>
  <cp:contentStatus/>
</cp:coreProperties>
</file>