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G:\SELOG\LICITAÇÕES 2022\Mão de obra tercerizada\Edital Publicado\"/>
    </mc:Choice>
  </mc:AlternateContent>
  <xr:revisionPtr revIDLastSave="0" documentId="13_ncr:1_{D33122A3-7581-490D-9652-76EBA9FA4945}" xr6:coauthVersionLast="45" xr6:coauthVersionMax="45" xr10:uidLastSave="{00000000-0000-0000-0000-000000000000}"/>
  <bookViews>
    <workbookView xWindow="28710" yWindow="-90" windowWidth="28980" windowHeight="15780" tabRatio="887" activeTab="8" xr2:uid="{00000000-000D-0000-FFFF-FFFF00000000}"/>
  </bookViews>
  <sheets>
    <sheet name="PROPOSTA" sheetId="35" r:id="rId1"/>
    <sheet name="RECEPCIONISTA" sheetId="89" r:id="rId2"/>
    <sheet name="COPEIRA" sheetId="90" r:id="rId3"/>
    <sheet name="AUX. ADMINISTRATIVO" sheetId="88" r:id="rId4"/>
    <sheet name="CONTÍNUO" sheetId="87" r:id="rId5"/>
    <sheet name="TRATADOR DE ANIMAIS" sheetId="82" r:id="rId6"/>
    <sheet name="MOTORISTA D" sheetId="83" r:id="rId7"/>
    <sheet name="LAVADOR DE VEICULOS" sheetId="84" r:id="rId8"/>
    <sheet name="UNIFORMES" sheetId="75" r:id="rId9"/>
  </sheets>
  <definedNames>
    <definedName name="_xlnm.Print_Area" localSheetId="3">'AUX. ADMINISTRATIVO'!$A$1:$D$103</definedName>
    <definedName name="_xlnm.Print_Area" localSheetId="4">CONTÍNUO!$A$1:$D$103</definedName>
    <definedName name="_xlnm.Print_Area" localSheetId="2">COPEIRA!$A$1:$D$103</definedName>
    <definedName name="_xlnm.Print_Area" localSheetId="7">'LAVADOR DE VEICULOS'!$A$1:$D$103</definedName>
    <definedName name="_xlnm.Print_Area" localSheetId="6">'MOTORISTA D'!$A$1:$D$103</definedName>
    <definedName name="_xlnm.Print_Area" localSheetId="0">PROPOSTA!$B$2:$L$29</definedName>
    <definedName name="_xlnm.Print_Area" localSheetId="1">RECEPCIONISTA!$A$1:$D$111</definedName>
    <definedName name="_xlnm.Print_Area" localSheetId="5">'TRATADOR DE ANIMAIS'!$A$1:$D$102</definedName>
    <definedName name="_xlnm.Print_Area" localSheetId="8">UNIFORMES!$B$2:$F$24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L17" i="35" l="1"/>
  <c r="K17" i="35"/>
  <c r="D43" i="83" l="1"/>
  <c r="D45" i="83"/>
  <c r="D43" i="82"/>
  <c r="D42" i="82"/>
  <c r="B102" i="84"/>
  <c r="B100" i="84"/>
  <c r="B99" i="84"/>
  <c r="B98" i="84"/>
  <c r="B97" i="84"/>
  <c r="D96" i="84"/>
  <c r="B96" i="84"/>
  <c r="C93" i="84"/>
  <c r="C89" i="84"/>
  <c r="D84" i="84"/>
  <c r="D100" i="84" s="1"/>
  <c r="D81" i="84"/>
  <c r="D77" i="84"/>
  <c r="D73" i="84"/>
  <c r="C69" i="84"/>
  <c r="C68" i="84"/>
  <c r="C66" i="84"/>
  <c r="C65" i="84"/>
  <c r="C70" i="84" s="1"/>
  <c r="C60" i="84"/>
  <c r="D60" i="84" s="1"/>
  <c r="C59" i="84"/>
  <c r="D59" i="84" s="1"/>
  <c r="D58" i="84"/>
  <c r="D57" i="84"/>
  <c r="C56" i="84"/>
  <c r="D56" i="84" s="1"/>
  <c r="D55" i="84"/>
  <c r="D61" i="84" s="1"/>
  <c r="D45" i="84"/>
  <c r="D44" i="84"/>
  <c r="D43" i="84"/>
  <c r="D42" i="84"/>
  <c r="C40" i="84"/>
  <c r="C29" i="84"/>
  <c r="D29" i="84" s="1"/>
  <c r="C28" i="84"/>
  <c r="D28" i="84" s="1"/>
  <c r="D30" i="84" s="1"/>
  <c r="B102" i="83"/>
  <c r="B100" i="83"/>
  <c r="B99" i="83"/>
  <c r="B98" i="83"/>
  <c r="B97" i="83"/>
  <c r="D96" i="83"/>
  <c r="B96" i="83"/>
  <c r="C93" i="83"/>
  <c r="C89" i="83"/>
  <c r="D84" i="83"/>
  <c r="D100" i="83" s="1"/>
  <c r="D81" i="83"/>
  <c r="D77" i="83"/>
  <c r="D73" i="83"/>
  <c r="C69" i="83"/>
  <c r="C68" i="83"/>
  <c r="C66" i="83"/>
  <c r="C65" i="83"/>
  <c r="C70" i="83" s="1"/>
  <c r="C60" i="83"/>
  <c r="D60" i="83" s="1"/>
  <c r="D58" i="83"/>
  <c r="D57" i="83"/>
  <c r="D56" i="83"/>
  <c r="C56" i="83"/>
  <c r="D55" i="83"/>
  <c r="D44" i="83"/>
  <c r="D42" i="83"/>
  <c r="C40" i="83"/>
  <c r="C59" i="83" s="1"/>
  <c r="D59" i="83" s="1"/>
  <c r="D29" i="83"/>
  <c r="C29" i="83"/>
  <c r="C28" i="83"/>
  <c r="D28" i="83" s="1"/>
  <c r="D30" i="83" s="1"/>
  <c r="B102" i="82"/>
  <c r="B100" i="82"/>
  <c r="B99" i="82"/>
  <c r="B98" i="82"/>
  <c r="B97" i="82"/>
  <c r="D96" i="82"/>
  <c r="B96" i="82"/>
  <c r="C93" i="82"/>
  <c r="C89" i="82"/>
  <c r="D84" i="82"/>
  <c r="D100" i="82" s="1"/>
  <c r="D81" i="82"/>
  <c r="D77" i="82"/>
  <c r="D73" i="82"/>
  <c r="C69" i="82"/>
  <c r="C68" i="82"/>
  <c r="C66" i="82"/>
  <c r="C65" i="82"/>
  <c r="C70" i="82" s="1"/>
  <c r="C60" i="82"/>
  <c r="D60" i="82" s="1"/>
  <c r="D58" i="82"/>
  <c r="D57" i="82"/>
  <c r="D56" i="82"/>
  <c r="C56" i="82"/>
  <c r="D55" i="82"/>
  <c r="D45" i="82"/>
  <c r="D44" i="82"/>
  <c r="C40" i="82"/>
  <c r="C59" i="82" s="1"/>
  <c r="D59" i="82" s="1"/>
  <c r="D29" i="82"/>
  <c r="C29" i="82"/>
  <c r="C28" i="82"/>
  <c r="D28" i="82" s="1"/>
  <c r="D30" i="82" s="1"/>
  <c r="J7" i="35"/>
  <c r="B102" i="87"/>
  <c r="B100" i="87"/>
  <c r="B99" i="87"/>
  <c r="B98" i="87"/>
  <c r="B97" i="87"/>
  <c r="D96" i="87"/>
  <c r="B96" i="87"/>
  <c r="C93" i="87"/>
  <c r="C89" i="87"/>
  <c r="D84" i="87"/>
  <c r="D100" i="87" s="1"/>
  <c r="D81" i="87"/>
  <c r="D77" i="87"/>
  <c r="D73" i="87"/>
  <c r="C69" i="87"/>
  <c r="C68" i="87"/>
  <c r="C66" i="87"/>
  <c r="C65" i="87"/>
  <c r="C70" i="87" s="1"/>
  <c r="C60" i="87"/>
  <c r="D60" i="87" s="1"/>
  <c r="D58" i="87"/>
  <c r="D57" i="87"/>
  <c r="C56" i="87"/>
  <c r="D56" i="87" s="1"/>
  <c r="D55" i="87"/>
  <c r="D61" i="87" s="1"/>
  <c r="D45" i="87"/>
  <c r="D44" i="87"/>
  <c r="D43" i="87"/>
  <c r="D42" i="87"/>
  <c r="D46" i="87" s="1"/>
  <c r="D51" i="87" s="1"/>
  <c r="C40" i="87"/>
  <c r="C59" i="87" s="1"/>
  <c r="D59" i="87" s="1"/>
  <c r="C29" i="87"/>
  <c r="D29" i="87" s="1"/>
  <c r="C28" i="87"/>
  <c r="D28" i="87" s="1"/>
  <c r="J10" i="35"/>
  <c r="B102" i="88"/>
  <c r="B100" i="88"/>
  <c r="B99" i="88"/>
  <c r="B98" i="88"/>
  <c r="B97" i="88"/>
  <c r="D96" i="88"/>
  <c r="B96" i="88"/>
  <c r="C93" i="88"/>
  <c r="C89" i="88"/>
  <c r="D84" i="88"/>
  <c r="D100" i="88" s="1"/>
  <c r="D81" i="88"/>
  <c r="D77" i="88"/>
  <c r="D73" i="88"/>
  <c r="C69" i="88"/>
  <c r="C68" i="88"/>
  <c r="C66" i="88"/>
  <c r="C65" i="88"/>
  <c r="C70" i="88" s="1"/>
  <c r="C60" i="88"/>
  <c r="D60" i="88" s="1"/>
  <c r="D58" i="88"/>
  <c r="D57" i="88"/>
  <c r="C56" i="88"/>
  <c r="D56" i="88" s="1"/>
  <c r="D55" i="88"/>
  <c r="D45" i="88"/>
  <c r="D44" i="88"/>
  <c r="D43" i="88"/>
  <c r="D42" i="88"/>
  <c r="D46" i="88" s="1"/>
  <c r="D51" i="88" s="1"/>
  <c r="C40" i="88"/>
  <c r="C59" i="88" s="1"/>
  <c r="D59" i="88" s="1"/>
  <c r="C29" i="88"/>
  <c r="D29" i="88" s="1"/>
  <c r="C28" i="88"/>
  <c r="D28" i="88" s="1"/>
  <c r="J9" i="35"/>
  <c r="B102" i="90"/>
  <c r="B100" i="90"/>
  <c r="B99" i="90"/>
  <c r="B98" i="90"/>
  <c r="B97" i="90"/>
  <c r="D96" i="90"/>
  <c r="B96" i="90"/>
  <c r="C93" i="90"/>
  <c r="C89" i="90"/>
  <c r="D81" i="90"/>
  <c r="D84" i="90" s="1"/>
  <c r="D100" i="90" s="1"/>
  <c r="D73" i="90"/>
  <c r="D77" i="90" s="1"/>
  <c r="C69" i="90"/>
  <c r="C68" i="90"/>
  <c r="C66" i="90"/>
  <c r="C65" i="90"/>
  <c r="C70" i="90" s="1"/>
  <c r="C60" i="90"/>
  <c r="D60" i="90" s="1"/>
  <c r="D58" i="90"/>
  <c r="D57" i="90"/>
  <c r="D56" i="90"/>
  <c r="C56" i="90"/>
  <c r="D55" i="90"/>
  <c r="D45" i="90"/>
  <c r="D44" i="90"/>
  <c r="D43" i="90"/>
  <c r="D42" i="90"/>
  <c r="D46" i="90" s="1"/>
  <c r="D51" i="90" s="1"/>
  <c r="C40" i="90"/>
  <c r="C59" i="90" s="1"/>
  <c r="D59" i="90" s="1"/>
  <c r="D29" i="90"/>
  <c r="C29" i="90"/>
  <c r="C28" i="90"/>
  <c r="C30" i="90" s="1"/>
  <c r="D81" i="89"/>
  <c r="C70" i="89"/>
  <c r="D67" i="89"/>
  <c r="D68" i="89"/>
  <c r="D69" i="89"/>
  <c r="C69" i="89"/>
  <c r="C68" i="89"/>
  <c r="C60" i="89"/>
  <c r="D46" i="84" l="1"/>
  <c r="D51" i="84" s="1"/>
  <c r="D46" i="83"/>
  <c r="D51" i="83" s="1"/>
  <c r="D98" i="84"/>
  <c r="D37" i="84"/>
  <c r="D33" i="84"/>
  <c r="D36" i="84"/>
  <c r="D32" i="84"/>
  <c r="D49" i="84"/>
  <c r="D39" i="84"/>
  <c r="D35" i="84"/>
  <c r="D38" i="84"/>
  <c r="D34" i="84"/>
  <c r="C30" i="84"/>
  <c r="D37" i="83"/>
  <c r="D33" i="83"/>
  <c r="D36" i="83"/>
  <c r="D32" i="83"/>
  <c r="D49" i="83"/>
  <c r="D39" i="83"/>
  <c r="D35" i="83"/>
  <c r="D38" i="83"/>
  <c r="D34" i="83"/>
  <c r="D61" i="83"/>
  <c r="C30" i="83"/>
  <c r="D46" i="82"/>
  <c r="D51" i="82" s="1"/>
  <c r="D61" i="82"/>
  <c r="D37" i="82"/>
  <c r="D33" i="82"/>
  <c r="D38" i="82"/>
  <c r="D34" i="82"/>
  <c r="D36" i="82"/>
  <c r="D32" i="82"/>
  <c r="D40" i="82" s="1"/>
  <c r="D50" i="82" s="1"/>
  <c r="D49" i="82"/>
  <c r="D39" i="82"/>
  <c r="D35" i="82"/>
  <c r="C30" i="82"/>
  <c r="D98" i="87"/>
  <c r="D30" i="87"/>
  <c r="C30" i="87"/>
  <c r="D61" i="88"/>
  <c r="D30" i="88"/>
  <c r="C30" i="88"/>
  <c r="D61" i="90"/>
  <c r="D28" i="90"/>
  <c r="D30" i="90" s="1"/>
  <c r="D40" i="84" l="1"/>
  <c r="D50" i="84" s="1"/>
  <c r="D52" i="84" s="1"/>
  <c r="D40" i="83"/>
  <c r="D50" i="83" s="1"/>
  <c r="D52" i="83" s="1"/>
  <c r="D98" i="83"/>
  <c r="D52" i="82"/>
  <c r="D67" i="82" s="1"/>
  <c r="D98" i="82"/>
  <c r="D37" i="87"/>
  <c r="D33" i="87"/>
  <c r="D38" i="87"/>
  <c r="D34" i="87"/>
  <c r="D36" i="87"/>
  <c r="D32" i="87"/>
  <c r="D49" i="87"/>
  <c r="D39" i="87"/>
  <c r="D35" i="87"/>
  <c r="D98" i="88"/>
  <c r="D37" i="88"/>
  <c r="D33" i="88"/>
  <c r="D36" i="88"/>
  <c r="D32" i="88"/>
  <c r="D49" i="88"/>
  <c r="D39" i="88"/>
  <c r="D35" i="88"/>
  <c r="D38" i="88"/>
  <c r="D34" i="88"/>
  <c r="D98" i="90"/>
  <c r="D36" i="90"/>
  <c r="D32" i="90"/>
  <c r="D38" i="90"/>
  <c r="D37" i="90"/>
  <c r="D49" i="90"/>
  <c r="D39" i="90"/>
  <c r="D35" i="90"/>
  <c r="D34" i="90"/>
  <c r="D33" i="90"/>
  <c r="D97" i="84" l="1"/>
  <c r="D66" i="84"/>
  <c r="D67" i="84"/>
  <c r="D65" i="84"/>
  <c r="D68" i="84"/>
  <c r="D64" i="84"/>
  <c r="D69" i="84"/>
  <c r="D97" i="83"/>
  <c r="D68" i="83"/>
  <c r="D65" i="83"/>
  <c r="D64" i="83"/>
  <c r="D67" i="83"/>
  <c r="D66" i="83"/>
  <c r="D69" i="83"/>
  <c r="D69" i="82"/>
  <c r="D66" i="82"/>
  <c r="D64" i="82"/>
  <c r="D97" i="82"/>
  <c r="D65" i="82"/>
  <c r="D68" i="82"/>
  <c r="D40" i="87"/>
  <c r="D50" i="87" s="1"/>
  <c r="D52" i="87" s="1"/>
  <c r="D40" i="88"/>
  <c r="D50" i="88" s="1"/>
  <c r="D52" i="88"/>
  <c r="D52" i="90"/>
  <c r="D40" i="90"/>
  <c r="D50" i="90" s="1"/>
  <c r="D70" i="84" l="1"/>
  <c r="D76" i="84" s="1"/>
  <c r="D78" i="84" s="1"/>
  <c r="D99" i="84" s="1"/>
  <c r="D87" i="84"/>
  <c r="D101" i="84"/>
  <c r="D70" i="83"/>
  <c r="D76" i="83" s="1"/>
  <c r="D78" i="83" s="1"/>
  <c r="D70" i="82"/>
  <c r="D76" i="82" s="1"/>
  <c r="D78" i="82" s="1"/>
  <c r="D99" i="82" s="1"/>
  <c r="D101" i="82" s="1"/>
  <c r="D97" i="87"/>
  <c r="D68" i="87"/>
  <c r="D67" i="87"/>
  <c r="D65" i="87"/>
  <c r="D64" i="87"/>
  <c r="D70" i="87" s="1"/>
  <c r="D76" i="87" s="1"/>
  <c r="D78" i="87" s="1"/>
  <c r="D99" i="87" s="1"/>
  <c r="D66" i="87"/>
  <c r="D69" i="87"/>
  <c r="D97" i="88"/>
  <c r="D65" i="88"/>
  <c r="D66" i="88"/>
  <c r="D64" i="88"/>
  <c r="D68" i="88"/>
  <c r="D67" i="88"/>
  <c r="D69" i="88"/>
  <c r="D97" i="90"/>
  <c r="D65" i="90"/>
  <c r="D69" i="90"/>
  <c r="D66" i="90"/>
  <c r="D68" i="90"/>
  <c r="D64" i="90"/>
  <c r="D67" i="90"/>
  <c r="D88" i="84" l="1"/>
  <c r="D89" i="84" s="1"/>
  <c r="D99" i="83"/>
  <c r="D101" i="83" s="1"/>
  <c r="D87" i="83"/>
  <c r="D87" i="82"/>
  <c r="D88" i="82" s="1"/>
  <c r="D89" i="82" s="1"/>
  <c r="D88" i="87"/>
  <c r="D87" i="87"/>
  <c r="D89" i="87" s="1"/>
  <c r="D101" i="87"/>
  <c r="D70" i="88"/>
  <c r="D76" i="88" s="1"/>
  <c r="D78" i="88" s="1"/>
  <c r="D70" i="90"/>
  <c r="D76" i="90" s="1"/>
  <c r="D78" i="90" s="1"/>
  <c r="D92" i="84" l="1"/>
  <c r="D90" i="84"/>
  <c r="D91" i="84"/>
  <c r="D88" i="83"/>
  <c r="D92" i="82"/>
  <c r="D91" i="82"/>
  <c r="D90" i="82"/>
  <c r="D92" i="87"/>
  <c r="D90" i="87"/>
  <c r="D93" i="87" s="1"/>
  <c r="D102" i="87" s="1"/>
  <c r="D103" i="87" s="1"/>
  <c r="D91" i="87"/>
  <c r="D99" i="88"/>
  <c r="D101" i="88" s="1"/>
  <c r="D87" i="88"/>
  <c r="D99" i="90"/>
  <c r="D101" i="90" s="1"/>
  <c r="D87" i="90"/>
  <c r="D93" i="82" l="1"/>
  <c r="D102" i="82" s="1"/>
  <c r="D103" i="82" s="1"/>
  <c r="J13" i="35" s="1"/>
  <c r="D93" i="84"/>
  <c r="D102" i="84" s="1"/>
  <c r="D103" i="84" s="1"/>
  <c r="J12" i="35" s="1"/>
  <c r="D89" i="83"/>
  <c r="D88" i="88"/>
  <c r="D88" i="90"/>
  <c r="D92" i="83" l="1"/>
  <c r="D91" i="83"/>
  <c r="D90" i="83"/>
  <c r="D89" i="88"/>
  <c r="D89" i="90"/>
  <c r="D93" i="83" l="1"/>
  <c r="D102" i="83" s="1"/>
  <c r="D103" i="83" s="1"/>
  <c r="D92" i="88"/>
  <c r="D91" i="88"/>
  <c r="D90" i="88"/>
  <c r="D93" i="88" s="1"/>
  <c r="D102" i="88" s="1"/>
  <c r="D103" i="88" s="1"/>
  <c r="D91" i="90"/>
  <c r="D92" i="90"/>
  <c r="D90" i="90"/>
  <c r="D93" i="90" s="1"/>
  <c r="D102" i="90" s="1"/>
  <c r="D103" i="90" s="1"/>
  <c r="D28" i="89" l="1"/>
  <c r="L15" i="35"/>
  <c r="K15" i="35"/>
  <c r="L14" i="35" l="1"/>
  <c r="K14" i="35" s="1"/>
  <c r="D19" i="90" l="1"/>
  <c r="D25" i="90" s="1"/>
  <c r="C14" i="90"/>
  <c r="D18" i="88"/>
  <c r="D18" i="89"/>
  <c r="B102" i="89"/>
  <c r="B100" i="89"/>
  <c r="B99" i="89"/>
  <c r="B98" i="89"/>
  <c r="B97" i="89"/>
  <c r="B96" i="89"/>
  <c r="C93" i="89"/>
  <c r="C89" i="89"/>
  <c r="D77" i="89"/>
  <c r="D73" i="89"/>
  <c r="C66" i="89"/>
  <c r="C65" i="89"/>
  <c r="C56" i="89"/>
  <c r="D45" i="89"/>
  <c r="D44" i="89"/>
  <c r="D43" i="89"/>
  <c r="D42" i="89"/>
  <c r="D46" i="89" s="1"/>
  <c r="D51" i="89" s="1"/>
  <c r="C40" i="89"/>
  <c r="C59" i="89" s="1"/>
  <c r="C29" i="89"/>
  <c r="C28" i="89"/>
  <c r="D19" i="89"/>
  <c r="D25" i="89" s="1"/>
  <c r="C14" i="89"/>
  <c r="D19" i="88"/>
  <c r="D25" i="88" s="1"/>
  <c r="C14" i="88"/>
  <c r="D19" i="87"/>
  <c r="D25" i="87" s="1"/>
  <c r="C14" i="87"/>
  <c r="C30" i="89" l="1"/>
  <c r="D29" i="89"/>
  <c r="D59" i="89"/>
  <c r="D96" i="89"/>
  <c r="D56" i="89"/>
  <c r="D58" i="89"/>
  <c r="D57" i="89"/>
  <c r="D55" i="89"/>
  <c r="D60" i="89"/>
  <c r="D30" i="89" l="1"/>
  <c r="D36" i="89" s="1"/>
  <c r="D37" i="89"/>
  <c r="D61" i="89"/>
  <c r="D38" i="89" l="1"/>
  <c r="D35" i="89"/>
  <c r="D32" i="89"/>
  <c r="D39" i="89"/>
  <c r="D34" i="89"/>
  <c r="D49" i="89"/>
  <c r="D33" i="89"/>
  <c r="D98" i="89"/>
  <c r="D40" i="89" l="1"/>
  <c r="D50" i="89" s="1"/>
  <c r="D52" i="89" s="1"/>
  <c r="D18" i="84"/>
  <c r="D18" i="83"/>
  <c r="F18" i="75"/>
  <c r="F19" i="75"/>
  <c r="F17" i="75"/>
  <c r="F16" i="75"/>
  <c r="F15" i="75"/>
  <c r="F14" i="75"/>
  <c r="D19" i="82"/>
  <c r="C14" i="82"/>
  <c r="D97" i="89" l="1"/>
  <c r="D65" i="89"/>
  <c r="D66" i="89"/>
  <c r="D64" i="89"/>
  <c r="D19" i="84"/>
  <c r="D25" i="84" s="1"/>
  <c r="D19" i="83"/>
  <c r="D25" i="83" s="1"/>
  <c r="F20" i="75"/>
  <c r="F21" i="75" s="1"/>
  <c r="D25" i="82"/>
  <c r="D70" i="89" l="1"/>
  <c r="D76" i="89" s="1"/>
  <c r="D78" i="89" s="1"/>
  <c r="D99" i="89" s="1"/>
  <c r="D84" i="89"/>
  <c r="D100" i="89" l="1"/>
  <c r="D101" i="89" s="1"/>
  <c r="D87" i="89"/>
  <c r="D88" i="89" s="1"/>
  <c r="D89" i="89" s="1"/>
  <c r="D90" i="89" l="1"/>
  <c r="D92" i="89"/>
  <c r="D91" i="89"/>
  <c r="D93" i="89" l="1"/>
  <c r="D102" i="89" s="1"/>
  <c r="D103" i="89" s="1"/>
  <c r="J8" i="35" s="1"/>
  <c r="K8" i="35" s="1"/>
  <c r="L8" i="35" s="1"/>
  <c r="K9" i="35"/>
  <c r="L9" i="35" s="1"/>
  <c r="K7" i="35"/>
  <c r="L7" i="35" s="1"/>
  <c r="F8" i="75" l="1"/>
  <c r="F9" i="75"/>
  <c r="F7" i="75"/>
  <c r="F6" i="75"/>
  <c r="F5" i="75"/>
  <c r="F10" i="75" l="1"/>
  <c r="F11" i="75" s="1"/>
  <c r="F23" i="75" s="1"/>
  <c r="J11" i="35" l="1"/>
  <c r="K11" i="35" s="1"/>
  <c r="L11" i="35" s="1"/>
  <c r="K10" i="35"/>
  <c r="L10" i="35" s="1"/>
  <c r="K12" i="35" l="1"/>
  <c r="L12" i="35" s="1"/>
  <c r="K13" i="35"/>
  <c r="L13" i="35" l="1"/>
</calcChain>
</file>

<file path=xl/sharedStrings.xml><?xml version="1.0" encoding="utf-8"?>
<sst xmlns="http://schemas.openxmlformats.org/spreadsheetml/2006/main" count="1345" uniqueCount="175">
  <si>
    <t>TOTAL</t>
  </si>
  <si>
    <t>Adicional Noturno</t>
  </si>
  <si>
    <t>Composição da Remuneração</t>
  </si>
  <si>
    <t>A</t>
  </si>
  <si>
    <t>B</t>
  </si>
  <si>
    <t>C</t>
  </si>
  <si>
    <t>D</t>
  </si>
  <si>
    <t>E</t>
  </si>
  <si>
    <t>F</t>
  </si>
  <si>
    <t>G</t>
  </si>
  <si>
    <t>Referência</t>
  </si>
  <si>
    <t>Valor (R$)</t>
  </si>
  <si>
    <t>MÓDULO 1 - COMPOSIÇÃO DA REMUNERAÇÃO</t>
  </si>
  <si>
    <t>Benefícios Mensais e Diários</t>
  </si>
  <si>
    <t>4.1</t>
  </si>
  <si>
    <t>4.2</t>
  </si>
  <si>
    <t>Provisão para Rescisão</t>
  </si>
  <si>
    <t>Custos Indiretos, Tributos e Lucro</t>
  </si>
  <si>
    <t>Lucro</t>
  </si>
  <si>
    <t>QUADRO RESUMO DO CUSTO POR EMPREGADO</t>
  </si>
  <si>
    <t>Mão de Obra Vinculada à Execução Contratual (Valor por Empregado)</t>
  </si>
  <si>
    <t>Custos Indiretos</t>
  </si>
  <si>
    <t>Data base da categoria</t>
  </si>
  <si>
    <t>Tipo de serviço</t>
  </si>
  <si>
    <t>MÃO DE OBRA</t>
  </si>
  <si>
    <t xml:space="preserve">DATA DE APRESENTAÇÃO DA PROPOSTA </t>
  </si>
  <si>
    <t>MUNICÍPIO/ UF</t>
  </si>
  <si>
    <t>ANO DE CONVENÇÃO COLETIVA DE TRABALHO</t>
  </si>
  <si>
    <t>NÚMERO DE MESES DE EXECUÇÃO CONTRATUAL</t>
  </si>
  <si>
    <t xml:space="preserve">DISCRIMINAÇÃO DOS SERVIÇOS </t>
  </si>
  <si>
    <t>Insumos Diversos</t>
  </si>
  <si>
    <t>ITEM</t>
  </si>
  <si>
    <t>MÓDULO 2 - ENCARGOS E BENEFÍCIOS ANUAIS, MENSAIS E DIÁRIOS</t>
  </si>
  <si>
    <t>2.1</t>
  </si>
  <si>
    <t>13º (décimo terceiro) Salário, Férias e Adicional de Férias</t>
  </si>
  <si>
    <t>Encargos Previdenciários (GPS), Fundo de Garantia por Tempo de Serviço (FGTS) e outras contribuições</t>
  </si>
  <si>
    <t>2.2</t>
  </si>
  <si>
    <t>2.3</t>
  </si>
  <si>
    <t>QUADRO RESUMO DO MÓDULO 2: ENCARGOS E BENEFÍCIOS ANUAIS, MENSAIS E DIÁRIOS</t>
  </si>
  <si>
    <t>Encargos e Benefícios Anuais, Mensais e Diários</t>
  </si>
  <si>
    <t>GPS, FGTS e outras contribuições</t>
  </si>
  <si>
    <t>Benefícios Mensais e Diários Total</t>
  </si>
  <si>
    <t>MÓDULO 3 - PROVISÃO PARA RESCISÃO</t>
  </si>
  <si>
    <t>MÓDULO 4 - CUSTO DE REPOSIÇÃO DO PROFISSIONAL AUSENTE</t>
  </si>
  <si>
    <t xml:space="preserve">Ausências Legais </t>
  </si>
  <si>
    <t>Intrajornada</t>
  </si>
  <si>
    <t>QUADRO RESUMO DO MÓDULO 4: CUSTO DE REPOSIÇÃO DO PROFISSIONAL AUSENTE</t>
  </si>
  <si>
    <t>CUSTO DE REPOSIÇÃO DO PROFISSIONAL AUSENTE</t>
  </si>
  <si>
    <t>MÓDULO 5 - INSUMOS DIVERSOS</t>
  </si>
  <si>
    <t>MÓDULO 6 - CUSTOS INDIRETOS, TRIBUTOS E LUCRO</t>
  </si>
  <si>
    <t>(A+B+C+D+E)</t>
  </si>
  <si>
    <t xml:space="preserve">Intervalo para repouso ou alimentação </t>
  </si>
  <si>
    <t>DADOS PARA COMPOSIÇÃO DOS CUSTOS REFERENTE À MÃO DE OBRA</t>
  </si>
  <si>
    <t>Classificação Brasileira de Ocupação (CBO)</t>
  </si>
  <si>
    <t>Salário normativo da categoria profissional para jornada de 44 h/sem</t>
  </si>
  <si>
    <t>Categoria profissional (vinculada à execução contratual )</t>
  </si>
  <si>
    <t>TRIBUTOS FEDERAIS - COFINS</t>
  </si>
  <si>
    <t>TRIBUTOS FEDERAIS - PIS</t>
  </si>
  <si>
    <t>TRIBUTOS MUNICIPAIS - ISS</t>
  </si>
  <si>
    <t>VALOR TOTAL (MENSAL POR EMPREGADO)</t>
  </si>
  <si>
    <t>PLANILHA DE CUSTOS E FORMAÇÃO DE PREÇOS</t>
  </si>
  <si>
    <t>Percentual</t>
  </si>
  <si>
    <t xml:space="preserve">Adicional de Periculosidade </t>
  </si>
  <si>
    <t>Valor Unitário/Por Empregado Mensal(R$)</t>
  </si>
  <si>
    <t>Valor Unitário/Mensal Por Empregado (R$)</t>
  </si>
  <si>
    <t>Adicional de Insalubridade</t>
  </si>
  <si>
    <t xml:space="preserve">INSS </t>
  </si>
  <si>
    <t>SALÁRIO EDUCAÇÃO</t>
  </si>
  <si>
    <t xml:space="preserve">SESC OU SESI </t>
  </si>
  <si>
    <t xml:space="preserve">FGTS </t>
  </si>
  <si>
    <t>H</t>
  </si>
  <si>
    <t>Salário Base</t>
  </si>
  <si>
    <t>Materiais</t>
  </si>
  <si>
    <t>SUBTOTAL</t>
  </si>
  <si>
    <t xml:space="preserve">Uniformes </t>
  </si>
  <si>
    <t xml:space="preserve">Adicional de Hora Noturna </t>
  </si>
  <si>
    <t xml:space="preserve">Adicional de Hora Extra </t>
  </si>
  <si>
    <t>Outros</t>
  </si>
  <si>
    <t>VALOR TOTAL DA CONTRATAÇÃO</t>
  </si>
  <si>
    <t>Transporte</t>
  </si>
  <si>
    <t>VALOR TOTAL ANUAL</t>
  </si>
  <si>
    <t>VALOR MENSAL</t>
  </si>
  <si>
    <t>VALOR UNITÁRIO MENSAL</t>
  </si>
  <si>
    <t>QUANTIDADE</t>
  </si>
  <si>
    <t>VALOR UNITÁRIO</t>
  </si>
  <si>
    <t xml:space="preserve">VALOR TOTAL </t>
  </si>
  <si>
    <t>CUSTO ANUAL (POR FUNCIONÁRIO)</t>
  </si>
  <si>
    <t>CUSTO MENSAL (POR FUNCIONÁRIO)</t>
  </si>
  <si>
    <t>01/jan</t>
  </si>
  <si>
    <t>DESCRIÇÃO</t>
  </si>
  <si>
    <t>UNIFORMES</t>
  </si>
  <si>
    <t>-</t>
  </si>
  <si>
    <t>GRUPO</t>
  </si>
  <si>
    <t>POSTO</t>
  </si>
  <si>
    <t xml:space="preserve">Fortaleza/CE </t>
  </si>
  <si>
    <t>LOCAL DE TRABALHO</t>
  </si>
  <si>
    <t>Motorista 
categoria D</t>
  </si>
  <si>
    <t>Lavador de 
Veículos</t>
  </si>
  <si>
    <t>Fortaleza/CE</t>
  </si>
  <si>
    <t>CE000115/2021</t>
  </si>
  <si>
    <t>Tratador de Animais</t>
  </si>
  <si>
    <t>6230-20</t>
  </si>
  <si>
    <t>Ferramentas</t>
  </si>
  <si>
    <t>Salário normativo da categoria profissional para jornada de 36 h/sem</t>
  </si>
  <si>
    <t>FEMININO</t>
  </si>
  <si>
    <t>Calça ou saia na altura do joelho, em tecido microfibra, na cor preto ou azul marinho.</t>
  </si>
  <si>
    <t>Par de sapato social, cor preta ou azul marinho, meio salto, tipo scarpin.</t>
  </si>
  <si>
    <t>Pares de meias finas, na cor da pele</t>
  </si>
  <si>
    <t>Crachá de acordo com as regras e os modelos exigidos nos pontos de imigração em atuará</t>
  </si>
  <si>
    <t>Blusas internas brancas, manga curta, em algodão ou seda, que contenha o emblema da empresa de forma discreta.</t>
  </si>
  <si>
    <t>MASCULINO</t>
  </si>
  <si>
    <t>Calça em tecido microfibra, na cor preta ou azul marinho</t>
  </si>
  <si>
    <t>Camisas de algodão ou seda, manga curta, na cor branca, que contenha o emblema da empresa de forma discreta</t>
  </si>
  <si>
    <t>Par de sapato social, cor preta</t>
  </si>
  <si>
    <t>Pares de meias pretas</t>
  </si>
  <si>
    <t>Cinto na cor preta.</t>
  </si>
  <si>
    <t>Motorista categoria D</t>
  </si>
  <si>
    <t>7825-10</t>
  </si>
  <si>
    <t>5199-35</t>
  </si>
  <si>
    <t>Lavador de Veículos</t>
  </si>
  <si>
    <t xml:space="preserve">SENAI - SENAC </t>
  </si>
  <si>
    <t xml:space="preserve">SEBRAE </t>
  </si>
  <si>
    <t xml:space="preserve">INCRA </t>
  </si>
  <si>
    <t>Aviso Prévio Indenizado - Memória de Cálculo: { (1 mês não trabalhado / 12 meses) X 5% de rotatividade anual}</t>
  </si>
  <si>
    <t>Tributos (Módulo 01 + Módulo 02 + Módulo 03 + Módulo 04 + Módulo 05 + Custos Indiretos + Lucro + Tributos)</t>
  </si>
  <si>
    <t>PROPOSTA</t>
  </si>
  <si>
    <t>Contínuo</t>
  </si>
  <si>
    <t>Recepcionista</t>
  </si>
  <si>
    <t>Copeira</t>
  </si>
  <si>
    <t>Auxiliar Administrativo</t>
  </si>
  <si>
    <t>Tratador de animais</t>
  </si>
  <si>
    <t>Fortaleza/CE Juazeiro do Norte/CE</t>
  </si>
  <si>
    <t>CE000092/2022</t>
  </si>
  <si>
    <t>4122-05</t>
  </si>
  <si>
    <t>Outros (cesta básica)</t>
  </si>
  <si>
    <t>CE000988/2021</t>
  </si>
  <si>
    <t>Motorista de Caminhão acima de 18 (dezoito) toneladas</t>
  </si>
  <si>
    <t>01/agosto</t>
  </si>
  <si>
    <t>Lavador</t>
  </si>
  <si>
    <t>01/ago</t>
  </si>
  <si>
    <t>QTD DE POSTOS</t>
  </si>
  <si>
    <t>13º (décimo terceiro) Salário - Memória de Cálculo: 1/12(meses) x  100 % = 8,33%</t>
  </si>
  <si>
    <t>Férias e Adicional de Férias - Memória de Cálculo: [1/12(meses) +1/12(meses)x1/3] x  100 % = 11,11%.</t>
  </si>
  <si>
    <t>Auxílio Alimentação</t>
  </si>
  <si>
    <t>Auxilio Saúde</t>
  </si>
  <si>
    <t>Jardineiro</t>
  </si>
  <si>
    <t>Insumos de Jardinagem</t>
  </si>
  <si>
    <t>*Considera-se uma demanda prevista de 66 diárias anuais para o item 08 (domingos e feriados municipais, estaduais e nacionais)</t>
  </si>
  <si>
    <t>*Considera-se uma demanda prevista de 104 diárias anuais para o item 09 (previsão de 2 vezes por semana)</t>
  </si>
  <si>
    <t>UNIDADE DE MEDIDA</t>
  </si>
  <si>
    <t>JORNADA DE TRABALHO</t>
  </si>
  <si>
    <t>Mês</t>
  </si>
  <si>
    <t>44h semanais</t>
  </si>
  <si>
    <t>Diária sob demanda</t>
  </si>
  <si>
    <t>66 anuais</t>
  </si>
  <si>
    <t>Diária</t>
  </si>
  <si>
    <t>102 anuais</t>
  </si>
  <si>
    <t>Unidade</t>
  </si>
  <si>
    <t>Sob demanda</t>
  </si>
  <si>
    <t>LICITAÇÃO (PREGÃO ELETRÔNICO) Nº: 05/2022</t>
  </si>
  <si>
    <t>Nº DO PROCESSO: 08270.001540/2022-56</t>
  </si>
  <si>
    <t>CUSTO MÉDIO MENSAL (POR FUNCIONÁRIO)</t>
  </si>
  <si>
    <t>Incidência do FGTS Sobre o Aviso Prévio Indenizado - Memória de Cáluclo: FGTS sobre API = API × 0,08 × 100 → % FGTS sobre API = 0,0042 × 0,08 × 100 ≅ 0,03% (Alíquota do FGTS: 8%)</t>
  </si>
  <si>
    <t>Multa do FGTS e contribuição social sobre o aviso prévio indenizado - Memória de Cálculo: Multa sobre FGTS = 0,08 × 0,4 × 0,9 × 100 ≅ 0,16% (Alíquota do FGTS: 8%, Alíquota da Multa sobre o saldo do FGTS: 40%, Funcionários remanescentes: 90% - estimativa de 10% dos funcionários pedirem demissão)</t>
  </si>
  <si>
    <t>Aviso Prévio Trabalhado - Memória de Cálculo: APT = (7/30) ÷ 12 × 100 ∴ % APT ≅ 1,94% (7/30 proporção de dias de aviso prévio a que o empregado tem direito de se ausentar durante o mês, 12 é o número de meses do ano)</t>
  </si>
  <si>
    <t>Incidência dos Encargos do Submódulo 2.2 Sobre o Aviso Prévio Trabalhado - Memória de Cálculo: Encargos sobre APT = % do Submódulo 2.2 × % Aviso Prévio Trabalhado</t>
  </si>
  <si>
    <t>Multa Sobre o FGTS e Contribuições Sociais Sobre o Aviso Prévio Trabalhado - Memória de Cáluclo: Multa e CS sobre FGTS = APT × 0,08 × 0,4 × 100 (Índice que demonstra o custo estimado com a Multa do FGTS e contribuição social sobre o Aviso Prévio Trabalhado - Alíquota do FGTS: 8%, Alíquota da Multa sobre o saldo do FGTS: 40%)</t>
  </si>
  <si>
    <t>SAT = RAT x FAT</t>
  </si>
  <si>
    <t>Substituto na cobertura Férias  - Memória de Cálculo: [((1+1/3)/12)/12] - Arts. 129 e 130, inc. I, da CLT. (Será pago somente após o 1º ano de contrato)</t>
  </si>
  <si>
    <t>Substituto na cobertura das Ausências Legais - Memória de Cálculo: AL = (1 ÷ 30 ÷ 12) × 100 ≅ 0,28% (Estimativa de 1 dia de licença por ano)</t>
  </si>
  <si>
    <t>Substituto na cobertura da Licença Paternidade - Memória de Cálculo: LP = (5 ÷ 30 ÷ 12) × 0,015 × 100 ≅ 0,02% (Estimativa de 1 dia de ausência legal por ano. Dados do IBGE, 1,5% é a média de trabalhadores que são pais durante o ano.)</t>
  </si>
  <si>
    <t>Substituto na cobertura da Ausência por Acidente de Trabalho - Memória de Cálculo: AT = (1 ÷ 12) × 0,0178 × 100 ≅ 0,07% (Estimativa de 1 (uma) licença de 30 (trinta) dias por ano e de 1,78% dos empregados usufruindo 30 (trinta) dias de licença por ano.)</t>
  </si>
  <si>
    <t>Substituto na cobertura de Afastamento Maternidade - Art. 7º, XIX, CF/88 e 10, § 1º da CLT - Memória de Cálculo: LM = (5 ÷ 30 ÷ 12) × 0,015 × 100 ≅ 0,02% (Estimativa de 1 dia de ausência legal por ano. Dados do IBGE, 1,5% é a média de trabalhadores que são mães durante o ano.)</t>
  </si>
  <si>
    <t>Substituto na cobertura de Outras Ausências (doença) Memória de Cálculo: LM = (5 ÷ 30 ÷ 12) × 100 ≅ 1,39%</t>
  </si>
  <si>
    <t>Auxílio Alimentação (cesta básica)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</si>
</sst>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8" formatCode="&quot;R$&quot;\ #,##0.00;[Red]\-&quot;R$&quot;\ #,##0.00"/>
    <numFmt numFmtId="44" formatCode="_-&quot;R$&quot;\ * #,##0.00_-;\-&quot;R$&quot;\ * #,##0.00_-;_-&quot;R$&quot;\ * &quot;-&quot;??_-;_-@_-"/>
    <numFmt numFmtId="164" formatCode="_-&quot;R$&quot;* #,##0.00_-;\-&quot;R$&quot;* #,##0.00_-;_-&quot;R$&quot;* &quot;-&quot;??_-;_-@_-"/>
    <numFmt numFmtId="165" formatCode="&quot;R$&quot;\ #,##0.00"/>
    <numFmt numFmtId="166" formatCode="&quot;R$&quot;#,##0.00"/>
    <numFmt numFmtId="167" formatCode="[$R$-416]\ #,##0.00;[Red]\-[$R$-416]\ #,##0.00"/>
    <numFmt numFmtId="168" formatCode="0.000%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rgb="FF000000"/>
      <name val="Times New Roman"/>
      <family val="1"/>
    </font>
    <font>
      <sz val="10"/>
      <color rgb="FF000000"/>
      <name val="Times New Roman"/>
      <family val="1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8"/>
      <color theme="1"/>
      <name val="Arial"/>
      <family val="2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rgb="FF004586"/>
      </left>
      <right style="double">
        <color rgb="FF004586"/>
      </right>
      <top style="double">
        <color rgb="FF004586"/>
      </top>
      <bottom style="double">
        <color rgb="FF004586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7">
    <xf numFmtId="0" fontId="0" fillId="0" borderId="0"/>
    <xf numFmtId="9" fontId="1" fillId="0" borderId="0" applyFont="0" applyFill="0" applyBorder="0" applyAlignment="0" applyProtection="0"/>
    <xf numFmtId="0" fontId="2" fillId="0" borderId="0"/>
    <xf numFmtId="44" fontId="1" fillId="0" borderId="0" applyFont="0" applyFill="0" applyBorder="0" applyAlignment="0" applyProtection="0"/>
    <xf numFmtId="0" fontId="3" fillId="0" borderId="0"/>
    <xf numFmtId="164" fontId="4" fillId="0" borderId="0" applyFont="0" applyFill="0" applyBorder="0" applyAlignment="0" applyProtection="0"/>
    <xf numFmtId="0" fontId="4" fillId="0" borderId="0"/>
  </cellStyleXfs>
  <cellXfs count="159">
    <xf numFmtId="0" fontId="0" fillId="0" borderId="0" xfId="0"/>
    <xf numFmtId="10" fontId="5" fillId="0" borderId="1" xfId="1" applyNumberFormat="1" applyFont="1" applyFill="1" applyBorder="1" applyAlignment="1">
      <alignment horizontal="center" vertical="center"/>
    </xf>
    <xf numFmtId="0" fontId="5" fillId="0" borderId="0" xfId="0" applyFont="1" applyFill="1"/>
    <xf numFmtId="0" fontId="6" fillId="0" borderId="0" xfId="0" applyFont="1" applyFill="1"/>
    <xf numFmtId="0" fontId="5" fillId="0" borderId="1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/>
    </xf>
    <xf numFmtId="0" fontId="5" fillId="0" borderId="14" xfId="0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vertical="center"/>
    </xf>
    <xf numFmtId="0" fontId="5" fillId="0" borderId="9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0" fontId="5" fillId="0" borderId="1" xfId="0" applyFont="1" applyFill="1" applyBorder="1" applyAlignment="1">
      <alignment vertical="center" wrapText="1"/>
    </xf>
    <xf numFmtId="0" fontId="5" fillId="0" borderId="23" xfId="0" applyFont="1" applyFill="1" applyBorder="1" applyAlignment="1">
      <alignment horizontal="center" vertical="center"/>
    </xf>
    <xf numFmtId="0" fontId="5" fillId="0" borderId="32" xfId="0" applyFont="1" applyFill="1" applyBorder="1" applyAlignment="1">
      <alignment vertical="center"/>
    </xf>
    <xf numFmtId="0" fontId="6" fillId="0" borderId="9" xfId="0" applyFont="1" applyFill="1" applyBorder="1" applyAlignment="1">
      <alignment horizontal="center" vertical="center"/>
    </xf>
    <xf numFmtId="0" fontId="6" fillId="0" borderId="10" xfId="0" applyFont="1" applyFill="1" applyBorder="1" applyAlignment="1">
      <alignment horizontal="center" vertical="center" wrapText="1"/>
    </xf>
    <xf numFmtId="165" fontId="5" fillId="0" borderId="12" xfId="0" applyNumberFormat="1" applyFont="1" applyFill="1" applyBorder="1" applyAlignment="1">
      <alignment horizontal="center" vertical="center"/>
    </xf>
    <xf numFmtId="0" fontId="5" fillId="0" borderId="2" xfId="0" applyFont="1" applyFill="1" applyBorder="1" applyAlignment="1">
      <alignment vertical="center"/>
    </xf>
    <xf numFmtId="0" fontId="5" fillId="0" borderId="4" xfId="0" applyFont="1" applyFill="1" applyBorder="1" applyAlignment="1">
      <alignment vertical="center"/>
    </xf>
    <xf numFmtId="165" fontId="6" fillId="0" borderId="12" xfId="0" applyNumberFormat="1" applyFont="1" applyFill="1" applyBorder="1" applyAlignment="1">
      <alignment horizontal="center" vertical="center"/>
    </xf>
    <xf numFmtId="10" fontId="5" fillId="0" borderId="0" xfId="1" applyNumberFormat="1" applyFont="1" applyFill="1"/>
    <xf numFmtId="0" fontId="6" fillId="0" borderId="5" xfId="0" applyFont="1" applyFill="1" applyBorder="1" applyAlignment="1">
      <alignment vertical="center"/>
    </xf>
    <xf numFmtId="0" fontId="6" fillId="0" borderId="5" xfId="0" applyFont="1" applyFill="1" applyBorder="1" applyAlignment="1">
      <alignment horizontal="center" vertical="center"/>
    </xf>
    <xf numFmtId="10" fontId="6" fillId="0" borderId="1" xfId="0" applyNumberFormat="1" applyFont="1" applyFill="1" applyBorder="1" applyAlignment="1">
      <alignment horizontal="center" vertical="center"/>
    </xf>
    <xf numFmtId="165" fontId="6" fillId="0" borderId="10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center" wrapText="1"/>
    </xf>
    <xf numFmtId="0" fontId="6" fillId="0" borderId="2" xfId="0" applyFont="1" applyFill="1" applyBorder="1" applyAlignment="1">
      <alignment vertical="center"/>
    </xf>
    <xf numFmtId="166" fontId="5" fillId="0" borderId="1" xfId="0" applyNumberFormat="1" applyFont="1" applyFill="1" applyBorder="1" applyAlignment="1">
      <alignment horizontal="center" vertical="center" wrapText="1"/>
    </xf>
    <xf numFmtId="165" fontId="5" fillId="0" borderId="24" xfId="0" applyNumberFormat="1" applyFont="1" applyFill="1" applyBorder="1" applyAlignment="1">
      <alignment horizontal="center" vertical="center"/>
    </xf>
    <xf numFmtId="166" fontId="5" fillId="0" borderId="0" xfId="0" applyNumberFormat="1" applyFont="1" applyFill="1"/>
    <xf numFmtId="0" fontId="5" fillId="0" borderId="2" xfId="0" applyFont="1" applyFill="1" applyBorder="1" applyAlignment="1">
      <alignment vertical="center" wrapText="1"/>
    </xf>
    <xf numFmtId="165" fontId="5" fillId="0" borderId="0" xfId="0" applyNumberFormat="1" applyFont="1" applyFill="1"/>
    <xf numFmtId="10" fontId="5" fillId="0" borderId="1" xfId="0" applyNumberFormat="1" applyFont="1" applyFill="1" applyBorder="1" applyAlignment="1">
      <alignment horizontal="center" vertical="center"/>
    </xf>
    <xf numFmtId="10" fontId="5" fillId="0" borderId="1" xfId="1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/>
    </xf>
    <xf numFmtId="168" fontId="5" fillId="0" borderId="1" xfId="1" applyNumberFormat="1" applyFont="1" applyFill="1" applyBorder="1" applyAlignment="1">
      <alignment horizontal="center" vertical="center"/>
    </xf>
    <xf numFmtId="168" fontId="6" fillId="0" borderId="1" xfId="0" applyNumberFormat="1" applyFont="1" applyFill="1" applyBorder="1" applyAlignment="1">
      <alignment horizontal="center" vertical="center"/>
    </xf>
    <xf numFmtId="165" fontId="6" fillId="0" borderId="1" xfId="0" applyNumberFormat="1" applyFont="1" applyFill="1" applyBorder="1" applyAlignment="1">
      <alignment horizontal="center" vertical="center"/>
    </xf>
    <xf numFmtId="0" fontId="6" fillId="0" borderId="12" xfId="0" applyFont="1" applyFill="1" applyBorder="1" applyAlignment="1">
      <alignment horizontal="center" vertical="center"/>
    </xf>
    <xf numFmtId="0" fontId="6" fillId="0" borderId="33" xfId="0" applyFont="1" applyFill="1" applyBorder="1" applyAlignment="1"/>
    <xf numFmtId="4" fontId="6" fillId="0" borderId="0" xfId="0" applyNumberFormat="1" applyFont="1" applyFill="1"/>
    <xf numFmtId="0" fontId="5" fillId="0" borderId="0" xfId="0" applyFont="1" applyFill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167" fontId="6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44" fontId="5" fillId="0" borderId="1" xfId="3" applyFont="1" applyFill="1" applyBorder="1" applyAlignment="1">
      <alignment horizontal="center" vertical="center" wrapText="1"/>
    </xf>
    <xf numFmtId="164" fontId="5" fillId="0" borderId="0" xfId="0" applyNumberFormat="1" applyFont="1" applyFill="1"/>
    <xf numFmtId="164" fontId="6" fillId="0" borderId="1" xfId="0" applyNumberFormat="1" applyFont="1" applyFill="1" applyBorder="1" applyAlignment="1">
      <alignment horizontal="center" vertical="center" wrapText="1"/>
    </xf>
    <xf numFmtId="0" fontId="5" fillId="0" borderId="33" xfId="0" applyFont="1" applyFill="1" applyBorder="1"/>
    <xf numFmtId="0" fontId="5" fillId="0" borderId="0" xfId="0" applyFont="1" applyFill="1" applyBorder="1"/>
    <xf numFmtId="0" fontId="5" fillId="0" borderId="34" xfId="0" applyFont="1" applyFill="1" applyBorder="1"/>
    <xf numFmtId="44" fontId="5" fillId="0" borderId="0" xfId="3" applyFont="1" applyFill="1"/>
    <xf numFmtId="0" fontId="6" fillId="0" borderId="0" xfId="0" applyFont="1" applyFill="1" applyBorder="1" applyAlignment="1"/>
    <xf numFmtId="0" fontId="6" fillId="0" borderId="0" xfId="0" applyFont="1" applyFill="1" applyBorder="1"/>
    <xf numFmtId="0" fontId="6" fillId="0" borderId="33" xfId="0" applyFont="1" applyFill="1" applyBorder="1"/>
    <xf numFmtId="167" fontId="5" fillId="0" borderId="34" xfId="0" applyNumberFormat="1" applyFont="1" applyFill="1" applyBorder="1"/>
    <xf numFmtId="0" fontId="5" fillId="0" borderId="33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20" xfId="0" applyFont="1" applyFill="1" applyBorder="1"/>
    <xf numFmtId="0" fontId="5" fillId="0" borderId="35" xfId="0" applyFont="1" applyFill="1" applyBorder="1"/>
    <xf numFmtId="0" fontId="5" fillId="0" borderId="21" xfId="0" applyFont="1" applyFill="1" applyBorder="1"/>
    <xf numFmtId="167" fontId="5" fillId="0" borderId="0" xfId="0" applyNumberFormat="1" applyFont="1" applyFill="1"/>
    <xf numFmtId="0" fontId="6" fillId="0" borderId="17" xfId="0" applyFont="1" applyFill="1" applyBorder="1" applyAlignment="1">
      <alignment horizontal="center" vertical="center" wrapText="1"/>
    </xf>
    <xf numFmtId="0" fontId="6" fillId="0" borderId="36" xfId="0" applyFont="1" applyFill="1" applyBorder="1" applyAlignment="1">
      <alignment horizontal="center" vertical="center" wrapText="1"/>
    </xf>
    <xf numFmtId="0" fontId="6" fillId="0" borderId="18" xfId="0" applyFont="1" applyFill="1" applyBorder="1" applyAlignment="1">
      <alignment horizontal="center" vertical="center" wrapText="1"/>
    </xf>
    <xf numFmtId="8" fontId="6" fillId="0" borderId="12" xfId="0" applyNumberFormat="1" applyFont="1" applyFill="1" applyBorder="1" applyAlignment="1">
      <alignment horizontal="center" vertical="center" wrapText="1"/>
    </xf>
    <xf numFmtId="0" fontId="6" fillId="0" borderId="35" xfId="0" applyFont="1" applyFill="1" applyBorder="1" applyAlignment="1">
      <alignment horizontal="center" vertical="center"/>
    </xf>
    <xf numFmtId="8" fontId="6" fillId="0" borderId="35" xfId="0" applyNumberFormat="1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  <xf numFmtId="167" fontId="5" fillId="0" borderId="38" xfId="0" applyNumberFormat="1" applyFont="1" applyFill="1" applyBorder="1" applyAlignment="1">
      <alignment horizontal="center" vertical="center"/>
    </xf>
    <xf numFmtId="0" fontId="5" fillId="0" borderId="32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/>
    </xf>
    <xf numFmtId="0" fontId="6" fillId="0" borderId="1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5" fillId="0" borderId="23" xfId="0" applyFont="1" applyFill="1" applyBorder="1" applyAlignment="1">
      <alignment horizontal="center" vertical="center"/>
    </xf>
    <xf numFmtId="165" fontId="5" fillId="0" borderId="1" xfId="3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164" fontId="6" fillId="0" borderId="0" xfId="0" applyNumberFormat="1" applyFont="1" applyFill="1" applyBorder="1" applyAlignment="1">
      <alignment horizontal="center" vertical="center" wrapText="1"/>
    </xf>
    <xf numFmtId="164" fontId="6" fillId="0" borderId="34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/>
    </xf>
    <xf numFmtId="0" fontId="5" fillId="0" borderId="23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8" fillId="0" borderId="39" xfId="0" applyFont="1" applyBorder="1" applyAlignment="1">
      <alignment horizontal="center" vertical="center" wrapText="1"/>
    </xf>
    <xf numFmtId="0" fontId="8" fillId="0" borderId="32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44" fontId="5" fillId="2" borderId="1" xfId="3" applyFont="1" applyFill="1" applyBorder="1" applyAlignment="1">
      <alignment horizontal="center" vertical="center" wrapText="1"/>
    </xf>
    <xf numFmtId="165" fontId="5" fillId="2" borderId="1" xfId="3" applyNumberFormat="1" applyFont="1" applyFill="1" applyBorder="1" applyAlignment="1">
      <alignment horizontal="center" vertical="center" wrapText="1"/>
    </xf>
    <xf numFmtId="10" fontId="5" fillId="2" borderId="1" xfId="1" applyNumberFormat="1" applyFont="1" applyFill="1" applyBorder="1" applyAlignment="1">
      <alignment horizontal="center" vertical="center"/>
    </xf>
    <xf numFmtId="10" fontId="5" fillId="0" borderId="1" xfId="0" applyNumberFormat="1" applyFont="1" applyFill="1" applyBorder="1" applyAlignment="1">
      <alignment horizontal="center" vertical="center" wrapText="1"/>
    </xf>
    <xf numFmtId="166" fontId="5" fillId="3" borderId="1" xfId="0" applyNumberFormat="1" applyFont="1" applyFill="1" applyBorder="1" applyAlignment="1">
      <alignment horizontal="center" vertical="center" wrapText="1"/>
    </xf>
    <xf numFmtId="166" fontId="5" fillId="4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5" fillId="0" borderId="32" xfId="0" applyFont="1" applyFill="1" applyBorder="1" applyAlignment="1">
      <alignment horizontal="center" vertical="center" wrapText="1"/>
    </xf>
    <xf numFmtId="0" fontId="5" fillId="0" borderId="37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2" xfId="0" applyFont="1" applyFill="1" applyBorder="1" applyAlignment="1">
      <alignment horizontal="center" vertical="center"/>
    </xf>
    <xf numFmtId="0" fontId="6" fillId="0" borderId="26" xfId="0" applyFont="1" applyFill="1" applyBorder="1" applyAlignment="1">
      <alignment horizontal="center" vertical="center"/>
    </xf>
    <xf numFmtId="0" fontId="6" fillId="0" borderId="27" xfId="0" applyFont="1" applyFill="1" applyBorder="1" applyAlignment="1">
      <alignment horizontal="center" vertical="center"/>
    </xf>
    <xf numFmtId="0" fontId="6" fillId="0" borderId="28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left" vertical="center"/>
    </xf>
    <xf numFmtId="0" fontId="6" fillId="0" borderId="3" xfId="0" applyFont="1" applyFill="1" applyBorder="1" applyAlignment="1">
      <alignment horizontal="left" vertical="center"/>
    </xf>
    <xf numFmtId="0" fontId="6" fillId="0" borderId="4" xfId="0" applyFont="1" applyFill="1" applyBorder="1" applyAlignment="1">
      <alignment horizontal="left" vertical="center"/>
    </xf>
    <xf numFmtId="0" fontId="6" fillId="0" borderId="29" xfId="0" applyFont="1" applyFill="1" applyBorder="1" applyAlignment="1">
      <alignment horizontal="center" vertical="center"/>
    </xf>
    <xf numFmtId="0" fontId="6" fillId="0" borderId="30" xfId="0" applyFont="1" applyFill="1" applyBorder="1" applyAlignment="1">
      <alignment horizontal="center" vertical="center"/>
    </xf>
    <xf numFmtId="0" fontId="6" fillId="0" borderId="31" xfId="0" applyFont="1" applyFill="1" applyBorder="1" applyAlignment="1">
      <alignment horizontal="center" vertical="center"/>
    </xf>
    <xf numFmtId="14" fontId="5" fillId="0" borderId="1" xfId="0" applyNumberFormat="1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/>
    </xf>
    <xf numFmtId="0" fontId="5" fillId="0" borderId="16" xfId="0" applyFont="1" applyFill="1" applyBorder="1" applyAlignment="1">
      <alignment horizontal="center" vertical="center"/>
    </xf>
    <xf numFmtId="0" fontId="6" fillId="0" borderId="17" xfId="0" applyFont="1" applyFill="1" applyBorder="1" applyAlignment="1">
      <alignment horizontal="center" vertical="center"/>
    </xf>
    <xf numFmtId="0" fontId="6" fillId="0" borderId="18" xfId="0" applyFont="1" applyFill="1" applyBorder="1" applyAlignment="1">
      <alignment horizontal="center" vertical="center"/>
    </xf>
    <xf numFmtId="0" fontId="6" fillId="0" borderId="19" xfId="0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/>
    </xf>
    <xf numFmtId="0" fontId="5" fillId="0" borderId="10" xfId="0" applyFont="1" applyFill="1" applyBorder="1" applyAlignment="1">
      <alignment horizontal="center" vertical="center" wrapText="1"/>
    </xf>
    <xf numFmtId="165" fontId="5" fillId="0" borderId="2" xfId="0" applyNumberFormat="1" applyFont="1" applyFill="1" applyBorder="1" applyAlignment="1">
      <alignment horizontal="center" vertical="center"/>
    </xf>
    <xf numFmtId="165" fontId="5" fillId="0" borderId="13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49" fontId="5" fillId="0" borderId="32" xfId="0" applyNumberFormat="1" applyFont="1" applyFill="1" applyBorder="1" applyAlignment="1">
      <alignment horizontal="center" vertical="center" wrapText="1"/>
    </xf>
    <xf numFmtId="49" fontId="5" fillId="0" borderId="24" xfId="0" applyNumberFormat="1" applyFont="1" applyFill="1" applyBorder="1" applyAlignment="1">
      <alignment horizontal="center" vertical="center"/>
    </xf>
    <xf numFmtId="0" fontId="6" fillId="0" borderId="20" xfId="0" applyFont="1" applyFill="1" applyBorder="1" applyAlignment="1">
      <alignment horizontal="left" vertical="center"/>
    </xf>
    <xf numFmtId="0" fontId="6" fillId="0" borderId="21" xfId="0" applyFont="1" applyFill="1" applyBorder="1" applyAlignment="1">
      <alignment horizontal="left" vertical="center"/>
    </xf>
    <xf numFmtId="0" fontId="6" fillId="0" borderId="1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22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6" fillId="0" borderId="13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/>
    </xf>
    <xf numFmtId="0" fontId="5" fillId="0" borderId="4" xfId="0" applyFont="1" applyFill="1" applyBorder="1" applyAlignment="1">
      <alignment horizontal="left" vertical="center"/>
    </xf>
    <xf numFmtId="0" fontId="5" fillId="0" borderId="23" xfId="0" applyFont="1" applyFill="1" applyBorder="1" applyAlignment="1">
      <alignment horizontal="center" vertical="center"/>
    </xf>
    <xf numFmtId="0" fontId="5" fillId="0" borderId="25" xfId="0" applyFont="1" applyFill="1" applyBorder="1" applyAlignment="1">
      <alignment horizontal="center" vertical="center"/>
    </xf>
    <xf numFmtId="0" fontId="5" fillId="0" borderId="22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6" fillId="0" borderId="35" xfId="0" applyFont="1" applyFill="1" applyBorder="1" applyAlignment="1">
      <alignment horizontal="center" vertical="center" wrapText="1"/>
    </xf>
  </cellXfs>
  <cellStyles count="7">
    <cellStyle name="Moeda" xfId="3" builtinId="4"/>
    <cellStyle name="Moeda 2" xfId="5" xr:uid="{00000000-0005-0000-0000-000001000000}"/>
    <cellStyle name="Normal" xfId="0" builtinId="0"/>
    <cellStyle name="Normal 2" xfId="4" xr:uid="{00000000-0005-0000-0000-000003000000}"/>
    <cellStyle name="Normal 3" xfId="2" xr:uid="{00000000-0005-0000-0000-000004000000}"/>
    <cellStyle name="Normal 4" xfId="6" xr:uid="{00000000-0005-0000-0000-000005000000}"/>
    <cellStyle name="Porcentagem" xfId="1" builtinId="5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P32"/>
  <sheetViews>
    <sheetView showGridLines="0" view="pageBreakPreview" topLeftCell="B7" zoomScale="80" zoomScaleNormal="100" zoomScaleSheetLayoutView="80" workbookViewId="0">
      <selection activeCell="J15" sqref="J15"/>
    </sheetView>
  </sheetViews>
  <sheetFormatPr defaultRowHeight="14.25" x14ac:dyDescent="0.2"/>
  <cols>
    <col min="1" max="1" width="3.28515625" style="2" customWidth="1"/>
    <col min="2" max="2" width="9.28515625" style="2" customWidth="1"/>
    <col min="3" max="3" width="5.7109375" style="2" customWidth="1"/>
    <col min="4" max="4" width="21.140625" style="2" customWidth="1"/>
    <col min="5" max="5" width="15" style="2" customWidth="1"/>
    <col min="6" max="9" width="11.140625" style="2" customWidth="1"/>
    <col min="10" max="10" width="20.7109375" style="2" customWidth="1"/>
    <col min="11" max="11" width="22" style="2" customWidth="1"/>
    <col min="12" max="12" width="25.5703125" style="2" customWidth="1"/>
    <col min="13" max="13" width="14" style="2" bestFit="1" customWidth="1"/>
    <col min="14" max="15" width="9.140625" style="2"/>
    <col min="16" max="16" width="29" style="2" customWidth="1"/>
    <col min="17" max="16384" width="9.140625" style="2"/>
  </cols>
  <sheetData>
    <row r="2" spans="2:12" ht="13.5" customHeight="1" x14ac:dyDescent="0.2"/>
    <row r="3" spans="2:12" ht="117.75" hidden="1" customHeight="1" x14ac:dyDescent="0.2"/>
    <row r="4" spans="2:12" ht="23.25" x14ac:dyDescent="0.35">
      <c r="B4" s="101" t="s">
        <v>125</v>
      </c>
      <c r="C4" s="101"/>
      <c r="D4" s="101"/>
      <c r="E4" s="101"/>
      <c r="F4" s="101"/>
      <c r="G4" s="101"/>
      <c r="H4" s="101"/>
      <c r="I4" s="101"/>
      <c r="J4" s="101"/>
      <c r="K4" s="101"/>
      <c r="L4" s="101"/>
    </row>
    <row r="5" spans="2:12" ht="10.5" customHeight="1" x14ac:dyDescent="0.2">
      <c r="B5" s="102"/>
      <c r="C5" s="103"/>
      <c r="D5" s="103"/>
      <c r="E5" s="103"/>
      <c r="F5" s="103"/>
      <c r="G5" s="103"/>
      <c r="H5" s="103"/>
      <c r="I5" s="103"/>
      <c r="J5" s="103"/>
      <c r="K5" s="103"/>
      <c r="L5" s="104"/>
    </row>
    <row r="6" spans="2:12" ht="57" customHeight="1" x14ac:dyDescent="0.2">
      <c r="B6" s="41" t="s">
        <v>92</v>
      </c>
      <c r="C6" s="41" t="s">
        <v>31</v>
      </c>
      <c r="D6" s="41" t="s">
        <v>93</v>
      </c>
      <c r="E6" s="41" t="s">
        <v>95</v>
      </c>
      <c r="F6" s="41" t="s">
        <v>140</v>
      </c>
      <c r="G6" s="90" t="s">
        <v>149</v>
      </c>
      <c r="H6" s="91" t="s">
        <v>83</v>
      </c>
      <c r="I6" s="91" t="s">
        <v>150</v>
      </c>
      <c r="J6" s="41" t="s">
        <v>82</v>
      </c>
      <c r="K6" s="41" t="s">
        <v>81</v>
      </c>
      <c r="L6" s="42" t="s">
        <v>80</v>
      </c>
    </row>
    <row r="7" spans="2:12" ht="57" customHeight="1" x14ac:dyDescent="0.2">
      <c r="B7" s="105">
        <v>1</v>
      </c>
      <c r="C7" s="72">
        <v>1</v>
      </c>
      <c r="D7" s="72" t="s">
        <v>126</v>
      </c>
      <c r="E7" s="72" t="s">
        <v>98</v>
      </c>
      <c r="F7" s="72">
        <v>4</v>
      </c>
      <c r="G7" s="92" t="s">
        <v>151</v>
      </c>
      <c r="H7" s="93">
        <v>12</v>
      </c>
      <c r="I7" s="92" t="s">
        <v>152</v>
      </c>
      <c r="J7" s="77">
        <f>CONTÍNUO!D103</f>
        <v>3805.7750000000001</v>
      </c>
      <c r="K7" s="77">
        <f t="shared" ref="K7:K9" si="0">F7*J7</f>
        <v>15223.1</v>
      </c>
      <c r="L7" s="77">
        <f t="shared" ref="L7:L9" si="1">K7*12</f>
        <v>182677.2</v>
      </c>
    </row>
    <row r="8" spans="2:12" ht="57" customHeight="1" x14ac:dyDescent="0.2">
      <c r="B8" s="106"/>
      <c r="C8" s="72">
        <v>2</v>
      </c>
      <c r="D8" s="72" t="s">
        <v>127</v>
      </c>
      <c r="E8" s="72" t="s">
        <v>131</v>
      </c>
      <c r="F8" s="72">
        <v>5</v>
      </c>
      <c r="G8" s="92" t="s">
        <v>151</v>
      </c>
      <c r="H8" s="93">
        <v>12</v>
      </c>
      <c r="I8" s="92" t="s">
        <v>152</v>
      </c>
      <c r="J8" s="77">
        <f>RECEPCIONISTA!D103</f>
        <v>4075.1460000000002</v>
      </c>
      <c r="K8" s="77">
        <f t="shared" si="0"/>
        <v>20375.73</v>
      </c>
      <c r="L8" s="77">
        <f t="shared" si="1"/>
        <v>244508.76</v>
      </c>
    </row>
    <row r="9" spans="2:12" ht="57" customHeight="1" x14ac:dyDescent="0.2">
      <c r="B9" s="106"/>
      <c r="C9" s="72">
        <v>3</v>
      </c>
      <c r="D9" s="72" t="s">
        <v>128</v>
      </c>
      <c r="E9" s="72" t="s">
        <v>131</v>
      </c>
      <c r="F9" s="72">
        <v>2</v>
      </c>
      <c r="G9" s="92" t="s">
        <v>151</v>
      </c>
      <c r="H9" s="93">
        <v>12</v>
      </c>
      <c r="I9" s="92" t="s">
        <v>152</v>
      </c>
      <c r="J9" s="77">
        <f>COPEIRA!D103</f>
        <v>3741.0320000000002</v>
      </c>
      <c r="K9" s="77">
        <f t="shared" si="0"/>
        <v>7482.0640000000003</v>
      </c>
      <c r="L9" s="77">
        <f t="shared" si="1"/>
        <v>89784.768000000011</v>
      </c>
    </row>
    <row r="10" spans="2:12" ht="57" customHeight="1" x14ac:dyDescent="0.2">
      <c r="B10" s="106"/>
      <c r="C10" s="72">
        <v>4</v>
      </c>
      <c r="D10" s="72" t="s">
        <v>129</v>
      </c>
      <c r="E10" s="72" t="s">
        <v>98</v>
      </c>
      <c r="F10" s="72">
        <v>4</v>
      </c>
      <c r="G10" s="92" t="s">
        <v>151</v>
      </c>
      <c r="H10" s="93">
        <v>12</v>
      </c>
      <c r="I10" s="92" t="s">
        <v>152</v>
      </c>
      <c r="J10" s="77">
        <f>'AUX. ADMINISTRATIVO'!D103</f>
        <v>4075.1460000000002</v>
      </c>
      <c r="K10" s="77">
        <f>F10*J10</f>
        <v>16300.584000000001</v>
      </c>
      <c r="L10" s="77">
        <f>K10*12</f>
        <v>195607.008</v>
      </c>
    </row>
    <row r="11" spans="2:12" ht="57" customHeight="1" x14ac:dyDescent="0.2">
      <c r="B11" s="106"/>
      <c r="C11" s="72">
        <v>5</v>
      </c>
      <c r="D11" s="72" t="s">
        <v>96</v>
      </c>
      <c r="E11" s="72" t="s">
        <v>98</v>
      </c>
      <c r="F11" s="72">
        <v>1</v>
      </c>
      <c r="G11" s="92" t="s">
        <v>151</v>
      </c>
      <c r="H11" s="93">
        <v>12</v>
      </c>
      <c r="I11" s="92" t="s">
        <v>152</v>
      </c>
      <c r="J11" s="77">
        <f>'MOTORISTA D'!D103</f>
        <v>5051.4709999999995</v>
      </c>
      <c r="K11" s="77">
        <f t="shared" ref="K11:K13" si="2">F11*J11</f>
        <v>5051.4709999999995</v>
      </c>
      <c r="L11" s="77">
        <f t="shared" ref="L11:L13" si="3">K11*12</f>
        <v>60617.651999999995</v>
      </c>
    </row>
    <row r="12" spans="2:12" ht="57" customHeight="1" x14ac:dyDescent="0.2">
      <c r="B12" s="106"/>
      <c r="C12" s="72">
        <v>6</v>
      </c>
      <c r="D12" s="69" t="s">
        <v>97</v>
      </c>
      <c r="E12" s="72" t="s">
        <v>131</v>
      </c>
      <c r="F12" s="72">
        <v>2</v>
      </c>
      <c r="G12" s="92" t="s">
        <v>151</v>
      </c>
      <c r="H12" s="93">
        <v>12</v>
      </c>
      <c r="I12" s="92" t="s">
        <v>152</v>
      </c>
      <c r="J12" s="77">
        <f>'LAVADOR DE VEICULOS'!D103</f>
        <v>3654.4729999999995</v>
      </c>
      <c r="K12" s="77">
        <f t="shared" si="2"/>
        <v>7308.945999999999</v>
      </c>
      <c r="L12" s="77">
        <f t="shared" si="3"/>
        <v>87707.351999999984</v>
      </c>
    </row>
    <row r="13" spans="2:12" ht="57" customHeight="1" x14ac:dyDescent="0.2">
      <c r="B13" s="106"/>
      <c r="C13" s="72">
        <v>7</v>
      </c>
      <c r="D13" s="72" t="s">
        <v>130</v>
      </c>
      <c r="E13" s="72" t="s">
        <v>98</v>
      </c>
      <c r="F13" s="72">
        <v>1</v>
      </c>
      <c r="G13" s="92" t="s">
        <v>151</v>
      </c>
      <c r="H13" s="93">
        <v>12</v>
      </c>
      <c r="I13" s="92" t="s">
        <v>152</v>
      </c>
      <c r="J13" s="77">
        <f>'TRATADOR DE ANIMAIS'!D103</f>
        <v>3383.3989999999999</v>
      </c>
      <c r="K13" s="77">
        <f t="shared" si="2"/>
        <v>3383.3989999999999</v>
      </c>
      <c r="L13" s="77">
        <f t="shared" si="3"/>
        <v>40600.788</v>
      </c>
    </row>
    <row r="14" spans="2:12" ht="57" customHeight="1" x14ac:dyDescent="0.2">
      <c r="B14" s="106"/>
      <c r="C14" s="72">
        <v>8</v>
      </c>
      <c r="D14" s="72" t="s">
        <v>130</v>
      </c>
      <c r="E14" s="72" t="s">
        <v>98</v>
      </c>
      <c r="F14" s="72">
        <v>1</v>
      </c>
      <c r="G14" s="92" t="s">
        <v>153</v>
      </c>
      <c r="H14" s="92" t="s">
        <v>154</v>
      </c>
      <c r="I14" s="92" t="s">
        <v>155</v>
      </c>
      <c r="J14" s="95"/>
      <c r="K14" s="77">
        <f>L14/12</f>
        <v>0</v>
      </c>
      <c r="L14" s="77">
        <f>J14*66</f>
        <v>0</v>
      </c>
    </row>
    <row r="15" spans="2:12" ht="57" customHeight="1" x14ac:dyDescent="0.2">
      <c r="B15" s="106"/>
      <c r="C15" s="84">
        <v>9</v>
      </c>
      <c r="D15" s="84" t="s">
        <v>145</v>
      </c>
      <c r="E15" s="84" t="s">
        <v>98</v>
      </c>
      <c r="F15" s="84">
        <v>1</v>
      </c>
      <c r="G15" s="92" t="s">
        <v>153</v>
      </c>
      <c r="H15" s="92" t="s">
        <v>156</v>
      </c>
      <c r="I15" s="92" t="s">
        <v>155</v>
      </c>
      <c r="J15" s="95"/>
      <c r="K15" s="77">
        <f>L15/12</f>
        <v>0</v>
      </c>
      <c r="L15" s="77">
        <f>J15*104</f>
        <v>0</v>
      </c>
    </row>
    <row r="16" spans="2:12" ht="57" customHeight="1" x14ac:dyDescent="0.2">
      <c r="B16" s="107"/>
      <c r="C16" s="84">
        <v>10</v>
      </c>
      <c r="D16" s="84" t="s">
        <v>146</v>
      </c>
      <c r="E16" s="84" t="s">
        <v>98</v>
      </c>
      <c r="F16" s="84" t="s">
        <v>91</v>
      </c>
      <c r="G16" s="92" t="s">
        <v>157</v>
      </c>
      <c r="H16" s="92" t="s">
        <v>158</v>
      </c>
      <c r="I16" s="92" t="s">
        <v>91</v>
      </c>
      <c r="J16" s="95"/>
      <c r="K16" s="95"/>
      <c r="L16" s="95"/>
    </row>
    <row r="17" spans="2:16" ht="33" customHeight="1" x14ac:dyDescent="0.2">
      <c r="B17" s="100" t="s">
        <v>78</v>
      </c>
      <c r="C17" s="100"/>
      <c r="D17" s="100"/>
      <c r="E17" s="100"/>
      <c r="F17" s="100"/>
      <c r="G17" s="100"/>
      <c r="H17" s="100"/>
      <c r="I17" s="100"/>
      <c r="J17" s="100"/>
      <c r="K17" s="46">
        <f>SUM(K7:K16)</f>
        <v>75125.294000000009</v>
      </c>
      <c r="L17" s="46">
        <f>SUM(L7:L16)</f>
        <v>901503.52799999993</v>
      </c>
      <c r="P17" s="45"/>
    </row>
    <row r="18" spans="2:16" ht="26.25" customHeight="1" x14ac:dyDescent="0.2">
      <c r="B18" s="81" t="s">
        <v>147</v>
      </c>
      <c r="C18" s="78"/>
      <c r="D18" s="78"/>
      <c r="E18" s="78"/>
      <c r="F18" s="78"/>
      <c r="G18" s="78"/>
      <c r="H18" s="78"/>
      <c r="I18" s="78"/>
      <c r="J18" s="78"/>
      <c r="K18" s="79"/>
      <c r="L18" s="80"/>
      <c r="P18" s="45"/>
    </row>
    <row r="19" spans="2:16" ht="21" customHeight="1" x14ac:dyDescent="0.2">
      <c r="B19" s="81" t="s">
        <v>148</v>
      </c>
      <c r="C19" s="78"/>
      <c r="D19" s="78"/>
      <c r="E19" s="78"/>
      <c r="F19" s="78"/>
      <c r="G19" s="78"/>
      <c r="H19" s="78"/>
      <c r="I19" s="78"/>
      <c r="J19" s="78"/>
      <c r="K19" s="79"/>
      <c r="L19" s="80"/>
      <c r="P19" s="45"/>
    </row>
    <row r="20" spans="2:16" x14ac:dyDescent="0.2">
      <c r="B20" s="47"/>
      <c r="C20" s="48"/>
      <c r="D20" s="48"/>
      <c r="E20" s="48"/>
      <c r="F20" s="48"/>
      <c r="G20" s="48"/>
      <c r="H20" s="48"/>
      <c r="I20" s="48"/>
      <c r="J20" s="48"/>
      <c r="K20" s="48"/>
      <c r="L20" s="49"/>
      <c r="M20" s="50"/>
    </row>
    <row r="21" spans="2:16" ht="15" x14ac:dyDescent="0.25">
      <c r="B21" s="38"/>
      <c r="C21" s="51"/>
      <c r="D21" s="52"/>
      <c r="E21" s="52"/>
      <c r="F21" s="52"/>
      <c r="G21" s="52"/>
      <c r="H21" s="52"/>
      <c r="I21" s="52"/>
      <c r="J21" s="48"/>
      <c r="K21" s="48"/>
      <c r="L21" s="49"/>
    </row>
    <row r="22" spans="2:16" x14ac:dyDescent="0.2">
      <c r="B22" s="47"/>
      <c r="C22" s="48"/>
      <c r="D22" s="48"/>
      <c r="E22" s="48"/>
      <c r="F22" s="48"/>
      <c r="G22" s="48"/>
      <c r="H22" s="48"/>
      <c r="I22" s="48"/>
      <c r="J22" s="48"/>
      <c r="K22" s="48"/>
      <c r="L22" s="49"/>
    </row>
    <row r="23" spans="2:16" ht="15" x14ac:dyDescent="0.25">
      <c r="B23" s="53"/>
      <c r="C23" s="52"/>
      <c r="D23" s="52"/>
      <c r="E23" s="52"/>
      <c r="F23" s="52"/>
      <c r="G23" s="52"/>
      <c r="H23" s="52"/>
      <c r="I23" s="52"/>
      <c r="J23" s="48"/>
      <c r="K23" s="48"/>
      <c r="L23" s="54"/>
    </row>
    <row r="24" spans="2:16" x14ac:dyDescent="0.2">
      <c r="B24" s="55"/>
      <c r="C24" s="56"/>
      <c r="D24" s="56"/>
      <c r="E24" s="56"/>
      <c r="F24" s="56"/>
      <c r="G24" s="56"/>
      <c r="H24" s="56"/>
      <c r="I24" s="56"/>
      <c r="J24" s="48"/>
      <c r="K24" s="48"/>
      <c r="L24" s="54"/>
    </row>
    <row r="25" spans="2:16" x14ac:dyDescent="0.2">
      <c r="B25" s="55"/>
      <c r="C25" s="56"/>
      <c r="D25" s="56"/>
      <c r="E25" s="56"/>
      <c r="F25" s="56"/>
      <c r="G25" s="56"/>
      <c r="H25" s="56"/>
      <c r="I25" s="56"/>
      <c r="J25" s="48"/>
      <c r="K25" s="48"/>
      <c r="L25" s="49"/>
    </row>
    <row r="26" spans="2:16" x14ac:dyDescent="0.2">
      <c r="B26" s="47"/>
      <c r="C26" s="48"/>
      <c r="D26" s="48"/>
      <c r="E26" s="48"/>
      <c r="F26" s="48"/>
      <c r="G26" s="48"/>
      <c r="H26" s="48"/>
      <c r="I26" s="48"/>
      <c r="J26" s="48"/>
      <c r="K26" s="48"/>
      <c r="L26" s="49"/>
    </row>
    <row r="27" spans="2:16" x14ac:dyDescent="0.2">
      <c r="B27" s="47"/>
      <c r="C27" s="48"/>
      <c r="D27" s="48"/>
      <c r="E27" s="48"/>
      <c r="F27" s="48"/>
      <c r="G27" s="48"/>
      <c r="H27" s="48"/>
      <c r="I27" s="48"/>
      <c r="J27" s="48"/>
      <c r="K27" s="48"/>
      <c r="L27" s="49"/>
    </row>
    <row r="28" spans="2:16" x14ac:dyDescent="0.2">
      <c r="B28" s="47"/>
      <c r="C28" s="48"/>
      <c r="D28" s="48"/>
      <c r="E28" s="48"/>
      <c r="F28" s="48"/>
      <c r="G28" s="48"/>
      <c r="H28" s="48"/>
      <c r="I28" s="48"/>
      <c r="J28" s="48"/>
      <c r="K28" s="48"/>
      <c r="L28" s="49"/>
    </row>
    <row r="29" spans="2:16" x14ac:dyDescent="0.2">
      <c r="B29" s="57"/>
      <c r="C29" s="58"/>
      <c r="D29" s="58"/>
      <c r="E29" s="58"/>
      <c r="F29" s="58"/>
      <c r="G29" s="58"/>
      <c r="H29" s="58"/>
      <c r="I29" s="58"/>
      <c r="J29" s="58"/>
      <c r="K29" s="58"/>
      <c r="L29" s="59"/>
    </row>
    <row r="31" spans="2:16" x14ac:dyDescent="0.2">
      <c r="L31" s="60"/>
    </row>
    <row r="32" spans="2:16" x14ac:dyDescent="0.2">
      <c r="L32" s="60"/>
    </row>
  </sheetData>
  <mergeCells count="4">
    <mergeCell ref="B17:J17"/>
    <mergeCell ref="B4:L4"/>
    <mergeCell ref="B5:L5"/>
    <mergeCell ref="B7:B16"/>
  </mergeCells>
  <pageMargins left="0.511811024" right="0.511811024" top="0.78740157499999996" bottom="0.78740157499999996" header="0.31496062000000002" footer="0.31496062000000002"/>
  <pageSetup paperSize="9" scale="68" orientation="portrait" horizont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5EB5B6-7F1C-49BB-9419-27BF9AA32D27}">
  <sheetPr>
    <tabColor theme="6" tint="0.59999389629810485"/>
  </sheetPr>
  <dimension ref="A1:K124"/>
  <sheetViews>
    <sheetView showGridLines="0" view="pageBreakPreview" topLeftCell="A94" zoomScale="115" zoomScaleNormal="100" zoomScaleSheetLayoutView="115" workbookViewId="0">
      <selection activeCell="B5" sqref="B5"/>
    </sheetView>
  </sheetViews>
  <sheetFormatPr defaultRowHeight="14.25" x14ac:dyDescent="0.2"/>
  <cols>
    <col min="1" max="1" width="4.5703125" style="2" customWidth="1"/>
    <col min="2" max="2" width="58.42578125" style="2" customWidth="1"/>
    <col min="3" max="3" width="13.28515625" style="2" customWidth="1"/>
    <col min="4" max="4" width="21.5703125" style="2" customWidth="1"/>
    <col min="5" max="5" width="20.28515625" style="2" customWidth="1"/>
    <col min="6" max="6" width="12.140625" style="2" customWidth="1"/>
    <col min="7" max="7" width="11.85546875" style="2" customWidth="1"/>
    <col min="8" max="8" width="9.28515625" style="2" customWidth="1"/>
    <col min="9" max="9" width="13.140625" style="2" customWidth="1"/>
    <col min="10" max="16384" width="9.140625" style="2"/>
  </cols>
  <sheetData>
    <row r="1" spans="1:4" ht="22.5" customHeight="1" x14ac:dyDescent="0.2">
      <c r="A1" s="110" t="s">
        <v>60</v>
      </c>
      <c r="B1" s="111"/>
      <c r="C1" s="111"/>
      <c r="D1" s="112"/>
    </row>
    <row r="2" spans="1:4" ht="22.5" customHeight="1" x14ac:dyDescent="0.2">
      <c r="A2" s="113" t="s">
        <v>160</v>
      </c>
      <c r="B2" s="114"/>
      <c r="C2" s="114"/>
      <c r="D2" s="115"/>
    </row>
    <row r="3" spans="1:4" ht="22.5" customHeight="1" x14ac:dyDescent="0.2">
      <c r="A3" s="113" t="s">
        <v>159</v>
      </c>
      <c r="B3" s="114"/>
      <c r="C3" s="114"/>
      <c r="D3" s="115"/>
    </row>
    <row r="4" spans="1:4" ht="22.5" customHeight="1" thickBot="1" x14ac:dyDescent="0.25">
      <c r="A4" s="116" t="s">
        <v>29</v>
      </c>
      <c r="B4" s="117"/>
      <c r="C4" s="117"/>
      <c r="D4" s="118"/>
    </row>
    <row r="5" spans="1:4" ht="18.75" customHeight="1" x14ac:dyDescent="0.2">
      <c r="A5" s="4" t="s">
        <v>3</v>
      </c>
      <c r="B5" s="5" t="s">
        <v>25</v>
      </c>
      <c r="C5" s="119">
        <v>44679</v>
      </c>
      <c r="D5" s="109"/>
    </row>
    <row r="6" spans="1:4" ht="18.75" customHeight="1" x14ac:dyDescent="0.2">
      <c r="A6" s="4" t="s">
        <v>4</v>
      </c>
      <c r="B6" s="5" t="s">
        <v>26</v>
      </c>
      <c r="C6" s="108" t="s">
        <v>94</v>
      </c>
      <c r="D6" s="109"/>
    </row>
    <row r="7" spans="1:4" ht="21.75" customHeight="1" x14ac:dyDescent="0.2">
      <c r="A7" s="4" t="s">
        <v>5</v>
      </c>
      <c r="B7" s="5" t="s">
        <v>27</v>
      </c>
      <c r="C7" s="122" t="s">
        <v>132</v>
      </c>
      <c r="D7" s="123"/>
    </row>
    <row r="8" spans="1:4" ht="18.75" customHeight="1" thickBot="1" x14ac:dyDescent="0.25">
      <c r="A8" s="6" t="s">
        <v>6</v>
      </c>
      <c r="B8" s="7" t="s">
        <v>28</v>
      </c>
      <c r="C8" s="124">
        <v>12</v>
      </c>
      <c r="D8" s="125"/>
    </row>
    <row r="9" spans="1:4" ht="18.75" customHeight="1" thickBot="1" x14ac:dyDescent="0.25">
      <c r="A9" s="126" t="s">
        <v>24</v>
      </c>
      <c r="B9" s="127"/>
      <c r="C9" s="127"/>
      <c r="D9" s="128"/>
    </row>
    <row r="10" spans="1:4" ht="18.75" customHeight="1" thickBot="1" x14ac:dyDescent="0.25">
      <c r="A10" s="129" t="s">
        <v>52</v>
      </c>
      <c r="B10" s="130"/>
      <c r="C10" s="130"/>
      <c r="D10" s="131"/>
    </row>
    <row r="11" spans="1:4" ht="21.75" customHeight="1" x14ac:dyDescent="0.2">
      <c r="A11" s="8">
        <v>1</v>
      </c>
      <c r="B11" s="9" t="s">
        <v>23</v>
      </c>
      <c r="C11" s="107" t="s">
        <v>127</v>
      </c>
      <c r="D11" s="132"/>
    </row>
    <row r="12" spans="1:4" ht="21.75" customHeight="1" x14ac:dyDescent="0.2">
      <c r="A12" s="8">
        <v>2</v>
      </c>
      <c r="B12" s="9" t="s">
        <v>53</v>
      </c>
      <c r="C12" s="122" t="s">
        <v>133</v>
      </c>
      <c r="D12" s="123"/>
    </row>
    <row r="13" spans="1:4" ht="33.75" customHeight="1" x14ac:dyDescent="0.2">
      <c r="A13" s="4">
        <v>3</v>
      </c>
      <c r="B13" s="10" t="s">
        <v>103</v>
      </c>
      <c r="C13" s="133">
        <v>1409.72</v>
      </c>
      <c r="D13" s="134"/>
    </row>
    <row r="14" spans="1:4" ht="21.75" customHeight="1" x14ac:dyDescent="0.2">
      <c r="A14" s="4">
        <v>4</v>
      </c>
      <c r="B14" s="5" t="s">
        <v>55</v>
      </c>
      <c r="C14" s="135" t="str">
        <f>C11</f>
        <v>Recepcionista</v>
      </c>
      <c r="D14" s="136"/>
    </row>
    <row r="15" spans="1:4" ht="21.75" customHeight="1" thickBot="1" x14ac:dyDescent="0.25">
      <c r="A15" s="76">
        <v>5</v>
      </c>
      <c r="B15" s="12" t="s">
        <v>22</v>
      </c>
      <c r="C15" s="137" t="s">
        <v>88</v>
      </c>
      <c r="D15" s="138"/>
    </row>
    <row r="16" spans="1:4" ht="20.25" customHeight="1" thickBot="1" x14ac:dyDescent="0.25">
      <c r="A16" s="126" t="s">
        <v>12</v>
      </c>
      <c r="B16" s="127"/>
      <c r="C16" s="127"/>
      <c r="D16" s="128"/>
    </row>
    <row r="17" spans="1:6" ht="28.5" customHeight="1" x14ac:dyDescent="0.2">
      <c r="A17" s="13">
        <v>1</v>
      </c>
      <c r="B17" s="139" t="s">
        <v>2</v>
      </c>
      <c r="C17" s="140"/>
      <c r="D17" s="14" t="s">
        <v>64</v>
      </c>
    </row>
    <row r="18" spans="1:6" ht="23.25" customHeight="1" x14ac:dyDescent="0.2">
      <c r="A18" s="4" t="s">
        <v>3</v>
      </c>
      <c r="B18" s="120" t="s">
        <v>71</v>
      </c>
      <c r="C18" s="121"/>
      <c r="D18" s="15">
        <f>C13</f>
        <v>1409.72</v>
      </c>
    </row>
    <row r="19" spans="1:6" ht="23.25" customHeight="1" x14ac:dyDescent="0.2">
      <c r="A19" s="4" t="s">
        <v>4</v>
      </c>
      <c r="B19" s="16" t="s">
        <v>62</v>
      </c>
      <c r="C19" s="17"/>
      <c r="D19" s="15">
        <f>30%*D18</f>
        <v>422.916</v>
      </c>
    </row>
    <row r="20" spans="1:6" ht="23.25" customHeight="1" x14ac:dyDescent="0.2">
      <c r="A20" s="4" t="s">
        <v>5</v>
      </c>
      <c r="B20" s="120" t="s">
        <v>65</v>
      </c>
      <c r="C20" s="121"/>
      <c r="D20" s="15">
        <v>0</v>
      </c>
    </row>
    <row r="21" spans="1:6" ht="23.25" customHeight="1" x14ac:dyDescent="0.2">
      <c r="A21" s="4" t="s">
        <v>6</v>
      </c>
      <c r="B21" s="16" t="s">
        <v>1</v>
      </c>
      <c r="C21" s="17"/>
      <c r="D21" s="15">
        <v>0</v>
      </c>
    </row>
    <row r="22" spans="1:6" ht="23.25" customHeight="1" x14ac:dyDescent="0.2">
      <c r="A22" s="4" t="s">
        <v>7</v>
      </c>
      <c r="B22" s="16" t="s">
        <v>75</v>
      </c>
      <c r="C22" s="17"/>
      <c r="D22" s="15">
        <v>0</v>
      </c>
    </row>
    <row r="23" spans="1:6" ht="23.25" customHeight="1" x14ac:dyDescent="0.2">
      <c r="A23" s="4" t="s">
        <v>8</v>
      </c>
      <c r="B23" s="16" t="s">
        <v>76</v>
      </c>
      <c r="C23" s="17"/>
      <c r="D23" s="15">
        <v>0</v>
      </c>
    </row>
    <row r="24" spans="1:6" ht="23.25" customHeight="1" x14ac:dyDescent="0.2">
      <c r="A24" s="4" t="s">
        <v>70</v>
      </c>
      <c r="B24" s="16" t="s">
        <v>77</v>
      </c>
      <c r="C24" s="17"/>
      <c r="D24" s="15">
        <v>0</v>
      </c>
    </row>
    <row r="25" spans="1:6" ht="18" customHeight="1" x14ac:dyDescent="0.2">
      <c r="A25" s="143" t="s">
        <v>0</v>
      </c>
      <c r="B25" s="144"/>
      <c r="C25" s="145"/>
      <c r="D25" s="18">
        <f>SUM(D18:D24)</f>
        <v>1832.636</v>
      </c>
    </row>
    <row r="26" spans="1:6" ht="18.75" customHeight="1" x14ac:dyDescent="0.2">
      <c r="A26" s="146" t="s">
        <v>32</v>
      </c>
      <c r="B26" s="144"/>
      <c r="C26" s="144"/>
      <c r="D26" s="145"/>
      <c r="F26" s="19"/>
    </row>
    <row r="27" spans="1:6" ht="30" customHeight="1" x14ac:dyDescent="0.2">
      <c r="A27" s="13" t="s">
        <v>33</v>
      </c>
      <c r="B27" s="20" t="s">
        <v>34</v>
      </c>
      <c r="C27" s="21" t="s">
        <v>61</v>
      </c>
      <c r="D27" s="14" t="s">
        <v>64</v>
      </c>
      <c r="F27" s="19"/>
    </row>
    <row r="28" spans="1:6" ht="28.5" x14ac:dyDescent="0.2">
      <c r="A28" s="4" t="s">
        <v>3</v>
      </c>
      <c r="B28" s="10" t="s">
        <v>141</v>
      </c>
      <c r="C28" s="1">
        <f>1/12</f>
        <v>8.3333333333333329E-2</v>
      </c>
      <c r="D28" s="15">
        <f>ROUND(C28*$D$25,2)</f>
        <v>152.72</v>
      </c>
    </row>
    <row r="29" spans="1:6" ht="28.5" x14ac:dyDescent="0.2">
      <c r="A29" s="4" t="s">
        <v>4</v>
      </c>
      <c r="B29" s="10" t="s">
        <v>142</v>
      </c>
      <c r="C29" s="1">
        <f>1/12+1/12*1/3</f>
        <v>0.1111111111111111</v>
      </c>
      <c r="D29" s="15">
        <f>ROUND(C29*$D$25,2)</f>
        <v>203.63</v>
      </c>
    </row>
    <row r="30" spans="1:6" ht="22.5" customHeight="1" x14ac:dyDescent="0.2">
      <c r="A30" s="143" t="s">
        <v>73</v>
      </c>
      <c r="B30" s="145"/>
      <c r="C30" s="22">
        <f>C28+C29</f>
        <v>0.19444444444444442</v>
      </c>
      <c r="D30" s="23">
        <f>D28+D29</f>
        <v>356.35</v>
      </c>
    </row>
    <row r="31" spans="1:6" ht="29.25" customHeight="1" x14ac:dyDescent="0.2">
      <c r="A31" s="74" t="s">
        <v>36</v>
      </c>
      <c r="B31" s="24" t="s">
        <v>35</v>
      </c>
      <c r="C31" s="75" t="s">
        <v>10</v>
      </c>
      <c r="D31" s="14" t="s">
        <v>64</v>
      </c>
    </row>
    <row r="32" spans="1:6" ht="31.5" customHeight="1" x14ac:dyDescent="0.2">
      <c r="A32" s="70" t="s">
        <v>3</v>
      </c>
      <c r="B32" s="10" t="s">
        <v>66</v>
      </c>
      <c r="C32" s="1">
        <v>0.2</v>
      </c>
      <c r="D32" s="15">
        <f>ROUND(C32*($D$25+$D$30),2)</f>
        <v>437.8</v>
      </c>
    </row>
    <row r="33" spans="1:5" ht="31.5" customHeight="1" x14ac:dyDescent="0.2">
      <c r="A33" s="70" t="s">
        <v>4</v>
      </c>
      <c r="B33" s="10" t="s">
        <v>67</v>
      </c>
      <c r="C33" s="1">
        <v>2.5000000000000001E-2</v>
      </c>
      <c r="D33" s="15">
        <f t="shared" ref="D33:D39" si="0">ROUND(C33*($D$25+$D$30),2)</f>
        <v>54.72</v>
      </c>
    </row>
    <row r="34" spans="1:5" ht="31.5" customHeight="1" x14ac:dyDescent="0.2">
      <c r="A34" s="70" t="s">
        <v>5</v>
      </c>
      <c r="B34" s="10" t="s">
        <v>167</v>
      </c>
      <c r="C34" s="96"/>
      <c r="D34" s="15">
        <f t="shared" si="0"/>
        <v>0</v>
      </c>
    </row>
    <row r="35" spans="1:5" ht="31.5" customHeight="1" x14ac:dyDescent="0.2">
      <c r="A35" s="70" t="s">
        <v>6</v>
      </c>
      <c r="B35" s="10" t="s">
        <v>68</v>
      </c>
      <c r="C35" s="1">
        <v>1.4999999999999999E-2</v>
      </c>
      <c r="D35" s="15">
        <f t="shared" si="0"/>
        <v>32.83</v>
      </c>
    </row>
    <row r="36" spans="1:5" ht="31.5" customHeight="1" x14ac:dyDescent="0.2">
      <c r="A36" s="70" t="s">
        <v>7</v>
      </c>
      <c r="B36" s="10" t="s">
        <v>120</v>
      </c>
      <c r="C36" s="1">
        <v>0.01</v>
      </c>
      <c r="D36" s="15">
        <f t="shared" si="0"/>
        <v>21.89</v>
      </c>
    </row>
    <row r="37" spans="1:5" ht="31.5" customHeight="1" x14ac:dyDescent="0.2">
      <c r="A37" s="70" t="s">
        <v>8</v>
      </c>
      <c r="B37" s="10" t="s">
        <v>121</v>
      </c>
      <c r="C37" s="1">
        <v>6.0000000000000001E-3</v>
      </c>
      <c r="D37" s="15">
        <f t="shared" si="0"/>
        <v>13.13</v>
      </c>
    </row>
    <row r="38" spans="1:5" ht="31.5" customHeight="1" x14ac:dyDescent="0.2">
      <c r="A38" s="70" t="s">
        <v>9</v>
      </c>
      <c r="B38" s="10" t="s">
        <v>122</v>
      </c>
      <c r="C38" s="1">
        <v>2E-3</v>
      </c>
      <c r="D38" s="15">
        <f t="shared" si="0"/>
        <v>4.38</v>
      </c>
    </row>
    <row r="39" spans="1:5" ht="31.5" customHeight="1" x14ac:dyDescent="0.2">
      <c r="A39" s="70" t="s">
        <v>70</v>
      </c>
      <c r="B39" s="10" t="s">
        <v>69</v>
      </c>
      <c r="C39" s="1">
        <v>0.08</v>
      </c>
      <c r="D39" s="15">
        <f t="shared" si="0"/>
        <v>175.12</v>
      </c>
    </row>
    <row r="40" spans="1:5" ht="18.75" customHeight="1" x14ac:dyDescent="0.2">
      <c r="A40" s="143" t="s">
        <v>0</v>
      </c>
      <c r="B40" s="145"/>
      <c r="C40" s="22">
        <f>SUM(C32:C39)</f>
        <v>0.33800000000000002</v>
      </c>
      <c r="D40" s="18">
        <f>SUM(D32:D39)</f>
        <v>739.87</v>
      </c>
    </row>
    <row r="41" spans="1:5" ht="34.5" customHeight="1" x14ac:dyDescent="0.2">
      <c r="A41" s="74" t="s">
        <v>37</v>
      </c>
      <c r="B41" s="25" t="s">
        <v>13</v>
      </c>
      <c r="C41" s="75" t="s">
        <v>10</v>
      </c>
      <c r="D41" s="14" t="s">
        <v>64</v>
      </c>
    </row>
    <row r="42" spans="1:5" ht="21" customHeight="1" thickBot="1" x14ac:dyDescent="0.25">
      <c r="A42" s="76" t="s">
        <v>3</v>
      </c>
      <c r="B42" s="71" t="s">
        <v>79</v>
      </c>
      <c r="C42" s="26">
        <v>3.9</v>
      </c>
      <c r="D42" s="27">
        <f>C42*22*2-6%*D18</f>
        <v>87.016799999999989</v>
      </c>
      <c r="E42" s="28"/>
    </row>
    <row r="43" spans="1:5" ht="21" customHeight="1" thickTop="1" thickBot="1" x14ac:dyDescent="0.25">
      <c r="A43" s="76" t="s">
        <v>4</v>
      </c>
      <c r="B43" s="29" t="s">
        <v>143</v>
      </c>
      <c r="C43" s="26">
        <v>23.11</v>
      </c>
      <c r="D43" s="68">
        <f>22*C43*99%</f>
        <v>503.33579999999995</v>
      </c>
    </row>
    <row r="44" spans="1:5" ht="21" customHeight="1" thickTop="1" x14ac:dyDescent="0.2">
      <c r="A44" s="4" t="s">
        <v>5</v>
      </c>
      <c r="B44" s="10" t="s">
        <v>144</v>
      </c>
      <c r="C44" s="26">
        <v>81.99</v>
      </c>
      <c r="D44" s="15">
        <f>C44/2</f>
        <v>40.994999999999997</v>
      </c>
    </row>
    <row r="45" spans="1:5" ht="21" customHeight="1" x14ac:dyDescent="0.2">
      <c r="A45" s="4" t="s">
        <v>6</v>
      </c>
      <c r="B45" s="29" t="s">
        <v>134</v>
      </c>
      <c r="C45" s="26">
        <v>88.04</v>
      </c>
      <c r="D45" s="15">
        <f>C45</f>
        <v>88.04</v>
      </c>
    </row>
    <row r="46" spans="1:5" ht="18.75" customHeight="1" x14ac:dyDescent="0.2">
      <c r="A46" s="141" t="s">
        <v>0</v>
      </c>
      <c r="B46" s="142"/>
      <c r="C46" s="142"/>
      <c r="D46" s="18">
        <f>ROUND(SUM(D42:D45),2)</f>
        <v>719.39</v>
      </c>
    </row>
    <row r="47" spans="1:5" ht="18.75" customHeight="1" x14ac:dyDescent="0.2">
      <c r="A47" s="143" t="s">
        <v>38</v>
      </c>
      <c r="B47" s="144"/>
      <c r="C47" s="144"/>
      <c r="D47" s="147"/>
    </row>
    <row r="48" spans="1:5" ht="34.5" customHeight="1" x14ac:dyDescent="0.2">
      <c r="A48" s="74">
        <v>2</v>
      </c>
      <c r="B48" s="113" t="s">
        <v>39</v>
      </c>
      <c r="C48" s="115"/>
      <c r="D48" s="14" t="s">
        <v>64</v>
      </c>
    </row>
    <row r="49" spans="1:6" ht="18.75" customHeight="1" x14ac:dyDescent="0.2">
      <c r="A49" s="4" t="s">
        <v>33</v>
      </c>
      <c r="B49" s="148" t="s">
        <v>34</v>
      </c>
      <c r="C49" s="149"/>
      <c r="D49" s="15">
        <f>D30</f>
        <v>356.35</v>
      </c>
    </row>
    <row r="50" spans="1:6" ht="18.75" customHeight="1" x14ac:dyDescent="0.2">
      <c r="A50" s="4" t="s">
        <v>36</v>
      </c>
      <c r="B50" s="148" t="s">
        <v>40</v>
      </c>
      <c r="C50" s="149">
        <v>1.4999999999999999E-2</v>
      </c>
      <c r="D50" s="15">
        <f>D40</f>
        <v>739.87</v>
      </c>
    </row>
    <row r="51" spans="1:6" ht="18.75" customHeight="1" x14ac:dyDescent="0.2">
      <c r="A51" s="4" t="s">
        <v>37</v>
      </c>
      <c r="B51" s="148" t="s">
        <v>41</v>
      </c>
      <c r="C51" s="149">
        <v>0.01</v>
      </c>
      <c r="D51" s="15">
        <f>D46</f>
        <v>719.39</v>
      </c>
    </row>
    <row r="52" spans="1:6" ht="18.75" customHeight="1" x14ac:dyDescent="0.2">
      <c r="A52" s="141" t="s">
        <v>0</v>
      </c>
      <c r="B52" s="142"/>
      <c r="C52" s="142"/>
      <c r="D52" s="18">
        <f>SUM(D49:D51)</f>
        <v>1815.6100000000001</v>
      </c>
    </row>
    <row r="53" spans="1:6" ht="18.75" customHeight="1" x14ac:dyDescent="0.2">
      <c r="A53" s="143" t="s">
        <v>42</v>
      </c>
      <c r="B53" s="144"/>
      <c r="C53" s="144"/>
      <c r="D53" s="147"/>
    </row>
    <row r="54" spans="1:6" ht="36.75" customHeight="1" x14ac:dyDescent="0.2">
      <c r="A54" s="74">
        <v>3</v>
      </c>
      <c r="B54" s="25" t="s">
        <v>16</v>
      </c>
      <c r="C54" s="75" t="s">
        <v>10</v>
      </c>
      <c r="D54" s="14" t="s">
        <v>64</v>
      </c>
    </row>
    <row r="55" spans="1:6" ht="28.5" x14ac:dyDescent="0.2">
      <c r="A55" s="4" t="s">
        <v>3</v>
      </c>
      <c r="B55" s="29" t="s">
        <v>123</v>
      </c>
      <c r="C55" s="1">
        <v>4.1999999999999997E-3</v>
      </c>
      <c r="D55" s="15">
        <f>ROUND(C55*($D$25),2)</f>
        <v>7.7</v>
      </c>
      <c r="F55" s="30"/>
    </row>
    <row r="56" spans="1:6" ht="57" customHeight="1" x14ac:dyDescent="0.2">
      <c r="A56" s="4" t="s">
        <v>4</v>
      </c>
      <c r="B56" s="29" t="s">
        <v>162</v>
      </c>
      <c r="C56" s="31">
        <f>C55*C39</f>
        <v>3.3599999999999998E-4</v>
      </c>
      <c r="D56" s="15">
        <f t="shared" ref="D56:D60" si="1">ROUND(C56*($D$25),2)</f>
        <v>0.62</v>
      </c>
    </row>
    <row r="57" spans="1:6" ht="85.5" x14ac:dyDescent="0.2">
      <c r="A57" s="4" t="s">
        <v>5</v>
      </c>
      <c r="B57" s="29" t="s">
        <v>163</v>
      </c>
      <c r="C57" s="31">
        <v>1.6000000000000001E-3</v>
      </c>
      <c r="D57" s="15">
        <f t="shared" si="1"/>
        <v>2.93</v>
      </c>
    </row>
    <row r="58" spans="1:6" ht="57" x14ac:dyDescent="0.2">
      <c r="A58" s="4" t="s">
        <v>6</v>
      </c>
      <c r="B58" s="29" t="s">
        <v>164</v>
      </c>
      <c r="C58" s="32">
        <v>1.9400000000000001E-2</v>
      </c>
      <c r="D58" s="15">
        <f t="shared" si="1"/>
        <v>35.549999999999997</v>
      </c>
    </row>
    <row r="59" spans="1:6" ht="42.75" x14ac:dyDescent="0.2">
      <c r="A59" s="4" t="s">
        <v>7</v>
      </c>
      <c r="B59" s="29" t="s">
        <v>165</v>
      </c>
      <c r="C59" s="97">
        <f>C58*C40</f>
        <v>6.5572000000000009E-3</v>
      </c>
      <c r="D59" s="15">
        <f>ROUND(C59*($D$25),2)</f>
        <v>12.02</v>
      </c>
    </row>
    <row r="60" spans="1:6" ht="85.5" x14ac:dyDescent="0.2">
      <c r="A60" s="4" t="s">
        <v>8</v>
      </c>
      <c r="B60" s="29" t="s">
        <v>166</v>
      </c>
      <c r="C60" s="32">
        <f>C58*8%*40%*100%</f>
        <v>6.2080000000000002E-4</v>
      </c>
      <c r="D60" s="15">
        <f t="shared" si="1"/>
        <v>1.1399999999999999</v>
      </c>
    </row>
    <row r="61" spans="1:6" ht="18.75" customHeight="1" x14ac:dyDescent="0.2">
      <c r="A61" s="143" t="s">
        <v>0</v>
      </c>
      <c r="B61" s="144"/>
      <c r="C61" s="145"/>
      <c r="D61" s="18">
        <f>SUM(D55:D60)</f>
        <v>59.959999999999994</v>
      </c>
    </row>
    <row r="62" spans="1:6" ht="18.75" customHeight="1" x14ac:dyDescent="0.2">
      <c r="A62" s="143" t="s">
        <v>43</v>
      </c>
      <c r="B62" s="144"/>
      <c r="C62" s="144"/>
      <c r="D62" s="147"/>
    </row>
    <row r="63" spans="1:6" ht="38.25" customHeight="1" x14ac:dyDescent="0.2">
      <c r="A63" s="74" t="s">
        <v>14</v>
      </c>
      <c r="B63" s="33" t="s">
        <v>44</v>
      </c>
      <c r="C63" s="75" t="s">
        <v>10</v>
      </c>
      <c r="D63" s="14" t="s">
        <v>63</v>
      </c>
    </row>
    <row r="64" spans="1:6" ht="42.75" x14ac:dyDescent="0.2">
      <c r="A64" s="4" t="s">
        <v>3</v>
      </c>
      <c r="B64" s="29" t="s">
        <v>168</v>
      </c>
      <c r="C64" s="34">
        <v>0</v>
      </c>
      <c r="D64" s="15">
        <f>ROUND(C64*($D$25+$D$61+$D$52),2)</f>
        <v>0</v>
      </c>
    </row>
    <row r="65" spans="1:4" ht="42.75" x14ac:dyDescent="0.2">
      <c r="A65" s="4" t="s">
        <v>4</v>
      </c>
      <c r="B65" s="29" t="s">
        <v>169</v>
      </c>
      <c r="C65" s="1">
        <f>1/30/12</f>
        <v>2.7777777777777779E-3</v>
      </c>
      <c r="D65" s="15">
        <f>ROUND(C65*($D$25+$D$61+$D$52),2)</f>
        <v>10.3</v>
      </c>
    </row>
    <row r="66" spans="1:4" ht="71.25" x14ac:dyDescent="0.2">
      <c r="A66" s="4" t="s">
        <v>5</v>
      </c>
      <c r="B66" s="29" t="s">
        <v>170</v>
      </c>
      <c r="C66" s="1">
        <f>((5/30)/12)*0.015</f>
        <v>2.0833333333333332E-4</v>
      </c>
      <c r="D66" s="15">
        <f>ROUND(C66*($D$25+$D$61+$D$52),2)</f>
        <v>0.77</v>
      </c>
    </row>
    <row r="67" spans="1:4" ht="71.25" x14ac:dyDescent="0.2">
      <c r="A67" s="4" t="s">
        <v>6</v>
      </c>
      <c r="B67" s="29" t="s">
        <v>171</v>
      </c>
      <c r="C67" s="1">
        <v>6.9999999999999999E-4</v>
      </c>
      <c r="D67" s="15">
        <f t="shared" ref="D67:D69" si="2">ROUND(C67*($D$25+$D$61+$D$52),2)</f>
        <v>2.6</v>
      </c>
    </row>
    <row r="68" spans="1:4" ht="71.25" x14ac:dyDescent="0.2">
      <c r="A68" s="4" t="s">
        <v>7</v>
      </c>
      <c r="B68" s="29" t="s">
        <v>172</v>
      </c>
      <c r="C68" s="1">
        <f>((5/30)/12)*1.5%</f>
        <v>2.0833333333333332E-4</v>
      </c>
      <c r="D68" s="15">
        <f t="shared" si="2"/>
        <v>0.77</v>
      </c>
    </row>
    <row r="69" spans="1:4" ht="28.5" x14ac:dyDescent="0.2">
      <c r="A69" s="89" t="s">
        <v>8</v>
      </c>
      <c r="B69" s="29" t="s">
        <v>173</v>
      </c>
      <c r="C69" s="1">
        <f>5/30/12*100%</f>
        <v>1.3888888888888888E-2</v>
      </c>
      <c r="D69" s="15">
        <f t="shared" si="2"/>
        <v>51.5</v>
      </c>
    </row>
    <row r="70" spans="1:4" ht="24.75" customHeight="1" x14ac:dyDescent="0.2">
      <c r="A70" s="142" t="s">
        <v>0</v>
      </c>
      <c r="B70" s="142"/>
      <c r="C70" s="35">
        <f>SUM(C64:C69)</f>
        <v>1.7783333333333332E-2</v>
      </c>
      <c r="D70" s="36">
        <f>SUM(D64:D68)</f>
        <v>14.44</v>
      </c>
    </row>
    <row r="71" spans="1:4" ht="33.75" customHeight="1" x14ac:dyDescent="0.2">
      <c r="A71" s="74" t="s">
        <v>15</v>
      </c>
      <c r="B71" s="113" t="s">
        <v>45</v>
      </c>
      <c r="C71" s="115"/>
      <c r="D71" s="14" t="s">
        <v>64</v>
      </c>
    </row>
    <row r="72" spans="1:4" ht="22.5" customHeight="1" x14ac:dyDescent="0.2">
      <c r="A72" s="4" t="s">
        <v>3</v>
      </c>
      <c r="B72" s="120" t="s">
        <v>51</v>
      </c>
      <c r="C72" s="121"/>
      <c r="D72" s="15">
        <v>0</v>
      </c>
    </row>
    <row r="73" spans="1:4" ht="24.75" customHeight="1" x14ac:dyDescent="0.2">
      <c r="A73" s="141" t="s">
        <v>0</v>
      </c>
      <c r="B73" s="142"/>
      <c r="C73" s="142"/>
      <c r="D73" s="18">
        <f>D72</f>
        <v>0</v>
      </c>
    </row>
    <row r="74" spans="1:4" ht="24.75" customHeight="1" x14ac:dyDescent="0.2">
      <c r="A74" s="143" t="s">
        <v>46</v>
      </c>
      <c r="B74" s="144"/>
      <c r="C74" s="144"/>
      <c r="D74" s="147"/>
    </row>
    <row r="75" spans="1:4" ht="33" customHeight="1" x14ac:dyDescent="0.2">
      <c r="A75" s="74">
        <v>4</v>
      </c>
      <c r="B75" s="113" t="s">
        <v>47</v>
      </c>
      <c r="C75" s="115"/>
      <c r="D75" s="14" t="s">
        <v>64</v>
      </c>
    </row>
    <row r="76" spans="1:4" ht="23.25" customHeight="1" x14ac:dyDescent="0.2">
      <c r="A76" s="4" t="s">
        <v>14</v>
      </c>
      <c r="B76" s="148" t="s">
        <v>44</v>
      </c>
      <c r="C76" s="149"/>
      <c r="D76" s="15">
        <f>D70</f>
        <v>14.44</v>
      </c>
    </row>
    <row r="77" spans="1:4" ht="23.25" customHeight="1" x14ac:dyDescent="0.2">
      <c r="A77" s="4" t="s">
        <v>15</v>
      </c>
      <c r="B77" s="148" t="s">
        <v>45</v>
      </c>
      <c r="C77" s="149">
        <v>1.4999999999999999E-2</v>
      </c>
      <c r="D77" s="15">
        <f>D73</f>
        <v>0</v>
      </c>
    </row>
    <row r="78" spans="1:4" ht="23.25" customHeight="1" x14ac:dyDescent="0.2">
      <c r="A78" s="141" t="s">
        <v>0</v>
      </c>
      <c r="B78" s="142"/>
      <c r="C78" s="142"/>
      <c r="D78" s="18">
        <f>SUM(D76:D77)</f>
        <v>14.44</v>
      </c>
    </row>
    <row r="79" spans="1:4" ht="21" customHeight="1" x14ac:dyDescent="0.2">
      <c r="A79" s="143" t="s">
        <v>48</v>
      </c>
      <c r="B79" s="144"/>
      <c r="C79" s="144"/>
      <c r="D79" s="147"/>
    </row>
    <row r="80" spans="1:4" ht="21" customHeight="1" x14ac:dyDescent="0.2">
      <c r="A80" s="74">
        <v>5</v>
      </c>
      <c r="B80" s="113" t="s">
        <v>30</v>
      </c>
      <c r="C80" s="115"/>
      <c r="D80" s="37" t="s">
        <v>11</v>
      </c>
    </row>
    <row r="81" spans="1:6" ht="23.25" customHeight="1" x14ac:dyDescent="0.2">
      <c r="A81" s="4" t="s">
        <v>3</v>
      </c>
      <c r="B81" s="148" t="s">
        <v>74</v>
      </c>
      <c r="C81" s="149"/>
      <c r="D81" s="15">
        <f>UNIFORMES!F23</f>
        <v>0</v>
      </c>
    </row>
    <row r="82" spans="1:6" ht="23.25" customHeight="1" x14ac:dyDescent="0.2">
      <c r="A82" s="4" t="s">
        <v>4</v>
      </c>
      <c r="B82" s="148" t="s">
        <v>72</v>
      </c>
      <c r="C82" s="149"/>
      <c r="D82" s="15">
        <v>0</v>
      </c>
    </row>
    <row r="83" spans="1:6" ht="23.25" customHeight="1" x14ac:dyDescent="0.2">
      <c r="A83" s="4" t="s">
        <v>5</v>
      </c>
      <c r="B83" s="148" t="s">
        <v>102</v>
      </c>
      <c r="C83" s="149"/>
      <c r="D83" s="15">
        <v>0</v>
      </c>
    </row>
    <row r="84" spans="1:6" ht="21" customHeight="1" x14ac:dyDescent="0.2">
      <c r="A84" s="141" t="s">
        <v>0</v>
      </c>
      <c r="B84" s="142"/>
      <c r="C84" s="142"/>
      <c r="D84" s="18">
        <f>ROUND(SUM(D81:D83),2)</f>
        <v>0</v>
      </c>
    </row>
    <row r="85" spans="1:6" ht="21" customHeight="1" x14ac:dyDescent="0.2">
      <c r="A85" s="143" t="s">
        <v>49</v>
      </c>
      <c r="B85" s="144"/>
      <c r="C85" s="144"/>
      <c r="D85" s="147"/>
    </row>
    <row r="86" spans="1:6" ht="33.75" customHeight="1" x14ac:dyDescent="0.2">
      <c r="A86" s="74">
        <v>6</v>
      </c>
      <c r="B86" s="25" t="s">
        <v>17</v>
      </c>
      <c r="C86" s="75" t="s">
        <v>10</v>
      </c>
      <c r="D86" s="14" t="s">
        <v>64</v>
      </c>
    </row>
    <row r="87" spans="1:6" ht="21" customHeight="1" x14ac:dyDescent="0.2">
      <c r="A87" s="4" t="s">
        <v>3</v>
      </c>
      <c r="B87" s="16" t="s">
        <v>21</v>
      </c>
      <c r="C87" s="96"/>
      <c r="D87" s="15">
        <f>ROUND(C87*($D$25+$D$52+$D$61+$D$78+$D$84),2)</f>
        <v>0</v>
      </c>
      <c r="E87" s="30"/>
    </row>
    <row r="88" spans="1:6" ht="21" customHeight="1" x14ac:dyDescent="0.2">
      <c r="A88" s="4" t="s">
        <v>4</v>
      </c>
      <c r="B88" s="16" t="s">
        <v>18</v>
      </c>
      <c r="C88" s="96"/>
      <c r="D88" s="15">
        <f>ROUND(C88*($D$25+$D$52+$D$61+$D$78+$D$84+$D$87),2)</f>
        <v>0</v>
      </c>
      <c r="E88" s="28"/>
      <c r="F88" s="28"/>
    </row>
    <row r="89" spans="1:6" ht="29.25" customHeight="1" x14ac:dyDescent="0.2">
      <c r="A89" s="4" t="s">
        <v>5</v>
      </c>
      <c r="B89" s="71" t="s">
        <v>124</v>
      </c>
      <c r="C89" s="31">
        <f>C90+C91+C92</f>
        <v>8.6499999999999994E-2</v>
      </c>
      <c r="D89" s="15">
        <f>ROUND(($D$25+$D$52+$D$61+$D$78+$D$84+$D$87+$D$88)/(1-C89),2)</f>
        <v>4075.15</v>
      </c>
      <c r="E89" s="28"/>
    </row>
    <row r="90" spans="1:6" ht="21" customHeight="1" x14ac:dyDescent="0.2">
      <c r="A90" s="150"/>
      <c r="B90" s="16" t="s">
        <v>56</v>
      </c>
      <c r="C90" s="1">
        <v>0.03</v>
      </c>
      <c r="D90" s="15">
        <f>ROUND(C90*($D$89),2)</f>
        <v>122.25</v>
      </c>
      <c r="F90" s="30"/>
    </row>
    <row r="91" spans="1:6" ht="21" customHeight="1" x14ac:dyDescent="0.2">
      <c r="A91" s="151"/>
      <c r="B91" s="16" t="s">
        <v>57</v>
      </c>
      <c r="C91" s="1">
        <v>6.4999999999999997E-3</v>
      </c>
      <c r="D91" s="15">
        <f>ROUND(C91*($D$89),2)</f>
        <v>26.49</v>
      </c>
      <c r="E91" s="28"/>
      <c r="F91" s="30"/>
    </row>
    <row r="92" spans="1:6" ht="21" customHeight="1" x14ac:dyDescent="0.2">
      <c r="A92" s="151"/>
      <c r="B92" s="73" t="s">
        <v>58</v>
      </c>
      <c r="C92" s="1">
        <v>0.05</v>
      </c>
      <c r="D92" s="15">
        <f>ROUND(C92*($D$89),2)</f>
        <v>203.76</v>
      </c>
    </row>
    <row r="93" spans="1:6" ht="21" customHeight="1" x14ac:dyDescent="0.2">
      <c r="A93" s="143" t="s">
        <v>0</v>
      </c>
      <c r="B93" s="145"/>
      <c r="C93" s="22">
        <f>C87+C88+C90+C91+C92</f>
        <v>8.6499999999999994E-2</v>
      </c>
      <c r="D93" s="18">
        <f>D87+D88+D90+D91+D92</f>
        <v>352.5</v>
      </c>
    </row>
    <row r="94" spans="1:6" ht="21" customHeight="1" x14ac:dyDescent="0.2">
      <c r="A94" s="143" t="s">
        <v>19</v>
      </c>
      <c r="B94" s="144"/>
      <c r="C94" s="144"/>
      <c r="D94" s="147"/>
    </row>
    <row r="95" spans="1:6" ht="33.75" customHeight="1" x14ac:dyDescent="0.2">
      <c r="A95" s="143" t="s">
        <v>20</v>
      </c>
      <c r="B95" s="144"/>
      <c r="C95" s="145"/>
      <c r="D95" s="14" t="s">
        <v>64</v>
      </c>
    </row>
    <row r="96" spans="1:6" ht="21" customHeight="1" x14ac:dyDescent="0.2">
      <c r="A96" s="4" t="s">
        <v>3</v>
      </c>
      <c r="B96" s="148" t="str">
        <f>A16</f>
        <v>MÓDULO 1 - COMPOSIÇÃO DA REMUNERAÇÃO</v>
      </c>
      <c r="C96" s="149"/>
      <c r="D96" s="15">
        <f>D25</f>
        <v>1832.636</v>
      </c>
    </row>
    <row r="97" spans="1:11" ht="21" customHeight="1" x14ac:dyDescent="0.2">
      <c r="A97" s="4" t="s">
        <v>4</v>
      </c>
      <c r="B97" s="148" t="str">
        <f>A26</f>
        <v>MÓDULO 2 - ENCARGOS E BENEFÍCIOS ANUAIS, MENSAIS E DIÁRIOS</v>
      </c>
      <c r="C97" s="149"/>
      <c r="D97" s="15">
        <f>D52</f>
        <v>1815.6100000000001</v>
      </c>
    </row>
    <row r="98" spans="1:11" ht="21" customHeight="1" x14ac:dyDescent="0.2">
      <c r="A98" s="4" t="s">
        <v>5</v>
      </c>
      <c r="B98" s="148" t="str">
        <f>A53</f>
        <v>MÓDULO 3 - PROVISÃO PARA RESCISÃO</v>
      </c>
      <c r="C98" s="149"/>
      <c r="D98" s="15">
        <f>D61</f>
        <v>59.959999999999994</v>
      </c>
    </row>
    <row r="99" spans="1:11" ht="21" customHeight="1" x14ac:dyDescent="0.2">
      <c r="A99" s="4" t="s">
        <v>6</v>
      </c>
      <c r="B99" s="148" t="str">
        <f>A62</f>
        <v>MÓDULO 4 - CUSTO DE REPOSIÇÃO DO PROFISSIONAL AUSENTE</v>
      </c>
      <c r="C99" s="149"/>
      <c r="D99" s="15">
        <f>D78</f>
        <v>14.44</v>
      </c>
      <c r="E99" s="28"/>
    </row>
    <row r="100" spans="1:11" ht="21" customHeight="1" x14ac:dyDescent="0.2">
      <c r="A100" s="4" t="s">
        <v>7</v>
      </c>
      <c r="B100" s="148" t="str">
        <f>A79</f>
        <v>MÓDULO 5 - INSUMOS DIVERSOS</v>
      </c>
      <c r="C100" s="149"/>
      <c r="D100" s="15">
        <f>D84</f>
        <v>0</v>
      </c>
      <c r="E100" s="30"/>
    </row>
    <row r="101" spans="1:11" ht="21" customHeight="1" x14ac:dyDescent="0.2">
      <c r="A101" s="152" t="s">
        <v>50</v>
      </c>
      <c r="B101" s="153"/>
      <c r="C101" s="154"/>
      <c r="D101" s="15">
        <f>SUM(D96:D100)</f>
        <v>3722.6460000000002</v>
      </c>
      <c r="E101" s="28"/>
    </row>
    <row r="102" spans="1:11" ht="21" customHeight="1" x14ac:dyDescent="0.2">
      <c r="A102" s="4" t="s">
        <v>8</v>
      </c>
      <c r="B102" s="148" t="str">
        <f>A85</f>
        <v>MÓDULO 6 - CUSTOS INDIRETOS, TRIBUTOS E LUCRO</v>
      </c>
      <c r="C102" s="149"/>
      <c r="D102" s="15">
        <f>D93</f>
        <v>352.5</v>
      </c>
    </row>
    <row r="103" spans="1:11" ht="21" customHeight="1" x14ac:dyDescent="0.2">
      <c r="A103" s="143" t="s">
        <v>59</v>
      </c>
      <c r="B103" s="144"/>
      <c r="C103" s="145"/>
      <c r="D103" s="18">
        <f>SUM(D101:D102)</f>
        <v>4075.1460000000002</v>
      </c>
      <c r="E103" s="28"/>
    </row>
    <row r="104" spans="1:11" ht="20.25" customHeight="1" x14ac:dyDescent="0.25">
      <c r="A104" s="38"/>
      <c r="B104" s="3"/>
      <c r="C104" s="3"/>
      <c r="D104" s="39"/>
      <c r="F104" s="3"/>
      <c r="G104" s="67"/>
      <c r="H104" s="67"/>
      <c r="I104" s="67"/>
      <c r="J104" s="67"/>
      <c r="K104" s="67"/>
    </row>
    <row r="105" spans="1:11" ht="26.25" customHeight="1" x14ac:dyDescent="0.25">
      <c r="A105" s="3"/>
      <c r="D105" s="28"/>
      <c r="G105" s="67"/>
      <c r="H105" s="67"/>
      <c r="I105" s="67"/>
      <c r="J105" s="67"/>
      <c r="K105" s="67"/>
    </row>
    <row r="106" spans="1:11" ht="15" x14ac:dyDescent="0.2">
      <c r="D106" s="30"/>
      <c r="G106" s="67"/>
      <c r="H106" s="67"/>
      <c r="I106" s="67"/>
      <c r="J106" s="67"/>
      <c r="K106" s="67"/>
    </row>
    <row r="107" spans="1:11" ht="15" x14ac:dyDescent="0.2">
      <c r="A107" s="40"/>
      <c r="B107" s="40"/>
      <c r="C107" s="40"/>
      <c r="F107" s="67"/>
      <c r="G107" s="67"/>
      <c r="H107" s="67"/>
      <c r="I107" s="67"/>
      <c r="J107" s="67"/>
      <c r="K107" s="67"/>
    </row>
    <row r="108" spans="1:11" ht="15" x14ac:dyDescent="0.2">
      <c r="A108" s="40"/>
      <c r="B108" s="40"/>
      <c r="C108" s="40"/>
      <c r="F108" s="67"/>
      <c r="G108" s="67"/>
      <c r="H108" s="67"/>
      <c r="I108" s="67"/>
      <c r="J108" s="67"/>
      <c r="K108" s="67"/>
    </row>
    <row r="109" spans="1:11" ht="15" x14ac:dyDescent="0.2">
      <c r="A109" s="40"/>
      <c r="B109" s="40"/>
      <c r="C109" s="40"/>
      <c r="F109" s="67"/>
      <c r="G109" s="67"/>
      <c r="H109" s="67"/>
      <c r="I109" s="67"/>
      <c r="J109" s="67"/>
      <c r="K109" s="67"/>
    </row>
    <row r="110" spans="1:11" ht="15" x14ac:dyDescent="0.2">
      <c r="A110" s="40"/>
      <c r="B110" s="40"/>
      <c r="C110" s="40"/>
      <c r="F110" s="67"/>
      <c r="G110" s="67"/>
      <c r="H110" s="67"/>
      <c r="I110" s="67"/>
      <c r="J110" s="67"/>
      <c r="K110" s="67"/>
    </row>
    <row r="111" spans="1:11" ht="15" x14ac:dyDescent="0.2">
      <c r="A111" s="40"/>
      <c r="B111" s="40"/>
      <c r="C111" s="40"/>
      <c r="F111" s="67"/>
      <c r="G111" s="67"/>
      <c r="H111" s="67"/>
      <c r="I111" s="67"/>
      <c r="J111" s="67"/>
      <c r="K111" s="67"/>
    </row>
    <row r="113" spans="3:4" x14ac:dyDescent="0.2">
      <c r="D113" s="30"/>
    </row>
    <row r="114" spans="3:4" x14ac:dyDescent="0.2">
      <c r="D114" s="30"/>
    </row>
    <row r="116" spans="3:4" x14ac:dyDescent="0.2">
      <c r="D116" s="19"/>
    </row>
    <row r="120" spans="3:4" ht="15" x14ac:dyDescent="0.25">
      <c r="C120" s="3"/>
    </row>
    <row r="121" spans="3:4" ht="15" x14ac:dyDescent="0.25">
      <c r="C121" s="3"/>
    </row>
    <row r="122" spans="3:4" ht="15" x14ac:dyDescent="0.25">
      <c r="C122" s="3"/>
    </row>
    <row r="123" spans="3:4" ht="15" x14ac:dyDescent="0.25">
      <c r="C123" s="3"/>
    </row>
    <row r="124" spans="3:4" ht="15" x14ac:dyDescent="0.25">
      <c r="C124" s="3"/>
    </row>
  </sheetData>
  <mergeCells count="61">
    <mergeCell ref="A103:C103"/>
    <mergeCell ref="B97:C97"/>
    <mergeCell ref="B98:C98"/>
    <mergeCell ref="B99:C99"/>
    <mergeCell ref="B100:C100"/>
    <mergeCell ref="A101:C101"/>
    <mergeCell ref="B102:C102"/>
    <mergeCell ref="B96:C96"/>
    <mergeCell ref="A79:D79"/>
    <mergeCell ref="B80:C80"/>
    <mergeCell ref="B81:C81"/>
    <mergeCell ref="B82:C82"/>
    <mergeCell ref="B83:C83"/>
    <mergeCell ref="A84:C84"/>
    <mergeCell ref="A85:D85"/>
    <mergeCell ref="A90:A92"/>
    <mergeCell ref="A93:B93"/>
    <mergeCell ref="A94:D94"/>
    <mergeCell ref="A95:C95"/>
    <mergeCell ref="A78:C78"/>
    <mergeCell ref="A53:D53"/>
    <mergeCell ref="A61:C61"/>
    <mergeCell ref="A62:D62"/>
    <mergeCell ref="A70:B70"/>
    <mergeCell ref="B71:C71"/>
    <mergeCell ref="B72:C72"/>
    <mergeCell ref="A73:C73"/>
    <mergeCell ref="A74:D74"/>
    <mergeCell ref="B75:C75"/>
    <mergeCell ref="B76:C76"/>
    <mergeCell ref="B77:C77"/>
    <mergeCell ref="A52:C52"/>
    <mergeCell ref="B20:C20"/>
    <mergeCell ref="A25:C25"/>
    <mergeCell ref="A26:D26"/>
    <mergeCell ref="A30:B30"/>
    <mergeCell ref="A40:B40"/>
    <mergeCell ref="A46:C46"/>
    <mergeCell ref="A47:D47"/>
    <mergeCell ref="B48:C48"/>
    <mergeCell ref="B49:C49"/>
    <mergeCell ref="B50:C50"/>
    <mergeCell ref="B51:C51"/>
    <mergeCell ref="B18:C18"/>
    <mergeCell ref="C7:D7"/>
    <mergeCell ref="C8:D8"/>
    <mergeCell ref="A9:D9"/>
    <mergeCell ref="A10:D10"/>
    <mergeCell ref="C11:D11"/>
    <mergeCell ref="C12:D12"/>
    <mergeCell ref="C13:D13"/>
    <mergeCell ref="C14:D14"/>
    <mergeCell ref="C15:D15"/>
    <mergeCell ref="A16:D16"/>
    <mergeCell ref="B17:C17"/>
    <mergeCell ref="C6:D6"/>
    <mergeCell ref="A1:D1"/>
    <mergeCell ref="A2:D2"/>
    <mergeCell ref="A3:D3"/>
    <mergeCell ref="A4:D4"/>
    <mergeCell ref="C5:D5"/>
  </mergeCells>
  <pageMargins left="0.511811024" right="0.511811024" top="0.78740157499999996" bottom="0.78740157499999996" header="0.31496062000000002" footer="0.31496062000000002"/>
  <pageSetup paperSize="9" scale="84" orientation="portrait" horizontalDpi="300" verticalDpi="300" r:id="rId1"/>
  <rowBreaks count="1" manualBreakCount="1">
    <brk id="73" max="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56FC40-55A5-45F9-BCD3-D11795783A5F}">
  <sheetPr>
    <tabColor theme="6" tint="0.59999389629810485"/>
  </sheetPr>
  <dimension ref="A1:F113"/>
  <sheetViews>
    <sheetView showGridLines="0" view="pageBreakPreview" topLeftCell="A18" zoomScaleNormal="100" zoomScaleSheetLayoutView="100" workbookViewId="0">
      <selection activeCell="D29" sqref="D29"/>
    </sheetView>
  </sheetViews>
  <sheetFormatPr defaultRowHeight="14.25" x14ac:dyDescent="0.2"/>
  <cols>
    <col min="1" max="1" width="4.5703125" style="2" customWidth="1"/>
    <col min="2" max="2" width="58.42578125" style="2" customWidth="1"/>
    <col min="3" max="3" width="13.28515625" style="2" customWidth="1"/>
    <col min="4" max="4" width="21.5703125" style="2" customWidth="1"/>
    <col min="5" max="5" width="20.28515625" style="2" customWidth="1"/>
    <col min="6" max="6" width="12.140625" style="2" customWidth="1"/>
    <col min="7" max="7" width="11.85546875" style="2" customWidth="1"/>
    <col min="8" max="8" width="9.28515625" style="2" customWidth="1"/>
    <col min="9" max="9" width="13.140625" style="2" customWidth="1"/>
    <col min="10" max="16384" width="9.140625" style="2"/>
  </cols>
  <sheetData>
    <row r="1" spans="1:4" ht="15" x14ac:dyDescent="0.2">
      <c r="A1" s="110" t="s">
        <v>60</v>
      </c>
      <c r="B1" s="111"/>
      <c r="C1" s="111"/>
      <c r="D1" s="112"/>
    </row>
    <row r="2" spans="1:4" ht="15" x14ac:dyDescent="0.2">
      <c r="A2" s="113" t="s">
        <v>160</v>
      </c>
      <c r="B2" s="114"/>
      <c r="C2" s="114"/>
      <c r="D2" s="115"/>
    </row>
    <row r="3" spans="1:4" ht="15" x14ac:dyDescent="0.2">
      <c r="A3" s="113" t="s">
        <v>159</v>
      </c>
      <c r="B3" s="114"/>
      <c r="C3" s="114"/>
      <c r="D3" s="115"/>
    </row>
    <row r="4" spans="1:4" ht="15.75" thickBot="1" x14ac:dyDescent="0.25">
      <c r="A4" s="116" t="s">
        <v>29</v>
      </c>
      <c r="B4" s="117"/>
      <c r="C4" s="117"/>
      <c r="D4" s="118"/>
    </row>
    <row r="5" spans="1:4" x14ac:dyDescent="0.2">
      <c r="A5" s="4" t="s">
        <v>3</v>
      </c>
      <c r="B5" s="5" t="s">
        <v>25</v>
      </c>
      <c r="C5" s="119">
        <v>44613</v>
      </c>
      <c r="D5" s="109"/>
    </row>
    <row r="6" spans="1:4" x14ac:dyDescent="0.2">
      <c r="A6" s="4" t="s">
        <v>4</v>
      </c>
      <c r="B6" s="5" t="s">
        <v>26</v>
      </c>
      <c r="C6" s="108" t="s">
        <v>94</v>
      </c>
      <c r="D6" s="109"/>
    </row>
    <row r="7" spans="1:4" x14ac:dyDescent="0.2">
      <c r="A7" s="4" t="s">
        <v>5</v>
      </c>
      <c r="B7" s="5" t="s">
        <v>27</v>
      </c>
      <c r="C7" s="122" t="s">
        <v>132</v>
      </c>
      <c r="D7" s="123"/>
    </row>
    <row r="8" spans="1:4" ht="15" thickBot="1" x14ac:dyDescent="0.25">
      <c r="A8" s="6" t="s">
        <v>6</v>
      </c>
      <c r="B8" s="7" t="s">
        <v>28</v>
      </c>
      <c r="C8" s="124">
        <v>12</v>
      </c>
      <c r="D8" s="125"/>
    </row>
    <row r="9" spans="1:4" ht="15.75" thickBot="1" x14ac:dyDescent="0.25">
      <c r="A9" s="126" t="s">
        <v>24</v>
      </c>
      <c r="B9" s="127"/>
      <c r="C9" s="127"/>
      <c r="D9" s="128"/>
    </row>
    <row r="10" spans="1:4" ht="15.75" thickBot="1" x14ac:dyDescent="0.25">
      <c r="A10" s="129" t="s">
        <v>52</v>
      </c>
      <c r="B10" s="130"/>
      <c r="C10" s="130"/>
      <c r="D10" s="131"/>
    </row>
    <row r="11" spans="1:4" x14ac:dyDescent="0.2">
      <c r="A11" s="8">
        <v>1</v>
      </c>
      <c r="B11" s="9" t="s">
        <v>23</v>
      </c>
      <c r="C11" s="107" t="s">
        <v>128</v>
      </c>
      <c r="D11" s="132"/>
    </row>
    <row r="12" spans="1:4" x14ac:dyDescent="0.2">
      <c r="A12" s="8">
        <v>2</v>
      </c>
      <c r="B12" s="9" t="s">
        <v>53</v>
      </c>
      <c r="C12" s="122" t="s">
        <v>133</v>
      </c>
      <c r="D12" s="123"/>
    </row>
    <row r="13" spans="1:4" ht="28.5" x14ac:dyDescent="0.2">
      <c r="A13" s="4">
        <v>3</v>
      </c>
      <c r="B13" s="10" t="s">
        <v>103</v>
      </c>
      <c r="C13" s="133">
        <v>1262.1400000000001</v>
      </c>
      <c r="D13" s="134"/>
    </row>
    <row r="14" spans="1:4" x14ac:dyDescent="0.2">
      <c r="A14" s="4">
        <v>4</v>
      </c>
      <c r="B14" s="5" t="s">
        <v>55</v>
      </c>
      <c r="C14" s="135" t="str">
        <f>C11</f>
        <v>Copeira</v>
      </c>
      <c r="D14" s="136"/>
    </row>
    <row r="15" spans="1:4" ht="15" thickBot="1" x14ac:dyDescent="0.25">
      <c r="A15" s="76">
        <v>5</v>
      </c>
      <c r="B15" s="12" t="s">
        <v>22</v>
      </c>
      <c r="C15" s="137" t="s">
        <v>88</v>
      </c>
      <c r="D15" s="138"/>
    </row>
    <row r="16" spans="1:4" ht="15.75" thickBot="1" x14ac:dyDescent="0.25">
      <c r="A16" s="126" t="s">
        <v>12</v>
      </c>
      <c r="B16" s="127"/>
      <c r="C16" s="127"/>
      <c r="D16" s="128"/>
    </row>
    <row r="17" spans="1:6" ht="45" x14ac:dyDescent="0.2">
      <c r="A17" s="13">
        <v>1</v>
      </c>
      <c r="B17" s="139" t="s">
        <v>2</v>
      </c>
      <c r="C17" s="140"/>
      <c r="D17" s="14" t="s">
        <v>64</v>
      </c>
    </row>
    <row r="18" spans="1:6" x14ac:dyDescent="0.2">
      <c r="A18" s="4" t="s">
        <v>3</v>
      </c>
      <c r="B18" s="120" t="s">
        <v>71</v>
      </c>
      <c r="C18" s="121"/>
      <c r="D18" s="15">
        <v>1262.1400000000001</v>
      </c>
    </row>
    <row r="19" spans="1:6" x14ac:dyDescent="0.2">
      <c r="A19" s="4" t="s">
        <v>4</v>
      </c>
      <c r="B19" s="16" t="s">
        <v>62</v>
      </c>
      <c r="C19" s="17"/>
      <c r="D19" s="15">
        <f>30%*D18</f>
        <v>378.642</v>
      </c>
    </row>
    <row r="20" spans="1:6" x14ac:dyDescent="0.2">
      <c r="A20" s="4" t="s">
        <v>5</v>
      </c>
      <c r="B20" s="120" t="s">
        <v>65</v>
      </c>
      <c r="C20" s="121"/>
      <c r="D20" s="15">
        <v>0</v>
      </c>
    </row>
    <row r="21" spans="1:6" x14ac:dyDescent="0.2">
      <c r="A21" s="4" t="s">
        <v>6</v>
      </c>
      <c r="B21" s="16" t="s">
        <v>1</v>
      </c>
      <c r="C21" s="17"/>
      <c r="D21" s="15">
        <v>0</v>
      </c>
    </row>
    <row r="22" spans="1:6" x14ac:dyDescent="0.2">
      <c r="A22" s="4" t="s">
        <v>7</v>
      </c>
      <c r="B22" s="16" t="s">
        <v>75</v>
      </c>
      <c r="C22" s="17"/>
      <c r="D22" s="15">
        <v>0</v>
      </c>
    </row>
    <row r="23" spans="1:6" x14ac:dyDescent="0.2">
      <c r="A23" s="4" t="s">
        <v>8</v>
      </c>
      <c r="B23" s="16" t="s">
        <v>76</v>
      </c>
      <c r="C23" s="17"/>
      <c r="D23" s="15">
        <v>0</v>
      </c>
    </row>
    <row r="24" spans="1:6" x14ac:dyDescent="0.2">
      <c r="A24" s="4" t="s">
        <v>70</v>
      </c>
      <c r="B24" s="16" t="s">
        <v>77</v>
      </c>
      <c r="C24" s="17"/>
      <c r="D24" s="15">
        <v>0</v>
      </c>
    </row>
    <row r="25" spans="1:6" ht="15" x14ac:dyDescent="0.2">
      <c r="A25" s="143" t="s">
        <v>0</v>
      </c>
      <c r="B25" s="144"/>
      <c r="C25" s="145"/>
      <c r="D25" s="18">
        <f>SUM(D18:D24)</f>
        <v>1640.7820000000002</v>
      </c>
    </row>
    <row r="26" spans="1:6" ht="15" x14ac:dyDescent="0.2">
      <c r="A26" s="146" t="s">
        <v>32</v>
      </c>
      <c r="B26" s="144"/>
      <c r="C26" s="144"/>
      <c r="D26" s="145"/>
      <c r="F26" s="19"/>
    </row>
    <row r="27" spans="1:6" ht="45" x14ac:dyDescent="0.2">
      <c r="A27" s="13" t="s">
        <v>33</v>
      </c>
      <c r="B27" s="20" t="s">
        <v>34</v>
      </c>
      <c r="C27" s="21" t="s">
        <v>61</v>
      </c>
      <c r="D27" s="14" t="s">
        <v>64</v>
      </c>
      <c r="F27" s="19"/>
    </row>
    <row r="28" spans="1:6" ht="28.5" x14ac:dyDescent="0.2">
      <c r="A28" s="4" t="s">
        <v>3</v>
      </c>
      <c r="B28" s="10" t="s">
        <v>141</v>
      </c>
      <c r="C28" s="1">
        <f>1/12</f>
        <v>8.3333333333333329E-2</v>
      </c>
      <c r="D28" s="15">
        <f>ROUND(C28*$D$25,2)</f>
        <v>136.72999999999999</v>
      </c>
    </row>
    <row r="29" spans="1:6" ht="28.5" x14ac:dyDescent="0.2">
      <c r="A29" s="4" t="s">
        <v>4</v>
      </c>
      <c r="B29" s="10" t="s">
        <v>142</v>
      </c>
      <c r="C29" s="1">
        <f>1/12+1/12*1/3</f>
        <v>0.1111111111111111</v>
      </c>
      <c r="D29" s="15">
        <f>ROUND(C29*$D$25,2)</f>
        <v>182.31</v>
      </c>
    </row>
    <row r="30" spans="1:6" ht="15" x14ac:dyDescent="0.2">
      <c r="A30" s="143" t="s">
        <v>73</v>
      </c>
      <c r="B30" s="145"/>
      <c r="C30" s="22">
        <f>C28+C29</f>
        <v>0.19444444444444442</v>
      </c>
      <c r="D30" s="23">
        <f>D28+D29</f>
        <v>319.03999999999996</v>
      </c>
    </row>
    <row r="31" spans="1:6" ht="45" x14ac:dyDescent="0.2">
      <c r="A31" s="85" t="s">
        <v>36</v>
      </c>
      <c r="B31" s="24" t="s">
        <v>35</v>
      </c>
      <c r="C31" s="86" t="s">
        <v>10</v>
      </c>
      <c r="D31" s="14" t="s">
        <v>64</v>
      </c>
    </row>
    <row r="32" spans="1:6" x14ac:dyDescent="0.2">
      <c r="A32" s="82" t="s">
        <v>3</v>
      </c>
      <c r="B32" s="10" t="s">
        <v>66</v>
      </c>
      <c r="C32" s="1">
        <v>0.2</v>
      </c>
      <c r="D32" s="15">
        <f>ROUND(C32*($D$25+$D$30),2)</f>
        <v>391.96</v>
      </c>
    </row>
    <row r="33" spans="1:5" x14ac:dyDescent="0.2">
      <c r="A33" s="82" t="s">
        <v>4</v>
      </c>
      <c r="B33" s="10" t="s">
        <v>67</v>
      </c>
      <c r="C33" s="1">
        <v>2.5000000000000001E-2</v>
      </c>
      <c r="D33" s="15">
        <f t="shared" ref="D33:D39" si="0">ROUND(C33*($D$25+$D$30),2)</f>
        <v>49</v>
      </c>
    </row>
    <row r="34" spans="1:5" x14ac:dyDescent="0.2">
      <c r="A34" s="82" t="s">
        <v>5</v>
      </c>
      <c r="B34" s="10" t="s">
        <v>167</v>
      </c>
      <c r="C34" s="96"/>
      <c r="D34" s="15">
        <f t="shared" si="0"/>
        <v>0</v>
      </c>
    </row>
    <row r="35" spans="1:5" x14ac:dyDescent="0.2">
      <c r="A35" s="82" t="s">
        <v>6</v>
      </c>
      <c r="B35" s="10" t="s">
        <v>68</v>
      </c>
      <c r="C35" s="1">
        <v>1.4999999999999999E-2</v>
      </c>
      <c r="D35" s="15">
        <f t="shared" si="0"/>
        <v>29.4</v>
      </c>
    </row>
    <row r="36" spans="1:5" x14ac:dyDescent="0.2">
      <c r="A36" s="82" t="s">
        <v>7</v>
      </c>
      <c r="B36" s="10" t="s">
        <v>120</v>
      </c>
      <c r="C36" s="1">
        <v>0.01</v>
      </c>
      <c r="D36" s="15">
        <f t="shared" si="0"/>
        <v>19.600000000000001</v>
      </c>
    </row>
    <row r="37" spans="1:5" x14ac:dyDescent="0.2">
      <c r="A37" s="82" t="s">
        <v>8</v>
      </c>
      <c r="B37" s="10" t="s">
        <v>121</v>
      </c>
      <c r="C37" s="1">
        <v>6.0000000000000001E-3</v>
      </c>
      <c r="D37" s="15">
        <f t="shared" si="0"/>
        <v>11.76</v>
      </c>
    </row>
    <row r="38" spans="1:5" x14ac:dyDescent="0.2">
      <c r="A38" s="82" t="s">
        <v>9</v>
      </c>
      <c r="B38" s="10" t="s">
        <v>122</v>
      </c>
      <c r="C38" s="1">
        <v>2E-3</v>
      </c>
      <c r="D38" s="15">
        <f t="shared" si="0"/>
        <v>3.92</v>
      </c>
    </row>
    <row r="39" spans="1:5" x14ac:dyDescent="0.2">
      <c r="A39" s="82" t="s">
        <v>70</v>
      </c>
      <c r="B39" s="10" t="s">
        <v>69</v>
      </c>
      <c r="C39" s="1">
        <v>0.08</v>
      </c>
      <c r="D39" s="15">
        <f t="shared" si="0"/>
        <v>156.79</v>
      </c>
    </row>
    <row r="40" spans="1:5" ht="15" x14ac:dyDescent="0.2">
      <c r="A40" s="143" t="s">
        <v>0</v>
      </c>
      <c r="B40" s="145"/>
      <c r="C40" s="22">
        <f>SUM(C32:C39)</f>
        <v>0.33800000000000002</v>
      </c>
      <c r="D40" s="18">
        <f>SUM(D32:D39)</f>
        <v>662.43</v>
      </c>
    </row>
    <row r="41" spans="1:5" ht="45" x14ac:dyDescent="0.2">
      <c r="A41" s="85" t="s">
        <v>37</v>
      </c>
      <c r="B41" s="25" t="s">
        <v>13</v>
      </c>
      <c r="C41" s="86" t="s">
        <v>10</v>
      </c>
      <c r="D41" s="14" t="s">
        <v>64</v>
      </c>
    </row>
    <row r="42" spans="1:5" ht="15" thickBot="1" x14ac:dyDescent="0.25">
      <c r="A42" s="88" t="s">
        <v>3</v>
      </c>
      <c r="B42" s="83" t="s">
        <v>79</v>
      </c>
      <c r="C42" s="26">
        <v>3.9</v>
      </c>
      <c r="D42" s="27">
        <f>C42*22*2-6%*D18</f>
        <v>95.871599999999987</v>
      </c>
      <c r="E42" s="28"/>
    </row>
    <row r="43" spans="1:5" ht="15.75" thickTop="1" thickBot="1" x14ac:dyDescent="0.25">
      <c r="A43" s="88" t="s">
        <v>4</v>
      </c>
      <c r="B43" s="29" t="s">
        <v>143</v>
      </c>
      <c r="C43" s="26">
        <v>23.11</v>
      </c>
      <c r="D43" s="68">
        <f>22*C43*99%</f>
        <v>503.33579999999995</v>
      </c>
    </row>
    <row r="44" spans="1:5" ht="15" thickTop="1" x14ac:dyDescent="0.2">
      <c r="A44" s="4" t="s">
        <v>5</v>
      </c>
      <c r="B44" s="10" t="s">
        <v>144</v>
      </c>
      <c r="C44" s="26">
        <v>81.99</v>
      </c>
      <c r="D44" s="15">
        <f>C44/2</f>
        <v>40.994999999999997</v>
      </c>
    </row>
    <row r="45" spans="1:5" x14ac:dyDescent="0.2">
      <c r="A45" s="4" t="s">
        <v>6</v>
      </c>
      <c r="B45" s="29" t="s">
        <v>134</v>
      </c>
      <c r="C45" s="26">
        <v>88.04</v>
      </c>
      <c r="D45" s="15">
        <f>C45</f>
        <v>88.04</v>
      </c>
    </row>
    <row r="46" spans="1:5" ht="15" x14ac:dyDescent="0.2">
      <c r="A46" s="141" t="s">
        <v>0</v>
      </c>
      <c r="B46" s="142"/>
      <c r="C46" s="142"/>
      <c r="D46" s="18">
        <f>ROUND(SUM(D42:D45),2)</f>
        <v>728.24</v>
      </c>
    </row>
    <row r="47" spans="1:5" ht="15" x14ac:dyDescent="0.2">
      <c r="A47" s="143" t="s">
        <v>38</v>
      </c>
      <c r="B47" s="144"/>
      <c r="C47" s="144"/>
      <c r="D47" s="147"/>
    </row>
    <row r="48" spans="1:5" ht="45" x14ac:dyDescent="0.2">
      <c r="A48" s="85">
        <v>2</v>
      </c>
      <c r="B48" s="113" t="s">
        <v>39</v>
      </c>
      <c r="C48" s="115"/>
      <c r="D48" s="14" t="s">
        <v>64</v>
      </c>
    </row>
    <row r="49" spans="1:6" x14ac:dyDescent="0.2">
      <c r="A49" s="4" t="s">
        <v>33</v>
      </c>
      <c r="B49" s="148" t="s">
        <v>34</v>
      </c>
      <c r="C49" s="149"/>
      <c r="D49" s="15">
        <f>D30</f>
        <v>319.03999999999996</v>
      </c>
    </row>
    <row r="50" spans="1:6" x14ac:dyDescent="0.2">
      <c r="A50" s="4" t="s">
        <v>36</v>
      </c>
      <c r="B50" s="148" t="s">
        <v>40</v>
      </c>
      <c r="C50" s="149">
        <v>1.4999999999999999E-2</v>
      </c>
      <c r="D50" s="15">
        <f>D40</f>
        <v>662.43</v>
      </c>
    </row>
    <row r="51" spans="1:6" x14ac:dyDescent="0.2">
      <c r="A51" s="4" t="s">
        <v>37</v>
      </c>
      <c r="B51" s="148" t="s">
        <v>41</v>
      </c>
      <c r="C51" s="149">
        <v>0.01</v>
      </c>
      <c r="D51" s="15">
        <f>D46</f>
        <v>728.24</v>
      </c>
    </row>
    <row r="52" spans="1:6" ht="15" x14ac:dyDescent="0.2">
      <c r="A52" s="141" t="s">
        <v>0</v>
      </c>
      <c r="B52" s="142"/>
      <c r="C52" s="142"/>
      <c r="D52" s="18">
        <f>SUM(D49:D51)</f>
        <v>1709.71</v>
      </c>
    </row>
    <row r="53" spans="1:6" ht="15" x14ac:dyDescent="0.2">
      <c r="A53" s="143" t="s">
        <v>42</v>
      </c>
      <c r="B53" s="144"/>
      <c r="C53" s="144"/>
      <c r="D53" s="147"/>
    </row>
    <row r="54" spans="1:6" ht="45" x14ac:dyDescent="0.2">
      <c r="A54" s="85">
        <v>3</v>
      </c>
      <c r="B54" s="25" t="s">
        <v>16</v>
      </c>
      <c r="C54" s="86" t="s">
        <v>10</v>
      </c>
      <c r="D54" s="14" t="s">
        <v>64</v>
      </c>
    </row>
    <row r="55" spans="1:6" ht="28.5" x14ac:dyDescent="0.2">
      <c r="A55" s="4" t="s">
        <v>3</v>
      </c>
      <c r="B55" s="29" t="s">
        <v>123</v>
      </c>
      <c r="C55" s="1">
        <v>4.1999999999999997E-3</v>
      </c>
      <c r="D55" s="15">
        <f>ROUND(C55*($D$25),2)</f>
        <v>6.89</v>
      </c>
      <c r="F55" s="30"/>
    </row>
    <row r="56" spans="1:6" ht="57" x14ac:dyDescent="0.2">
      <c r="A56" s="4" t="s">
        <v>4</v>
      </c>
      <c r="B56" s="29" t="s">
        <v>162</v>
      </c>
      <c r="C56" s="31">
        <f>C55*C39</f>
        <v>3.3599999999999998E-4</v>
      </c>
      <c r="D56" s="15">
        <f t="shared" ref="D56:D60" si="1">ROUND(C56*($D$25),2)</f>
        <v>0.55000000000000004</v>
      </c>
    </row>
    <row r="57" spans="1:6" ht="85.5" x14ac:dyDescent="0.2">
      <c r="A57" s="4" t="s">
        <v>5</v>
      </c>
      <c r="B57" s="29" t="s">
        <v>163</v>
      </c>
      <c r="C57" s="31">
        <v>1.6000000000000001E-3</v>
      </c>
      <c r="D57" s="15">
        <f t="shared" si="1"/>
        <v>2.63</v>
      </c>
    </row>
    <row r="58" spans="1:6" ht="57" x14ac:dyDescent="0.2">
      <c r="A58" s="4" t="s">
        <v>6</v>
      </c>
      <c r="B58" s="29" t="s">
        <v>164</v>
      </c>
      <c r="C58" s="32">
        <v>1.9400000000000001E-2</v>
      </c>
      <c r="D58" s="15">
        <f t="shared" si="1"/>
        <v>31.83</v>
      </c>
    </row>
    <row r="59" spans="1:6" ht="42.75" x14ac:dyDescent="0.2">
      <c r="A59" s="4" t="s">
        <v>7</v>
      </c>
      <c r="B59" s="29" t="s">
        <v>165</v>
      </c>
      <c r="C59" s="97">
        <f>C58*C40</f>
        <v>6.5572000000000009E-3</v>
      </c>
      <c r="D59" s="15">
        <f>ROUND(C59*($D$25),2)</f>
        <v>10.76</v>
      </c>
    </row>
    <row r="60" spans="1:6" ht="85.5" x14ac:dyDescent="0.2">
      <c r="A60" s="4" t="s">
        <v>8</v>
      </c>
      <c r="B60" s="29" t="s">
        <v>166</v>
      </c>
      <c r="C60" s="32">
        <f>C58*8%*40%*100%</f>
        <v>6.2080000000000002E-4</v>
      </c>
      <c r="D60" s="15">
        <f t="shared" si="1"/>
        <v>1.02</v>
      </c>
    </row>
    <row r="61" spans="1:6" ht="15" x14ac:dyDescent="0.2">
      <c r="A61" s="143" t="s">
        <v>0</v>
      </c>
      <c r="B61" s="144"/>
      <c r="C61" s="145"/>
      <c r="D61" s="18">
        <f>SUM(D55:D60)</f>
        <v>53.68</v>
      </c>
    </row>
    <row r="62" spans="1:6" ht="15" x14ac:dyDescent="0.2">
      <c r="A62" s="143" t="s">
        <v>43</v>
      </c>
      <c r="B62" s="144"/>
      <c r="C62" s="144"/>
      <c r="D62" s="147"/>
    </row>
    <row r="63" spans="1:6" ht="45" x14ac:dyDescent="0.2">
      <c r="A63" s="85" t="s">
        <v>14</v>
      </c>
      <c r="B63" s="33" t="s">
        <v>44</v>
      </c>
      <c r="C63" s="86" t="s">
        <v>10</v>
      </c>
      <c r="D63" s="14" t="s">
        <v>63</v>
      </c>
    </row>
    <row r="64" spans="1:6" ht="42.75" x14ac:dyDescent="0.2">
      <c r="A64" s="4" t="s">
        <v>3</v>
      </c>
      <c r="B64" s="29" t="s">
        <v>168</v>
      </c>
      <c r="C64" s="34">
        <v>0</v>
      </c>
      <c r="D64" s="15">
        <f>ROUND(C64*($D$25+$D$61+$D$52),2)</f>
        <v>0</v>
      </c>
    </row>
    <row r="65" spans="1:4" ht="42.75" x14ac:dyDescent="0.2">
      <c r="A65" s="4" t="s">
        <v>4</v>
      </c>
      <c r="B65" s="29" t="s">
        <v>169</v>
      </c>
      <c r="C65" s="1">
        <f>1/30/12</f>
        <v>2.7777777777777779E-3</v>
      </c>
      <c r="D65" s="15">
        <f>ROUND(C65*($D$25+$D$61+$D$52),2)</f>
        <v>9.4600000000000009</v>
      </c>
    </row>
    <row r="66" spans="1:4" ht="71.25" x14ac:dyDescent="0.2">
      <c r="A66" s="4" t="s">
        <v>5</v>
      </c>
      <c r="B66" s="29" t="s">
        <v>170</v>
      </c>
      <c r="C66" s="1">
        <f>((5/30)/12)*0.015</f>
        <v>2.0833333333333332E-4</v>
      </c>
      <c r="D66" s="15">
        <f>ROUND(C66*($D$25+$D$61+$D$52),2)</f>
        <v>0.71</v>
      </c>
    </row>
    <row r="67" spans="1:4" ht="71.25" x14ac:dyDescent="0.2">
      <c r="A67" s="4" t="s">
        <v>6</v>
      </c>
      <c r="B67" s="29" t="s">
        <v>171</v>
      </c>
      <c r="C67" s="1">
        <v>6.9999999999999999E-4</v>
      </c>
      <c r="D67" s="15">
        <f t="shared" ref="D67:D69" si="2">ROUND(C67*($D$25+$D$61+$D$52),2)</f>
        <v>2.38</v>
      </c>
    </row>
    <row r="68" spans="1:4" ht="71.25" x14ac:dyDescent="0.2">
      <c r="A68" s="4" t="s">
        <v>7</v>
      </c>
      <c r="B68" s="29" t="s">
        <v>172</v>
      </c>
      <c r="C68" s="1">
        <f>((5/30)/12)*1.5%</f>
        <v>2.0833333333333332E-4</v>
      </c>
      <c r="D68" s="15">
        <f t="shared" si="2"/>
        <v>0.71</v>
      </c>
    </row>
    <row r="69" spans="1:4" ht="28.5" x14ac:dyDescent="0.2">
      <c r="A69" s="89" t="s">
        <v>8</v>
      </c>
      <c r="B69" s="29" t="s">
        <v>173</v>
      </c>
      <c r="C69" s="1">
        <f>5/30/12*100%</f>
        <v>1.3888888888888888E-2</v>
      </c>
      <c r="D69" s="15">
        <f t="shared" si="2"/>
        <v>47.28</v>
      </c>
    </row>
    <row r="70" spans="1:4" ht="15" x14ac:dyDescent="0.2">
      <c r="A70" s="142" t="s">
        <v>0</v>
      </c>
      <c r="B70" s="142"/>
      <c r="C70" s="35">
        <f>SUM(C64:C69)</f>
        <v>1.7783333333333332E-2</v>
      </c>
      <c r="D70" s="36">
        <f>SUM(D64:D68)</f>
        <v>13.260000000000002</v>
      </c>
    </row>
    <row r="71" spans="1:4" ht="45" x14ac:dyDescent="0.2">
      <c r="A71" s="85" t="s">
        <v>15</v>
      </c>
      <c r="B71" s="113" t="s">
        <v>45</v>
      </c>
      <c r="C71" s="115"/>
      <c r="D71" s="14" t="s">
        <v>64</v>
      </c>
    </row>
    <row r="72" spans="1:4" x14ac:dyDescent="0.2">
      <c r="A72" s="4" t="s">
        <v>3</v>
      </c>
      <c r="B72" s="120" t="s">
        <v>51</v>
      </c>
      <c r="C72" s="121"/>
      <c r="D72" s="15">
        <v>0</v>
      </c>
    </row>
    <row r="73" spans="1:4" ht="15" x14ac:dyDescent="0.2">
      <c r="A73" s="141" t="s">
        <v>0</v>
      </c>
      <c r="B73" s="142"/>
      <c r="C73" s="142"/>
      <c r="D73" s="18">
        <f>D72</f>
        <v>0</v>
      </c>
    </row>
    <row r="74" spans="1:4" ht="15" x14ac:dyDescent="0.2">
      <c r="A74" s="143" t="s">
        <v>46</v>
      </c>
      <c r="B74" s="144"/>
      <c r="C74" s="144"/>
      <c r="D74" s="147"/>
    </row>
    <row r="75" spans="1:4" ht="45" x14ac:dyDescent="0.2">
      <c r="A75" s="85">
        <v>4</v>
      </c>
      <c r="B75" s="113" t="s">
        <v>47</v>
      </c>
      <c r="C75" s="115"/>
      <c r="D75" s="14" t="s">
        <v>64</v>
      </c>
    </row>
    <row r="76" spans="1:4" x14ac:dyDescent="0.2">
      <c r="A76" s="4" t="s">
        <v>14</v>
      </c>
      <c r="B76" s="148" t="s">
        <v>44</v>
      </c>
      <c r="C76" s="149"/>
      <c r="D76" s="15">
        <f>D70</f>
        <v>13.260000000000002</v>
      </c>
    </row>
    <row r="77" spans="1:4" x14ac:dyDescent="0.2">
      <c r="A77" s="4" t="s">
        <v>15</v>
      </c>
      <c r="B77" s="148" t="s">
        <v>45</v>
      </c>
      <c r="C77" s="149">
        <v>1.4999999999999999E-2</v>
      </c>
      <c r="D77" s="15">
        <f>D73</f>
        <v>0</v>
      </c>
    </row>
    <row r="78" spans="1:4" ht="15" x14ac:dyDescent="0.2">
      <c r="A78" s="141" t="s">
        <v>0</v>
      </c>
      <c r="B78" s="142"/>
      <c r="C78" s="142"/>
      <c r="D78" s="18">
        <f>SUM(D76:D77)</f>
        <v>13.260000000000002</v>
      </c>
    </row>
    <row r="79" spans="1:4" ht="15" x14ac:dyDescent="0.2">
      <c r="A79" s="143" t="s">
        <v>48</v>
      </c>
      <c r="B79" s="144"/>
      <c r="C79" s="144"/>
      <c r="D79" s="147"/>
    </row>
    <row r="80" spans="1:4" ht="15" x14ac:dyDescent="0.2">
      <c r="A80" s="85">
        <v>5</v>
      </c>
      <c r="B80" s="113" t="s">
        <v>30</v>
      </c>
      <c r="C80" s="115"/>
      <c r="D80" s="37" t="s">
        <v>11</v>
      </c>
    </row>
    <row r="81" spans="1:6" x14ac:dyDescent="0.2">
      <c r="A81" s="4" t="s">
        <v>3</v>
      </c>
      <c r="B81" s="148" t="s">
        <v>74</v>
      </c>
      <c r="C81" s="149"/>
      <c r="D81" s="15">
        <f>UNIFORMES!F23</f>
        <v>0</v>
      </c>
    </row>
    <row r="82" spans="1:6" x14ac:dyDescent="0.2">
      <c r="A82" s="4" t="s">
        <v>4</v>
      </c>
      <c r="B82" s="148" t="s">
        <v>72</v>
      </c>
      <c r="C82" s="149"/>
      <c r="D82" s="15">
        <v>0</v>
      </c>
    </row>
    <row r="83" spans="1:6" x14ac:dyDescent="0.2">
      <c r="A83" s="4" t="s">
        <v>5</v>
      </c>
      <c r="B83" s="148" t="s">
        <v>102</v>
      </c>
      <c r="C83" s="149"/>
      <c r="D83" s="15">
        <v>0</v>
      </c>
    </row>
    <row r="84" spans="1:6" ht="15" x14ac:dyDescent="0.2">
      <c r="A84" s="141" t="s">
        <v>0</v>
      </c>
      <c r="B84" s="142"/>
      <c r="C84" s="142"/>
      <c r="D84" s="18">
        <f>ROUND(SUM(D81:D83),2)</f>
        <v>0</v>
      </c>
    </row>
    <row r="85" spans="1:6" ht="15" x14ac:dyDescent="0.2">
      <c r="A85" s="143" t="s">
        <v>49</v>
      </c>
      <c r="B85" s="144"/>
      <c r="C85" s="144"/>
      <c r="D85" s="147"/>
    </row>
    <row r="86" spans="1:6" ht="45" x14ac:dyDescent="0.2">
      <c r="A86" s="85">
        <v>6</v>
      </c>
      <c r="B86" s="25" t="s">
        <v>17</v>
      </c>
      <c r="C86" s="86" t="s">
        <v>10</v>
      </c>
      <c r="D86" s="14" t="s">
        <v>64</v>
      </c>
      <c r="E86" s="30"/>
    </row>
    <row r="87" spans="1:6" x14ac:dyDescent="0.2">
      <c r="A87" s="4" t="s">
        <v>3</v>
      </c>
      <c r="B87" s="16" t="s">
        <v>21</v>
      </c>
      <c r="C87" s="96"/>
      <c r="D87" s="15">
        <f>ROUND(C87*($D$25+$D$52+$D$61+$D$78+$D$84),2)</f>
        <v>0</v>
      </c>
      <c r="E87" s="28"/>
      <c r="F87" s="28"/>
    </row>
    <row r="88" spans="1:6" x14ac:dyDescent="0.2">
      <c r="A88" s="4" t="s">
        <v>4</v>
      </c>
      <c r="B88" s="16" t="s">
        <v>18</v>
      </c>
      <c r="C88" s="96"/>
      <c r="D88" s="15">
        <f>ROUND(C88*($D$25+$D$52+$D$61+$D$78+$D$84+$D$87),2)</f>
        <v>0</v>
      </c>
      <c r="E88" s="28"/>
    </row>
    <row r="89" spans="1:6" ht="28.5" x14ac:dyDescent="0.2">
      <c r="A89" s="4" t="s">
        <v>5</v>
      </c>
      <c r="B89" s="83" t="s">
        <v>124</v>
      </c>
      <c r="C89" s="31">
        <f>C90+C91+C92</f>
        <v>8.6499999999999994E-2</v>
      </c>
      <c r="D89" s="15">
        <f>ROUND(($D$25+$D$52+$D$61+$D$78+$D$84+$D$87+$D$88)/(1-C89),2)</f>
        <v>3741.03</v>
      </c>
      <c r="F89" s="30"/>
    </row>
    <row r="90" spans="1:6" x14ac:dyDescent="0.2">
      <c r="A90" s="150"/>
      <c r="B90" s="16" t="s">
        <v>56</v>
      </c>
      <c r="C90" s="1">
        <v>0.03</v>
      </c>
      <c r="D90" s="15">
        <f>ROUND(C90*($D$89),2)</f>
        <v>112.23</v>
      </c>
      <c r="E90" s="28"/>
      <c r="F90" s="30"/>
    </row>
    <row r="91" spans="1:6" x14ac:dyDescent="0.2">
      <c r="A91" s="151"/>
      <c r="B91" s="16" t="s">
        <v>57</v>
      </c>
      <c r="C91" s="1">
        <v>6.4999999999999997E-3</v>
      </c>
      <c r="D91" s="15">
        <f>ROUND(C91*($D$89),2)</f>
        <v>24.32</v>
      </c>
    </row>
    <row r="92" spans="1:6" x14ac:dyDescent="0.2">
      <c r="A92" s="151"/>
      <c r="B92" s="87" t="s">
        <v>58</v>
      </c>
      <c r="C92" s="1">
        <v>0.05</v>
      </c>
      <c r="D92" s="15">
        <f>ROUND(C92*($D$89),2)</f>
        <v>187.05</v>
      </c>
    </row>
    <row r="93" spans="1:6" ht="15" x14ac:dyDescent="0.2">
      <c r="A93" s="143" t="s">
        <v>0</v>
      </c>
      <c r="B93" s="145"/>
      <c r="C93" s="22">
        <f>C87+C88+C90+C91+C92</f>
        <v>8.6499999999999994E-2</v>
      </c>
      <c r="D93" s="18">
        <f>D87+D88+D90+D91+D92</f>
        <v>323.60000000000002</v>
      </c>
    </row>
    <row r="94" spans="1:6" ht="15" x14ac:dyDescent="0.2">
      <c r="A94" s="143" t="s">
        <v>19</v>
      </c>
      <c r="B94" s="144"/>
      <c r="C94" s="144"/>
      <c r="D94" s="147"/>
    </row>
    <row r="95" spans="1:6" ht="45" x14ac:dyDescent="0.2">
      <c r="A95" s="143" t="s">
        <v>20</v>
      </c>
      <c r="B95" s="144"/>
      <c r="C95" s="145"/>
      <c r="D95" s="14" t="s">
        <v>64</v>
      </c>
    </row>
    <row r="96" spans="1:6" x14ac:dyDescent="0.2">
      <c r="A96" s="4" t="s">
        <v>3</v>
      </c>
      <c r="B96" s="148" t="str">
        <f>A16</f>
        <v>MÓDULO 1 - COMPOSIÇÃO DA REMUNERAÇÃO</v>
      </c>
      <c r="C96" s="149"/>
      <c r="D96" s="15">
        <f>D25</f>
        <v>1640.7820000000002</v>
      </c>
    </row>
    <row r="97" spans="1:5" x14ac:dyDescent="0.2">
      <c r="A97" s="4" t="s">
        <v>4</v>
      </c>
      <c r="B97" s="148" t="str">
        <f>A26</f>
        <v>MÓDULO 2 - ENCARGOS E BENEFÍCIOS ANUAIS, MENSAIS E DIÁRIOS</v>
      </c>
      <c r="C97" s="149"/>
      <c r="D97" s="15">
        <f>D52</f>
        <v>1709.71</v>
      </c>
    </row>
    <row r="98" spans="1:5" x14ac:dyDescent="0.2">
      <c r="A98" s="4" t="s">
        <v>5</v>
      </c>
      <c r="B98" s="148" t="str">
        <f>A53</f>
        <v>MÓDULO 3 - PROVISÃO PARA RESCISÃO</v>
      </c>
      <c r="C98" s="149"/>
      <c r="D98" s="15">
        <f>D61</f>
        <v>53.68</v>
      </c>
      <c r="E98" s="28"/>
    </row>
    <row r="99" spans="1:5" x14ac:dyDescent="0.2">
      <c r="A99" s="4" t="s">
        <v>6</v>
      </c>
      <c r="B99" s="148" t="str">
        <f>A62</f>
        <v>MÓDULO 4 - CUSTO DE REPOSIÇÃO DO PROFISSIONAL AUSENTE</v>
      </c>
      <c r="C99" s="149"/>
      <c r="D99" s="15">
        <f>D78</f>
        <v>13.260000000000002</v>
      </c>
      <c r="E99" s="30"/>
    </row>
    <row r="100" spans="1:5" x14ac:dyDescent="0.2">
      <c r="A100" s="4" t="s">
        <v>7</v>
      </c>
      <c r="B100" s="148" t="str">
        <f>A79</f>
        <v>MÓDULO 5 - INSUMOS DIVERSOS</v>
      </c>
      <c r="C100" s="149"/>
      <c r="D100" s="15">
        <f>D84</f>
        <v>0</v>
      </c>
      <c r="E100" s="28"/>
    </row>
    <row r="101" spans="1:5" x14ac:dyDescent="0.2">
      <c r="A101" s="152" t="s">
        <v>50</v>
      </c>
      <c r="B101" s="153"/>
      <c r="C101" s="154"/>
      <c r="D101" s="15">
        <f>SUM(D96:D100)</f>
        <v>3417.4320000000002</v>
      </c>
    </row>
    <row r="102" spans="1:5" x14ac:dyDescent="0.2">
      <c r="A102" s="4" t="s">
        <v>8</v>
      </c>
      <c r="B102" s="148" t="str">
        <f>A85</f>
        <v>MÓDULO 6 - CUSTOS INDIRETOS, TRIBUTOS E LUCRO</v>
      </c>
      <c r="C102" s="149"/>
      <c r="D102" s="15">
        <f>D93</f>
        <v>323.60000000000002</v>
      </c>
      <c r="E102" s="28"/>
    </row>
    <row r="103" spans="1:5" ht="15" x14ac:dyDescent="0.2">
      <c r="A103" s="143" t="s">
        <v>59</v>
      </c>
      <c r="B103" s="144"/>
      <c r="C103" s="145"/>
      <c r="D103" s="18">
        <f>SUM(D101:D102)</f>
        <v>3741.0320000000002</v>
      </c>
    </row>
    <row r="105" spans="1:5" x14ac:dyDescent="0.2">
      <c r="D105" s="19"/>
    </row>
    <row r="109" spans="1:5" ht="15" x14ac:dyDescent="0.25">
      <c r="C109" s="3"/>
    </row>
    <row r="110" spans="1:5" ht="15" x14ac:dyDescent="0.25">
      <c r="C110" s="3"/>
    </row>
    <row r="111" spans="1:5" ht="15" x14ac:dyDescent="0.25">
      <c r="C111" s="3"/>
    </row>
    <row r="112" spans="1:5" ht="15" x14ac:dyDescent="0.25">
      <c r="C112" s="3"/>
    </row>
    <row r="113" spans="3:3" ht="15" x14ac:dyDescent="0.25">
      <c r="C113" s="3"/>
    </row>
  </sheetData>
  <mergeCells count="61">
    <mergeCell ref="A85:D85"/>
    <mergeCell ref="A90:A92"/>
    <mergeCell ref="A93:B93"/>
    <mergeCell ref="A94:D94"/>
    <mergeCell ref="B96:C96"/>
    <mergeCell ref="B76:C76"/>
    <mergeCell ref="A70:B70"/>
    <mergeCell ref="B72:C72"/>
    <mergeCell ref="A73:C73"/>
    <mergeCell ref="A74:D74"/>
    <mergeCell ref="A53:D53"/>
    <mergeCell ref="A61:C61"/>
    <mergeCell ref="A62:D62"/>
    <mergeCell ref="B71:C71"/>
    <mergeCell ref="B75:C75"/>
    <mergeCell ref="A52:C52"/>
    <mergeCell ref="B20:C20"/>
    <mergeCell ref="A25:C25"/>
    <mergeCell ref="A26:D26"/>
    <mergeCell ref="A30:B30"/>
    <mergeCell ref="A40:B40"/>
    <mergeCell ref="A46:C46"/>
    <mergeCell ref="A47:D47"/>
    <mergeCell ref="B48:C48"/>
    <mergeCell ref="B49:C49"/>
    <mergeCell ref="B50:C50"/>
    <mergeCell ref="B51:C51"/>
    <mergeCell ref="B18:C18"/>
    <mergeCell ref="C7:D7"/>
    <mergeCell ref="C8:D8"/>
    <mergeCell ref="A9:D9"/>
    <mergeCell ref="A10:D10"/>
    <mergeCell ref="C11:D11"/>
    <mergeCell ref="C12:D12"/>
    <mergeCell ref="C13:D13"/>
    <mergeCell ref="C14:D14"/>
    <mergeCell ref="C15:D15"/>
    <mergeCell ref="A16:D16"/>
    <mergeCell ref="B17:C17"/>
    <mergeCell ref="C6:D6"/>
    <mergeCell ref="A1:D1"/>
    <mergeCell ref="A2:D2"/>
    <mergeCell ref="A3:D3"/>
    <mergeCell ref="A4:D4"/>
    <mergeCell ref="C5:D5"/>
    <mergeCell ref="B77:C77"/>
    <mergeCell ref="A78:C78"/>
    <mergeCell ref="A79:D79"/>
    <mergeCell ref="B83:C83"/>
    <mergeCell ref="A84:C84"/>
    <mergeCell ref="B80:C80"/>
    <mergeCell ref="B81:C81"/>
    <mergeCell ref="B82:C82"/>
    <mergeCell ref="A95:C95"/>
    <mergeCell ref="B100:C100"/>
    <mergeCell ref="A101:C101"/>
    <mergeCell ref="B102:C102"/>
    <mergeCell ref="A103:C103"/>
    <mergeCell ref="B97:C97"/>
    <mergeCell ref="B98:C98"/>
    <mergeCell ref="B99:C99"/>
  </mergeCells>
  <pageMargins left="0.511811024" right="0.511811024" top="0.78740157499999996" bottom="0.78740157499999996" header="0.31496062000000002" footer="0.31496062000000002"/>
  <pageSetup paperSize="9" scale="84" orientation="portrait" horizontalDpi="300" verticalDpi="300" r:id="rId1"/>
  <rowBreaks count="1" manualBreakCount="1">
    <brk id="72" max="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BB7ED9-6C59-4774-A4FD-691EE44F538A}">
  <sheetPr>
    <tabColor theme="6" tint="0.59999389629810485"/>
  </sheetPr>
  <dimension ref="A1:F115"/>
  <sheetViews>
    <sheetView showGridLines="0" view="pageBreakPreview" topLeftCell="A82" zoomScaleNormal="100" zoomScaleSheetLayoutView="100" workbookViewId="0">
      <selection activeCell="D100" sqref="D100"/>
    </sheetView>
  </sheetViews>
  <sheetFormatPr defaultRowHeight="14.25" x14ac:dyDescent="0.2"/>
  <cols>
    <col min="1" max="1" width="4.5703125" style="2" customWidth="1"/>
    <col min="2" max="2" width="58.42578125" style="2" customWidth="1"/>
    <col min="3" max="3" width="13.28515625" style="2" customWidth="1"/>
    <col min="4" max="4" width="21.5703125" style="2" customWidth="1"/>
    <col min="5" max="5" width="20.28515625" style="2" customWidth="1"/>
    <col min="6" max="6" width="12.140625" style="2" customWidth="1"/>
    <col min="7" max="7" width="11.85546875" style="2" customWidth="1"/>
    <col min="8" max="8" width="9.28515625" style="2" customWidth="1"/>
    <col min="9" max="9" width="13.140625" style="2" customWidth="1"/>
    <col min="10" max="16384" width="9.140625" style="2"/>
  </cols>
  <sheetData>
    <row r="1" spans="1:4" ht="22.5" customHeight="1" x14ac:dyDescent="0.2">
      <c r="A1" s="110" t="s">
        <v>60</v>
      </c>
      <c r="B1" s="111"/>
      <c r="C1" s="111"/>
      <c r="D1" s="112"/>
    </row>
    <row r="2" spans="1:4" ht="22.5" customHeight="1" x14ac:dyDescent="0.2">
      <c r="A2" s="113" t="s">
        <v>160</v>
      </c>
      <c r="B2" s="114"/>
      <c r="C2" s="114"/>
      <c r="D2" s="115"/>
    </row>
    <row r="3" spans="1:4" ht="22.5" customHeight="1" x14ac:dyDescent="0.2">
      <c r="A3" s="113" t="s">
        <v>159</v>
      </c>
      <c r="B3" s="114"/>
      <c r="C3" s="114"/>
      <c r="D3" s="115"/>
    </row>
    <row r="4" spans="1:4" ht="22.5" customHeight="1" thickBot="1" x14ac:dyDescent="0.25">
      <c r="A4" s="116" t="s">
        <v>29</v>
      </c>
      <c r="B4" s="117"/>
      <c r="C4" s="117"/>
      <c r="D4" s="118"/>
    </row>
    <row r="5" spans="1:4" ht="18.75" customHeight="1" x14ac:dyDescent="0.2">
      <c r="A5" s="4" t="s">
        <v>3</v>
      </c>
      <c r="B5" s="5" t="s">
        <v>25</v>
      </c>
      <c r="C5" s="119">
        <v>44613</v>
      </c>
      <c r="D5" s="109"/>
    </row>
    <row r="6" spans="1:4" ht="18.75" customHeight="1" x14ac:dyDescent="0.2">
      <c r="A6" s="4" t="s">
        <v>4</v>
      </c>
      <c r="B6" s="5" t="s">
        <v>26</v>
      </c>
      <c r="C6" s="108" t="s">
        <v>94</v>
      </c>
      <c r="D6" s="109"/>
    </row>
    <row r="7" spans="1:4" ht="21.75" customHeight="1" x14ac:dyDescent="0.2">
      <c r="A7" s="4" t="s">
        <v>5</v>
      </c>
      <c r="B7" s="5" t="s">
        <v>27</v>
      </c>
      <c r="C7" s="122" t="s">
        <v>132</v>
      </c>
      <c r="D7" s="123"/>
    </row>
    <row r="8" spans="1:4" ht="18.75" customHeight="1" thickBot="1" x14ac:dyDescent="0.25">
      <c r="A8" s="6" t="s">
        <v>6</v>
      </c>
      <c r="B8" s="7" t="s">
        <v>28</v>
      </c>
      <c r="C8" s="124">
        <v>12</v>
      </c>
      <c r="D8" s="125"/>
    </row>
    <row r="9" spans="1:4" ht="18.75" customHeight="1" thickBot="1" x14ac:dyDescent="0.25">
      <c r="A9" s="126" t="s">
        <v>24</v>
      </c>
      <c r="B9" s="127"/>
      <c r="C9" s="127"/>
      <c r="D9" s="128"/>
    </row>
    <row r="10" spans="1:4" ht="18.75" customHeight="1" thickBot="1" x14ac:dyDescent="0.25">
      <c r="A10" s="129" t="s">
        <v>52</v>
      </c>
      <c r="B10" s="130"/>
      <c r="C10" s="130"/>
      <c r="D10" s="131"/>
    </row>
    <row r="11" spans="1:4" ht="21.75" customHeight="1" x14ac:dyDescent="0.2">
      <c r="A11" s="8">
        <v>1</v>
      </c>
      <c r="B11" s="9" t="s">
        <v>23</v>
      </c>
      <c r="C11" s="107" t="s">
        <v>129</v>
      </c>
      <c r="D11" s="132"/>
    </row>
    <row r="12" spans="1:4" ht="21.75" customHeight="1" x14ac:dyDescent="0.2">
      <c r="A12" s="8">
        <v>2</v>
      </c>
      <c r="B12" s="9" t="s">
        <v>53</v>
      </c>
      <c r="C12" s="122" t="s">
        <v>133</v>
      </c>
      <c r="D12" s="123"/>
    </row>
    <row r="13" spans="1:4" ht="33.75" customHeight="1" x14ac:dyDescent="0.2">
      <c r="A13" s="4">
        <v>3</v>
      </c>
      <c r="B13" s="10" t="s">
        <v>103</v>
      </c>
      <c r="C13" s="133">
        <v>1409.72</v>
      </c>
      <c r="D13" s="134"/>
    </row>
    <row r="14" spans="1:4" ht="21.75" customHeight="1" x14ac:dyDescent="0.2">
      <c r="A14" s="4">
        <v>4</v>
      </c>
      <c r="B14" s="5" t="s">
        <v>55</v>
      </c>
      <c r="C14" s="135" t="str">
        <f>C11</f>
        <v>Auxiliar Administrativo</v>
      </c>
      <c r="D14" s="136"/>
    </row>
    <row r="15" spans="1:4" ht="21.75" customHeight="1" thickBot="1" x14ac:dyDescent="0.25">
      <c r="A15" s="76">
        <v>5</v>
      </c>
      <c r="B15" s="12" t="s">
        <v>22</v>
      </c>
      <c r="C15" s="137" t="s">
        <v>88</v>
      </c>
      <c r="D15" s="138"/>
    </row>
    <row r="16" spans="1:4" ht="20.25" customHeight="1" thickBot="1" x14ac:dyDescent="0.25">
      <c r="A16" s="126" t="s">
        <v>12</v>
      </c>
      <c r="B16" s="127"/>
      <c r="C16" s="127"/>
      <c r="D16" s="128"/>
    </row>
    <row r="17" spans="1:6" ht="28.5" customHeight="1" x14ac:dyDescent="0.2">
      <c r="A17" s="13">
        <v>1</v>
      </c>
      <c r="B17" s="139" t="s">
        <v>2</v>
      </c>
      <c r="C17" s="140"/>
      <c r="D17" s="14" t="s">
        <v>64</v>
      </c>
    </row>
    <row r="18" spans="1:6" ht="23.25" customHeight="1" x14ac:dyDescent="0.2">
      <c r="A18" s="4" t="s">
        <v>3</v>
      </c>
      <c r="B18" s="120" t="s">
        <v>71</v>
      </c>
      <c r="C18" s="121"/>
      <c r="D18" s="15">
        <f>C13</f>
        <v>1409.72</v>
      </c>
    </row>
    <row r="19" spans="1:6" ht="23.25" customHeight="1" x14ac:dyDescent="0.2">
      <c r="A19" s="4" t="s">
        <v>4</v>
      </c>
      <c r="B19" s="16" t="s">
        <v>62</v>
      </c>
      <c r="C19" s="17"/>
      <c r="D19" s="15">
        <f>30%*D18</f>
        <v>422.916</v>
      </c>
    </row>
    <row r="20" spans="1:6" ht="23.25" customHeight="1" x14ac:dyDescent="0.2">
      <c r="A20" s="4" t="s">
        <v>5</v>
      </c>
      <c r="B20" s="120" t="s">
        <v>65</v>
      </c>
      <c r="C20" s="121"/>
      <c r="D20" s="15">
        <v>0</v>
      </c>
    </row>
    <row r="21" spans="1:6" ht="23.25" customHeight="1" x14ac:dyDescent="0.2">
      <c r="A21" s="4" t="s">
        <v>6</v>
      </c>
      <c r="B21" s="16" t="s">
        <v>1</v>
      </c>
      <c r="C21" s="17"/>
      <c r="D21" s="15">
        <v>0</v>
      </c>
    </row>
    <row r="22" spans="1:6" ht="23.25" customHeight="1" x14ac:dyDescent="0.2">
      <c r="A22" s="4" t="s">
        <v>7</v>
      </c>
      <c r="B22" s="16" t="s">
        <v>75</v>
      </c>
      <c r="C22" s="17"/>
      <c r="D22" s="15">
        <v>0</v>
      </c>
    </row>
    <row r="23" spans="1:6" ht="23.25" customHeight="1" x14ac:dyDescent="0.2">
      <c r="A23" s="4" t="s">
        <v>8</v>
      </c>
      <c r="B23" s="16" t="s">
        <v>76</v>
      </c>
      <c r="C23" s="17"/>
      <c r="D23" s="15">
        <v>0</v>
      </c>
    </row>
    <row r="24" spans="1:6" ht="23.25" customHeight="1" x14ac:dyDescent="0.2">
      <c r="A24" s="4" t="s">
        <v>70</v>
      </c>
      <c r="B24" s="16" t="s">
        <v>77</v>
      </c>
      <c r="C24" s="17"/>
      <c r="D24" s="15">
        <v>0</v>
      </c>
    </row>
    <row r="25" spans="1:6" ht="18" customHeight="1" x14ac:dyDescent="0.2">
      <c r="A25" s="143" t="s">
        <v>0</v>
      </c>
      <c r="B25" s="144"/>
      <c r="C25" s="145"/>
      <c r="D25" s="18">
        <f>SUM(D18:D24)</f>
        <v>1832.636</v>
      </c>
    </row>
    <row r="26" spans="1:6" ht="18.75" customHeight="1" x14ac:dyDescent="0.2">
      <c r="A26" s="146" t="s">
        <v>32</v>
      </c>
      <c r="B26" s="144"/>
      <c r="C26" s="144"/>
      <c r="D26" s="145"/>
      <c r="F26" s="19"/>
    </row>
    <row r="27" spans="1:6" ht="30" customHeight="1" x14ac:dyDescent="0.2">
      <c r="A27" s="13" t="s">
        <v>33</v>
      </c>
      <c r="B27" s="20" t="s">
        <v>34</v>
      </c>
      <c r="C27" s="21" t="s">
        <v>61</v>
      </c>
      <c r="D27" s="14" t="s">
        <v>64</v>
      </c>
      <c r="F27" s="19"/>
    </row>
    <row r="28" spans="1:6" ht="46.5" customHeight="1" x14ac:dyDescent="0.2">
      <c r="A28" s="4" t="s">
        <v>3</v>
      </c>
      <c r="B28" s="10" t="s">
        <v>141</v>
      </c>
      <c r="C28" s="1">
        <f>1/12</f>
        <v>8.3333333333333329E-2</v>
      </c>
      <c r="D28" s="15">
        <f>ROUND(C28*$D$25,2)</f>
        <v>152.72</v>
      </c>
    </row>
    <row r="29" spans="1:6" ht="53.25" customHeight="1" x14ac:dyDescent="0.2">
      <c r="A29" s="4" t="s">
        <v>4</v>
      </c>
      <c r="B29" s="10" t="s">
        <v>142</v>
      </c>
      <c r="C29" s="1">
        <f>1/12+1/12*1/3</f>
        <v>0.1111111111111111</v>
      </c>
      <c r="D29" s="15">
        <f>ROUND(C29*$D$25,2)</f>
        <v>203.63</v>
      </c>
    </row>
    <row r="30" spans="1:6" ht="22.5" customHeight="1" x14ac:dyDescent="0.2">
      <c r="A30" s="143" t="s">
        <v>73</v>
      </c>
      <c r="B30" s="145"/>
      <c r="C30" s="22">
        <f>C28+C29</f>
        <v>0.19444444444444442</v>
      </c>
      <c r="D30" s="23">
        <f>D28+D29</f>
        <v>356.35</v>
      </c>
    </row>
    <row r="31" spans="1:6" ht="29.25" customHeight="1" x14ac:dyDescent="0.2">
      <c r="A31" s="85" t="s">
        <v>36</v>
      </c>
      <c r="B31" s="24" t="s">
        <v>35</v>
      </c>
      <c r="C31" s="86" t="s">
        <v>10</v>
      </c>
      <c r="D31" s="14" t="s">
        <v>64</v>
      </c>
    </row>
    <row r="32" spans="1:6" ht="31.5" customHeight="1" x14ac:dyDescent="0.2">
      <c r="A32" s="82" t="s">
        <v>3</v>
      </c>
      <c r="B32" s="10" t="s">
        <v>66</v>
      </c>
      <c r="C32" s="1">
        <v>0.2</v>
      </c>
      <c r="D32" s="15">
        <f>ROUND(C32*($D$25+$D$30),2)</f>
        <v>437.8</v>
      </c>
    </row>
    <row r="33" spans="1:5" ht="31.5" customHeight="1" x14ac:dyDescent="0.2">
      <c r="A33" s="82" t="s">
        <v>4</v>
      </c>
      <c r="B33" s="10" t="s">
        <v>67</v>
      </c>
      <c r="C33" s="1">
        <v>2.5000000000000001E-2</v>
      </c>
      <c r="D33" s="15">
        <f t="shared" ref="D33:D39" si="0">ROUND(C33*($D$25+$D$30),2)</f>
        <v>54.72</v>
      </c>
    </row>
    <row r="34" spans="1:5" ht="31.5" customHeight="1" x14ac:dyDescent="0.2">
      <c r="A34" s="82" t="s">
        <v>5</v>
      </c>
      <c r="B34" s="10" t="s">
        <v>167</v>
      </c>
      <c r="C34" s="96"/>
      <c r="D34" s="15">
        <f t="shared" si="0"/>
        <v>0</v>
      </c>
    </row>
    <row r="35" spans="1:5" ht="31.5" customHeight="1" x14ac:dyDescent="0.2">
      <c r="A35" s="82" t="s">
        <v>6</v>
      </c>
      <c r="B35" s="10" t="s">
        <v>68</v>
      </c>
      <c r="C35" s="1">
        <v>1.4999999999999999E-2</v>
      </c>
      <c r="D35" s="15">
        <f t="shared" si="0"/>
        <v>32.83</v>
      </c>
    </row>
    <row r="36" spans="1:5" ht="31.5" customHeight="1" x14ac:dyDescent="0.2">
      <c r="A36" s="82" t="s">
        <v>7</v>
      </c>
      <c r="B36" s="10" t="s">
        <v>120</v>
      </c>
      <c r="C36" s="1">
        <v>0.01</v>
      </c>
      <c r="D36" s="15">
        <f t="shared" si="0"/>
        <v>21.89</v>
      </c>
    </row>
    <row r="37" spans="1:5" ht="31.5" customHeight="1" x14ac:dyDescent="0.2">
      <c r="A37" s="82" t="s">
        <v>8</v>
      </c>
      <c r="B37" s="10" t="s">
        <v>121</v>
      </c>
      <c r="C37" s="1">
        <v>6.0000000000000001E-3</v>
      </c>
      <c r="D37" s="15">
        <f t="shared" si="0"/>
        <v>13.13</v>
      </c>
    </row>
    <row r="38" spans="1:5" ht="31.5" customHeight="1" x14ac:dyDescent="0.2">
      <c r="A38" s="82" t="s">
        <v>9</v>
      </c>
      <c r="B38" s="10" t="s">
        <v>122</v>
      </c>
      <c r="C38" s="1">
        <v>2E-3</v>
      </c>
      <c r="D38" s="15">
        <f t="shared" si="0"/>
        <v>4.38</v>
      </c>
    </row>
    <row r="39" spans="1:5" ht="31.5" customHeight="1" x14ac:dyDescent="0.2">
      <c r="A39" s="82" t="s">
        <v>70</v>
      </c>
      <c r="B39" s="10" t="s">
        <v>69</v>
      </c>
      <c r="C39" s="1">
        <v>0.08</v>
      </c>
      <c r="D39" s="15">
        <f t="shared" si="0"/>
        <v>175.12</v>
      </c>
    </row>
    <row r="40" spans="1:5" ht="18.75" customHeight="1" x14ac:dyDescent="0.2">
      <c r="A40" s="143" t="s">
        <v>0</v>
      </c>
      <c r="B40" s="145"/>
      <c r="C40" s="22">
        <f>SUM(C32:C39)</f>
        <v>0.33800000000000002</v>
      </c>
      <c r="D40" s="18">
        <f>SUM(D32:D39)</f>
        <v>739.87</v>
      </c>
    </row>
    <row r="41" spans="1:5" ht="34.5" customHeight="1" x14ac:dyDescent="0.2">
      <c r="A41" s="85" t="s">
        <v>37</v>
      </c>
      <c r="B41" s="25" t="s">
        <v>13</v>
      </c>
      <c r="C41" s="86" t="s">
        <v>10</v>
      </c>
      <c r="D41" s="14" t="s">
        <v>64</v>
      </c>
    </row>
    <row r="42" spans="1:5" ht="21" customHeight="1" thickBot="1" x14ac:dyDescent="0.25">
      <c r="A42" s="88" t="s">
        <v>3</v>
      </c>
      <c r="B42" s="83" t="s">
        <v>79</v>
      </c>
      <c r="C42" s="26">
        <v>3.9</v>
      </c>
      <c r="D42" s="27">
        <f>C42*22*2-6%*D18</f>
        <v>87.016799999999989</v>
      </c>
      <c r="E42" s="28"/>
    </row>
    <row r="43" spans="1:5" ht="21" customHeight="1" thickTop="1" thickBot="1" x14ac:dyDescent="0.25">
      <c r="A43" s="88" t="s">
        <v>4</v>
      </c>
      <c r="B43" s="29" t="s">
        <v>143</v>
      </c>
      <c r="C43" s="26">
        <v>23.11</v>
      </c>
      <c r="D43" s="68">
        <f>22*C43*99%</f>
        <v>503.33579999999995</v>
      </c>
    </row>
    <row r="44" spans="1:5" ht="21" customHeight="1" thickTop="1" x14ac:dyDescent="0.2">
      <c r="A44" s="4" t="s">
        <v>5</v>
      </c>
      <c r="B44" s="10" t="s">
        <v>144</v>
      </c>
      <c r="C44" s="26">
        <v>81.99</v>
      </c>
      <c r="D44" s="15">
        <f>C44/2</f>
        <v>40.994999999999997</v>
      </c>
    </row>
    <row r="45" spans="1:5" ht="21" customHeight="1" x14ac:dyDescent="0.2">
      <c r="A45" s="4" t="s">
        <v>6</v>
      </c>
      <c r="B45" s="29" t="s">
        <v>134</v>
      </c>
      <c r="C45" s="26">
        <v>88.04</v>
      </c>
      <c r="D45" s="15">
        <f>C45</f>
        <v>88.04</v>
      </c>
    </row>
    <row r="46" spans="1:5" ht="18.75" customHeight="1" x14ac:dyDescent="0.2">
      <c r="A46" s="141" t="s">
        <v>0</v>
      </c>
      <c r="B46" s="142"/>
      <c r="C46" s="142"/>
      <c r="D46" s="18">
        <f>ROUND(SUM(D42:D45),2)</f>
        <v>719.39</v>
      </c>
    </row>
    <row r="47" spans="1:5" ht="18.75" customHeight="1" x14ac:dyDescent="0.2">
      <c r="A47" s="143" t="s">
        <v>38</v>
      </c>
      <c r="B47" s="144"/>
      <c r="C47" s="144"/>
      <c r="D47" s="147"/>
    </row>
    <row r="48" spans="1:5" ht="34.5" customHeight="1" x14ac:dyDescent="0.2">
      <c r="A48" s="85">
        <v>2</v>
      </c>
      <c r="B48" s="113" t="s">
        <v>39</v>
      </c>
      <c r="C48" s="115"/>
      <c r="D48" s="14" t="s">
        <v>64</v>
      </c>
    </row>
    <row r="49" spans="1:6" ht="18.75" customHeight="1" x14ac:dyDescent="0.2">
      <c r="A49" s="4" t="s">
        <v>33</v>
      </c>
      <c r="B49" s="148" t="s">
        <v>34</v>
      </c>
      <c r="C49" s="149"/>
      <c r="D49" s="15">
        <f>D30</f>
        <v>356.35</v>
      </c>
    </row>
    <row r="50" spans="1:6" ht="18.75" customHeight="1" x14ac:dyDescent="0.2">
      <c r="A50" s="4" t="s">
        <v>36</v>
      </c>
      <c r="B50" s="148" t="s">
        <v>40</v>
      </c>
      <c r="C50" s="149">
        <v>1.4999999999999999E-2</v>
      </c>
      <c r="D50" s="15">
        <f>D40</f>
        <v>739.87</v>
      </c>
    </row>
    <row r="51" spans="1:6" ht="18.75" customHeight="1" x14ac:dyDescent="0.2">
      <c r="A51" s="4" t="s">
        <v>37</v>
      </c>
      <c r="B51" s="148" t="s">
        <v>41</v>
      </c>
      <c r="C51" s="149">
        <v>0.01</v>
      </c>
      <c r="D51" s="15">
        <f>D46</f>
        <v>719.39</v>
      </c>
    </row>
    <row r="52" spans="1:6" ht="18.75" customHeight="1" x14ac:dyDescent="0.2">
      <c r="A52" s="141" t="s">
        <v>0</v>
      </c>
      <c r="B52" s="142"/>
      <c r="C52" s="142"/>
      <c r="D52" s="18">
        <f>SUM(D49:D51)</f>
        <v>1815.6100000000001</v>
      </c>
    </row>
    <row r="53" spans="1:6" ht="18.75" customHeight="1" x14ac:dyDescent="0.2">
      <c r="A53" s="143" t="s">
        <v>42</v>
      </c>
      <c r="B53" s="144"/>
      <c r="C53" s="144"/>
      <c r="D53" s="147"/>
    </row>
    <row r="54" spans="1:6" ht="36.75" customHeight="1" x14ac:dyDescent="0.2">
      <c r="A54" s="85">
        <v>3</v>
      </c>
      <c r="B54" s="25" t="s">
        <v>16</v>
      </c>
      <c r="C54" s="86" t="s">
        <v>10</v>
      </c>
      <c r="D54" s="14" t="s">
        <v>64</v>
      </c>
    </row>
    <row r="55" spans="1:6" ht="30.75" customHeight="1" x14ac:dyDescent="0.2">
      <c r="A55" s="4" t="s">
        <v>3</v>
      </c>
      <c r="B55" s="29" t="s">
        <v>123</v>
      </c>
      <c r="C55" s="1">
        <v>4.1999999999999997E-3</v>
      </c>
      <c r="D55" s="15">
        <f>ROUND(C55*($D$25),2)</f>
        <v>7.7</v>
      </c>
      <c r="F55" s="30"/>
    </row>
    <row r="56" spans="1:6" ht="30.75" customHeight="1" x14ac:dyDescent="0.2">
      <c r="A56" s="4" t="s">
        <v>4</v>
      </c>
      <c r="B56" s="29" t="s">
        <v>162</v>
      </c>
      <c r="C56" s="31">
        <f>C55*C39</f>
        <v>3.3599999999999998E-4</v>
      </c>
      <c r="D56" s="15">
        <f t="shared" ref="D56:D60" si="1">ROUND(C56*($D$25),2)</f>
        <v>0.62</v>
      </c>
    </row>
    <row r="57" spans="1:6" ht="105" customHeight="1" x14ac:dyDescent="0.2">
      <c r="A57" s="4" t="s">
        <v>5</v>
      </c>
      <c r="B57" s="29" t="s">
        <v>163</v>
      </c>
      <c r="C57" s="31">
        <v>1.6000000000000001E-3</v>
      </c>
      <c r="D57" s="15">
        <f t="shared" si="1"/>
        <v>2.93</v>
      </c>
    </row>
    <row r="58" spans="1:6" ht="91.5" customHeight="1" x14ac:dyDescent="0.2">
      <c r="A58" s="4" t="s">
        <v>6</v>
      </c>
      <c r="B58" s="29" t="s">
        <v>164</v>
      </c>
      <c r="C58" s="32">
        <v>1.9400000000000001E-2</v>
      </c>
      <c r="D58" s="15">
        <f t="shared" si="1"/>
        <v>35.549999999999997</v>
      </c>
    </row>
    <row r="59" spans="1:6" ht="30.75" customHeight="1" x14ac:dyDescent="0.2">
      <c r="A59" s="4" t="s">
        <v>7</v>
      </c>
      <c r="B59" s="29" t="s">
        <v>165</v>
      </c>
      <c r="C59" s="97">
        <f>C58*C40</f>
        <v>6.5572000000000009E-3</v>
      </c>
      <c r="D59" s="15">
        <f>ROUND(C59*($D$25),2)</f>
        <v>12.02</v>
      </c>
    </row>
    <row r="60" spans="1:6" ht="109.5" customHeight="1" x14ac:dyDescent="0.2">
      <c r="A60" s="4" t="s">
        <v>8</v>
      </c>
      <c r="B60" s="29" t="s">
        <v>166</v>
      </c>
      <c r="C60" s="32">
        <f>C58*8%*40%*100%</f>
        <v>6.2080000000000002E-4</v>
      </c>
      <c r="D60" s="15">
        <f t="shared" si="1"/>
        <v>1.1399999999999999</v>
      </c>
    </row>
    <row r="61" spans="1:6" ht="18.75" customHeight="1" x14ac:dyDescent="0.2">
      <c r="A61" s="143" t="s">
        <v>0</v>
      </c>
      <c r="B61" s="144"/>
      <c r="C61" s="145"/>
      <c r="D61" s="18">
        <f>SUM(D55:D60)</f>
        <v>59.959999999999994</v>
      </c>
    </row>
    <row r="62" spans="1:6" ht="18.75" customHeight="1" x14ac:dyDescent="0.2">
      <c r="A62" s="143" t="s">
        <v>43</v>
      </c>
      <c r="B62" s="144"/>
      <c r="C62" s="144"/>
      <c r="D62" s="147"/>
    </row>
    <row r="63" spans="1:6" ht="38.25" customHeight="1" x14ac:dyDescent="0.2">
      <c r="A63" s="85" t="s">
        <v>14</v>
      </c>
      <c r="B63" s="33" t="s">
        <v>44</v>
      </c>
      <c r="C63" s="86" t="s">
        <v>10</v>
      </c>
      <c r="D63" s="14" t="s">
        <v>63</v>
      </c>
    </row>
    <row r="64" spans="1:6" ht="33.75" customHeight="1" x14ac:dyDescent="0.2">
      <c r="A64" s="4" t="s">
        <v>3</v>
      </c>
      <c r="B64" s="29" t="s">
        <v>168</v>
      </c>
      <c r="C64" s="34">
        <v>0</v>
      </c>
      <c r="D64" s="15">
        <f>ROUND(C64*($D$25+$D$61+$D$52),2)</f>
        <v>0</v>
      </c>
    </row>
    <row r="65" spans="1:4" ht="112.5" customHeight="1" x14ac:dyDescent="0.2">
      <c r="A65" s="4" t="s">
        <v>4</v>
      </c>
      <c r="B65" s="29" t="s">
        <v>169</v>
      </c>
      <c r="C65" s="1">
        <f>1/30/12</f>
        <v>2.7777777777777779E-3</v>
      </c>
      <c r="D65" s="15">
        <f>ROUND(C65*($D$25+$D$61+$D$52),2)</f>
        <v>10.3</v>
      </c>
    </row>
    <row r="66" spans="1:4" ht="120.75" customHeight="1" x14ac:dyDescent="0.2">
      <c r="A66" s="4" t="s">
        <v>5</v>
      </c>
      <c r="B66" s="29" t="s">
        <v>170</v>
      </c>
      <c r="C66" s="1">
        <f>((5/30)/12)*0.015</f>
        <v>2.0833333333333332E-4</v>
      </c>
      <c r="D66" s="15">
        <f>ROUND(C66*($D$25+$D$61+$D$52),2)</f>
        <v>0.77</v>
      </c>
    </row>
    <row r="67" spans="1:4" ht="60.75" customHeight="1" x14ac:dyDescent="0.2">
      <c r="A67" s="4" t="s">
        <v>6</v>
      </c>
      <c r="B67" s="29" t="s">
        <v>171</v>
      </c>
      <c r="C67" s="1">
        <v>6.9999999999999999E-4</v>
      </c>
      <c r="D67" s="15">
        <f t="shared" ref="D67:D69" si="2">ROUND(C67*($D$25+$D$61+$D$52),2)</f>
        <v>2.6</v>
      </c>
    </row>
    <row r="68" spans="1:4" ht="37.5" customHeight="1" x14ac:dyDescent="0.2">
      <c r="A68" s="4" t="s">
        <v>7</v>
      </c>
      <c r="B68" s="29" t="s">
        <v>172</v>
      </c>
      <c r="C68" s="1">
        <f>((5/30)/12)*1.5%</f>
        <v>2.0833333333333332E-4</v>
      </c>
      <c r="D68" s="15">
        <f t="shared" si="2"/>
        <v>0.77</v>
      </c>
    </row>
    <row r="69" spans="1:4" ht="24.75" customHeight="1" x14ac:dyDescent="0.2">
      <c r="A69" s="89" t="s">
        <v>8</v>
      </c>
      <c r="B69" s="29" t="s">
        <v>173</v>
      </c>
      <c r="C69" s="1">
        <f>5/30/12*100%</f>
        <v>1.3888888888888888E-2</v>
      </c>
      <c r="D69" s="15">
        <f t="shared" si="2"/>
        <v>51.5</v>
      </c>
    </row>
    <row r="70" spans="1:4" ht="33.75" customHeight="1" x14ac:dyDescent="0.2">
      <c r="A70" s="142" t="s">
        <v>0</v>
      </c>
      <c r="B70" s="142"/>
      <c r="C70" s="35">
        <f>SUM(C64:C69)</f>
        <v>1.7783333333333332E-2</v>
      </c>
      <c r="D70" s="36">
        <f>SUM(D64:D68)</f>
        <v>14.44</v>
      </c>
    </row>
    <row r="71" spans="1:4" ht="22.5" customHeight="1" x14ac:dyDescent="0.2">
      <c r="A71" s="85" t="s">
        <v>15</v>
      </c>
      <c r="B71" s="113" t="s">
        <v>45</v>
      </c>
      <c r="C71" s="115"/>
      <c r="D71" s="14" t="s">
        <v>64</v>
      </c>
    </row>
    <row r="72" spans="1:4" ht="24.75" customHeight="1" x14ac:dyDescent="0.2">
      <c r="A72" s="4" t="s">
        <v>3</v>
      </c>
      <c r="B72" s="120" t="s">
        <v>51</v>
      </c>
      <c r="C72" s="121"/>
      <c r="D72" s="15">
        <v>0</v>
      </c>
    </row>
    <row r="73" spans="1:4" ht="24.75" customHeight="1" x14ac:dyDescent="0.2">
      <c r="A73" s="141" t="s">
        <v>0</v>
      </c>
      <c r="B73" s="142"/>
      <c r="C73" s="142"/>
      <c r="D73" s="18">
        <f>D72</f>
        <v>0</v>
      </c>
    </row>
    <row r="74" spans="1:4" ht="33" customHeight="1" x14ac:dyDescent="0.2">
      <c r="A74" s="143" t="s">
        <v>46</v>
      </c>
      <c r="B74" s="144"/>
      <c r="C74" s="144"/>
      <c r="D74" s="147"/>
    </row>
    <row r="75" spans="1:4" ht="23.25" customHeight="1" x14ac:dyDescent="0.2">
      <c r="A75" s="85">
        <v>4</v>
      </c>
      <c r="B75" s="113" t="s">
        <v>47</v>
      </c>
      <c r="C75" s="115"/>
      <c r="D75" s="14" t="s">
        <v>64</v>
      </c>
    </row>
    <row r="76" spans="1:4" ht="23.25" customHeight="1" x14ac:dyDescent="0.2">
      <c r="A76" s="4" t="s">
        <v>14</v>
      </c>
      <c r="B76" s="148" t="s">
        <v>44</v>
      </c>
      <c r="C76" s="149"/>
      <c r="D76" s="15">
        <f>D70</f>
        <v>14.44</v>
      </c>
    </row>
    <row r="77" spans="1:4" ht="23.25" customHeight="1" x14ac:dyDescent="0.2">
      <c r="A77" s="4" t="s">
        <v>15</v>
      </c>
      <c r="B77" s="148" t="s">
        <v>45</v>
      </c>
      <c r="C77" s="149">
        <v>1.4999999999999999E-2</v>
      </c>
      <c r="D77" s="15">
        <f>D73</f>
        <v>0</v>
      </c>
    </row>
    <row r="78" spans="1:4" ht="21" customHeight="1" x14ac:dyDescent="0.2">
      <c r="A78" s="141" t="s">
        <v>0</v>
      </c>
      <c r="B78" s="142"/>
      <c r="C78" s="142"/>
      <c r="D78" s="18">
        <f>SUM(D76:D77)</f>
        <v>14.44</v>
      </c>
    </row>
    <row r="79" spans="1:4" ht="21" customHeight="1" x14ac:dyDescent="0.2">
      <c r="A79" s="143" t="s">
        <v>48</v>
      </c>
      <c r="B79" s="144"/>
      <c r="C79" s="144"/>
      <c r="D79" s="147"/>
    </row>
    <row r="80" spans="1:4" ht="23.25" customHeight="1" x14ac:dyDescent="0.2">
      <c r="A80" s="85">
        <v>5</v>
      </c>
      <c r="B80" s="113" t="s">
        <v>30</v>
      </c>
      <c r="C80" s="115"/>
      <c r="D80" s="37" t="s">
        <v>11</v>
      </c>
    </row>
    <row r="81" spans="1:6" ht="23.25" customHeight="1" x14ac:dyDescent="0.2">
      <c r="A81" s="4" t="s">
        <v>3</v>
      </c>
      <c r="B81" s="148" t="s">
        <v>74</v>
      </c>
      <c r="C81" s="149"/>
      <c r="D81" s="15">
        <f>UNIFORMES!F23</f>
        <v>0</v>
      </c>
    </row>
    <row r="82" spans="1:6" ht="23.25" customHeight="1" x14ac:dyDescent="0.2">
      <c r="A82" s="4" t="s">
        <v>4</v>
      </c>
      <c r="B82" s="148" t="s">
        <v>72</v>
      </c>
      <c r="C82" s="149"/>
      <c r="D82" s="15">
        <v>0</v>
      </c>
    </row>
    <row r="83" spans="1:6" ht="21" customHeight="1" x14ac:dyDescent="0.2">
      <c r="A83" s="4" t="s">
        <v>5</v>
      </c>
      <c r="B83" s="148" t="s">
        <v>102</v>
      </c>
      <c r="C83" s="149"/>
      <c r="D83" s="15">
        <v>0</v>
      </c>
    </row>
    <row r="84" spans="1:6" ht="21" customHeight="1" x14ac:dyDescent="0.2">
      <c r="A84" s="141" t="s">
        <v>0</v>
      </c>
      <c r="B84" s="142"/>
      <c r="C84" s="142"/>
      <c r="D84" s="18">
        <f>ROUND(SUM(D81:D83),2)</f>
        <v>0</v>
      </c>
    </row>
    <row r="85" spans="1:6" ht="33.75" customHeight="1" x14ac:dyDescent="0.2">
      <c r="A85" s="143" t="s">
        <v>49</v>
      </c>
      <c r="B85" s="144"/>
      <c r="C85" s="144"/>
      <c r="D85" s="147"/>
    </row>
    <row r="86" spans="1:6" ht="21" customHeight="1" x14ac:dyDescent="0.2">
      <c r="A86" s="85">
        <v>6</v>
      </c>
      <c r="B86" s="25" t="s">
        <v>17</v>
      </c>
      <c r="C86" s="86" t="s">
        <v>10</v>
      </c>
      <c r="D86" s="14" t="s">
        <v>64</v>
      </c>
      <c r="E86" s="30"/>
    </row>
    <row r="87" spans="1:6" ht="21" customHeight="1" x14ac:dyDescent="0.2">
      <c r="A87" s="4" t="s">
        <v>3</v>
      </c>
      <c r="B87" s="16" t="s">
        <v>21</v>
      </c>
      <c r="C87" s="96"/>
      <c r="D87" s="15">
        <f>ROUND(C87*($D$25+$D$52+$D$61+$D$78+$D$84),2)</f>
        <v>0</v>
      </c>
      <c r="E87" s="28"/>
      <c r="F87" s="28"/>
    </row>
    <row r="88" spans="1:6" ht="29.25" customHeight="1" x14ac:dyDescent="0.2">
      <c r="A88" s="4" t="s">
        <v>4</v>
      </c>
      <c r="B88" s="16" t="s">
        <v>18</v>
      </c>
      <c r="C88" s="96"/>
      <c r="D88" s="15">
        <f>ROUND(C88*($D$25+$D$52+$D$61+$D$78+$D$84+$D$87),2)</f>
        <v>0</v>
      </c>
      <c r="E88" s="28"/>
    </row>
    <row r="89" spans="1:6" ht="21" customHeight="1" x14ac:dyDescent="0.2">
      <c r="A89" s="4" t="s">
        <v>5</v>
      </c>
      <c r="B89" s="83" t="s">
        <v>124</v>
      </c>
      <c r="C89" s="31">
        <f>C90+C91+C92</f>
        <v>8.6499999999999994E-2</v>
      </c>
      <c r="D89" s="15">
        <f>ROUND(($D$25+$D$52+$D$61+$D$78+$D$84+$D$87+$D$88)/(1-C89),2)</f>
        <v>4075.15</v>
      </c>
      <c r="F89" s="30"/>
    </row>
    <row r="90" spans="1:6" ht="21" customHeight="1" x14ac:dyDescent="0.2">
      <c r="A90" s="150"/>
      <c r="B90" s="16" t="s">
        <v>56</v>
      </c>
      <c r="C90" s="1">
        <v>0.03</v>
      </c>
      <c r="D90" s="15">
        <f>ROUND(C90*($D$89),2)</f>
        <v>122.25</v>
      </c>
      <c r="E90" s="28"/>
      <c r="F90" s="30"/>
    </row>
    <row r="91" spans="1:6" ht="21" customHeight="1" x14ac:dyDescent="0.2">
      <c r="A91" s="151"/>
      <c r="B91" s="16" t="s">
        <v>57</v>
      </c>
      <c r="C91" s="1">
        <v>6.4999999999999997E-3</v>
      </c>
      <c r="D91" s="15">
        <f>ROUND(C91*($D$89),2)</f>
        <v>26.49</v>
      </c>
    </row>
    <row r="92" spans="1:6" ht="21" customHeight="1" x14ac:dyDescent="0.2">
      <c r="A92" s="151"/>
      <c r="B92" s="87" t="s">
        <v>58</v>
      </c>
      <c r="C92" s="1">
        <v>0.05</v>
      </c>
      <c r="D92" s="15">
        <f>ROUND(C92*($D$89),2)</f>
        <v>203.76</v>
      </c>
    </row>
    <row r="93" spans="1:6" ht="21" customHeight="1" x14ac:dyDescent="0.2">
      <c r="A93" s="143" t="s">
        <v>0</v>
      </c>
      <c r="B93" s="145"/>
      <c r="C93" s="22">
        <f>C87+C88+C90+C91+C92</f>
        <v>8.6499999999999994E-2</v>
      </c>
      <c r="D93" s="18">
        <f>D87+D88+D90+D91+D92</f>
        <v>352.5</v>
      </c>
    </row>
    <row r="94" spans="1:6" ht="33.75" customHeight="1" x14ac:dyDescent="0.2">
      <c r="A94" s="143" t="s">
        <v>19</v>
      </c>
      <c r="B94" s="144"/>
      <c r="C94" s="144"/>
      <c r="D94" s="147"/>
    </row>
    <row r="95" spans="1:6" ht="21" customHeight="1" x14ac:dyDescent="0.2">
      <c r="A95" s="143" t="s">
        <v>20</v>
      </c>
      <c r="B95" s="144"/>
      <c r="C95" s="145"/>
      <c r="D95" s="14" t="s">
        <v>64</v>
      </c>
    </row>
    <row r="96" spans="1:6" ht="21" customHeight="1" x14ac:dyDescent="0.2">
      <c r="A96" s="4" t="s">
        <v>3</v>
      </c>
      <c r="B96" s="148" t="str">
        <f>A16</f>
        <v>MÓDULO 1 - COMPOSIÇÃO DA REMUNERAÇÃO</v>
      </c>
      <c r="C96" s="149"/>
      <c r="D96" s="15">
        <f>D25</f>
        <v>1832.636</v>
      </c>
    </row>
    <row r="97" spans="1:5" ht="21" customHeight="1" x14ac:dyDescent="0.2">
      <c r="A97" s="4" t="s">
        <v>4</v>
      </c>
      <c r="B97" s="148" t="str">
        <f>A26</f>
        <v>MÓDULO 2 - ENCARGOS E BENEFÍCIOS ANUAIS, MENSAIS E DIÁRIOS</v>
      </c>
      <c r="C97" s="149"/>
      <c r="D97" s="15">
        <f>D52</f>
        <v>1815.6100000000001</v>
      </c>
    </row>
    <row r="98" spans="1:5" ht="21" customHeight="1" x14ac:dyDescent="0.2">
      <c r="A98" s="4" t="s">
        <v>5</v>
      </c>
      <c r="B98" s="148" t="str">
        <f>A53</f>
        <v>MÓDULO 3 - PROVISÃO PARA RESCISÃO</v>
      </c>
      <c r="C98" s="149"/>
      <c r="D98" s="15">
        <f>D61</f>
        <v>59.959999999999994</v>
      </c>
      <c r="E98" s="28"/>
    </row>
    <row r="99" spans="1:5" ht="21" customHeight="1" x14ac:dyDescent="0.2">
      <c r="A99" s="4" t="s">
        <v>6</v>
      </c>
      <c r="B99" s="148" t="str">
        <f>A62</f>
        <v>MÓDULO 4 - CUSTO DE REPOSIÇÃO DO PROFISSIONAL AUSENTE</v>
      </c>
      <c r="C99" s="149"/>
      <c r="D99" s="15">
        <f>D78</f>
        <v>14.44</v>
      </c>
      <c r="E99" s="30"/>
    </row>
    <row r="100" spans="1:5" ht="21" customHeight="1" x14ac:dyDescent="0.2">
      <c r="A100" s="4" t="s">
        <v>7</v>
      </c>
      <c r="B100" s="148" t="str">
        <f>A79</f>
        <v>MÓDULO 5 - INSUMOS DIVERSOS</v>
      </c>
      <c r="C100" s="149"/>
      <c r="D100" s="15">
        <f>D84</f>
        <v>0</v>
      </c>
      <c r="E100" s="28"/>
    </row>
    <row r="101" spans="1:5" ht="21" customHeight="1" x14ac:dyDescent="0.2">
      <c r="A101" s="152" t="s">
        <v>50</v>
      </c>
      <c r="B101" s="153"/>
      <c r="C101" s="154"/>
      <c r="D101" s="15">
        <f>SUM(D96:D100)</f>
        <v>3722.6460000000002</v>
      </c>
    </row>
    <row r="102" spans="1:5" ht="21" customHeight="1" x14ac:dyDescent="0.2">
      <c r="A102" s="4" t="s">
        <v>8</v>
      </c>
      <c r="B102" s="148" t="str">
        <f>A85</f>
        <v>MÓDULO 6 - CUSTOS INDIRETOS, TRIBUTOS E LUCRO</v>
      </c>
      <c r="C102" s="149"/>
      <c r="D102" s="15">
        <f>D93</f>
        <v>352.5</v>
      </c>
      <c r="E102" s="28"/>
    </row>
    <row r="103" spans="1:5" ht="15" x14ac:dyDescent="0.2">
      <c r="A103" s="143" t="s">
        <v>59</v>
      </c>
      <c r="B103" s="144"/>
      <c r="C103" s="145"/>
      <c r="D103" s="18">
        <f>SUM(D101:D102)</f>
        <v>4075.1460000000002</v>
      </c>
    </row>
    <row r="104" spans="1:5" x14ac:dyDescent="0.2">
      <c r="D104" s="30"/>
    </row>
    <row r="105" spans="1:5" x14ac:dyDescent="0.2">
      <c r="D105" s="30"/>
    </row>
    <row r="107" spans="1:5" x14ac:dyDescent="0.2">
      <c r="D107" s="19"/>
    </row>
    <row r="111" spans="1:5" ht="15" x14ac:dyDescent="0.25">
      <c r="C111" s="3"/>
    </row>
    <row r="112" spans="1:5" ht="15" x14ac:dyDescent="0.25">
      <c r="C112" s="3"/>
    </row>
    <row r="113" spans="3:3" ht="15" x14ac:dyDescent="0.25">
      <c r="C113" s="3"/>
    </row>
    <row r="114" spans="3:3" ht="15" x14ac:dyDescent="0.25">
      <c r="C114" s="3"/>
    </row>
    <row r="115" spans="3:3" ht="15" x14ac:dyDescent="0.25">
      <c r="C115" s="3"/>
    </row>
  </sheetData>
  <mergeCells count="61">
    <mergeCell ref="A85:D85"/>
    <mergeCell ref="A90:A92"/>
    <mergeCell ref="A93:B93"/>
    <mergeCell ref="A94:D94"/>
    <mergeCell ref="B96:C96"/>
    <mergeCell ref="B76:C76"/>
    <mergeCell ref="A70:B70"/>
    <mergeCell ref="B72:C72"/>
    <mergeCell ref="A73:C73"/>
    <mergeCell ref="A74:D74"/>
    <mergeCell ref="A53:D53"/>
    <mergeCell ref="A61:C61"/>
    <mergeCell ref="A62:D62"/>
    <mergeCell ref="B71:C71"/>
    <mergeCell ref="B75:C75"/>
    <mergeCell ref="A52:C52"/>
    <mergeCell ref="B20:C20"/>
    <mergeCell ref="A25:C25"/>
    <mergeCell ref="A26:D26"/>
    <mergeCell ref="A30:B30"/>
    <mergeCell ref="A40:B40"/>
    <mergeCell ref="A46:C46"/>
    <mergeCell ref="A47:D47"/>
    <mergeCell ref="B48:C48"/>
    <mergeCell ref="B49:C49"/>
    <mergeCell ref="B50:C50"/>
    <mergeCell ref="B51:C51"/>
    <mergeCell ref="B18:C18"/>
    <mergeCell ref="C7:D7"/>
    <mergeCell ref="C8:D8"/>
    <mergeCell ref="A9:D9"/>
    <mergeCell ref="A10:D10"/>
    <mergeCell ref="C11:D11"/>
    <mergeCell ref="C12:D12"/>
    <mergeCell ref="C13:D13"/>
    <mergeCell ref="C14:D14"/>
    <mergeCell ref="C15:D15"/>
    <mergeCell ref="A16:D16"/>
    <mergeCell ref="B17:C17"/>
    <mergeCell ref="C6:D6"/>
    <mergeCell ref="A1:D1"/>
    <mergeCell ref="A2:D2"/>
    <mergeCell ref="A3:D3"/>
    <mergeCell ref="A4:D4"/>
    <mergeCell ref="C5:D5"/>
    <mergeCell ref="B77:C77"/>
    <mergeCell ref="A78:C78"/>
    <mergeCell ref="A79:D79"/>
    <mergeCell ref="B83:C83"/>
    <mergeCell ref="A84:C84"/>
    <mergeCell ref="B80:C80"/>
    <mergeCell ref="B81:C81"/>
    <mergeCell ref="B82:C82"/>
    <mergeCell ref="A95:C95"/>
    <mergeCell ref="B100:C100"/>
    <mergeCell ref="A101:C101"/>
    <mergeCell ref="B102:C102"/>
    <mergeCell ref="A103:C103"/>
    <mergeCell ref="B97:C97"/>
    <mergeCell ref="B98:C98"/>
    <mergeCell ref="B99:C99"/>
  </mergeCells>
  <pageMargins left="0.511811024" right="0.511811024" top="0.78740157499999996" bottom="0.78740157499999996" header="0.31496062000000002" footer="0.31496062000000002"/>
  <pageSetup paperSize="9" scale="84" orientation="portrait" horizontalDpi="300" verticalDpi="300" r:id="rId1"/>
  <rowBreaks count="1" manualBreakCount="1">
    <brk id="72" max="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D054D8-BC31-4EF4-A115-D2C937394832}">
  <sheetPr>
    <tabColor theme="6" tint="0.59999389629810485"/>
  </sheetPr>
  <dimension ref="A1:F115"/>
  <sheetViews>
    <sheetView showGridLines="0" view="pageBreakPreview" topLeftCell="A82" zoomScaleNormal="100" zoomScaleSheetLayoutView="100" workbookViewId="0">
      <selection activeCell="A82" sqref="A1:XFD1048576"/>
    </sheetView>
  </sheetViews>
  <sheetFormatPr defaultRowHeight="14.25" x14ac:dyDescent="0.2"/>
  <cols>
    <col min="1" max="1" width="4.5703125" style="2" customWidth="1"/>
    <col min="2" max="2" width="58.42578125" style="2" customWidth="1"/>
    <col min="3" max="3" width="13.28515625" style="2" customWidth="1"/>
    <col min="4" max="4" width="21.5703125" style="2" customWidth="1"/>
    <col min="5" max="5" width="20.28515625" style="2" customWidth="1"/>
    <col min="6" max="6" width="12.140625" style="2" customWidth="1"/>
    <col min="7" max="7" width="11.85546875" style="2" customWidth="1"/>
    <col min="8" max="8" width="9.28515625" style="2" customWidth="1"/>
    <col min="9" max="9" width="13.140625" style="2" customWidth="1"/>
    <col min="10" max="16384" width="9.140625" style="2"/>
  </cols>
  <sheetData>
    <row r="1" spans="1:4" ht="15" x14ac:dyDescent="0.2">
      <c r="A1" s="110" t="s">
        <v>60</v>
      </c>
      <c r="B1" s="111"/>
      <c r="C1" s="111"/>
      <c r="D1" s="112"/>
    </row>
    <row r="2" spans="1:4" ht="15" x14ac:dyDescent="0.2">
      <c r="A2" s="113" t="s">
        <v>160</v>
      </c>
      <c r="B2" s="114"/>
      <c r="C2" s="114"/>
      <c r="D2" s="115"/>
    </row>
    <row r="3" spans="1:4" ht="15" x14ac:dyDescent="0.2">
      <c r="A3" s="113" t="s">
        <v>159</v>
      </c>
      <c r="B3" s="114"/>
      <c r="C3" s="114"/>
      <c r="D3" s="115"/>
    </row>
    <row r="4" spans="1:4" ht="15.75" thickBot="1" x14ac:dyDescent="0.25">
      <c r="A4" s="116" t="s">
        <v>29</v>
      </c>
      <c r="B4" s="117"/>
      <c r="C4" s="117"/>
      <c r="D4" s="118"/>
    </row>
    <row r="5" spans="1:4" x14ac:dyDescent="0.2">
      <c r="A5" s="4" t="s">
        <v>3</v>
      </c>
      <c r="B5" s="5" t="s">
        <v>25</v>
      </c>
      <c r="C5" s="119">
        <v>44613</v>
      </c>
      <c r="D5" s="109"/>
    </row>
    <row r="6" spans="1:4" x14ac:dyDescent="0.2">
      <c r="A6" s="4" t="s">
        <v>4</v>
      </c>
      <c r="B6" s="5" t="s">
        <v>26</v>
      </c>
      <c r="C6" s="108" t="s">
        <v>94</v>
      </c>
      <c r="D6" s="109"/>
    </row>
    <row r="7" spans="1:4" x14ac:dyDescent="0.2">
      <c r="A7" s="4" t="s">
        <v>5</v>
      </c>
      <c r="B7" s="5" t="s">
        <v>27</v>
      </c>
      <c r="C7" s="122" t="s">
        <v>132</v>
      </c>
      <c r="D7" s="123"/>
    </row>
    <row r="8" spans="1:4" ht="15" thickBot="1" x14ac:dyDescent="0.25">
      <c r="A8" s="6" t="s">
        <v>6</v>
      </c>
      <c r="B8" s="7" t="s">
        <v>28</v>
      </c>
      <c r="C8" s="124">
        <v>12</v>
      </c>
      <c r="D8" s="125"/>
    </row>
    <row r="9" spans="1:4" ht="15.75" thickBot="1" x14ac:dyDescent="0.25">
      <c r="A9" s="126" t="s">
        <v>24</v>
      </c>
      <c r="B9" s="127"/>
      <c r="C9" s="127"/>
      <c r="D9" s="128"/>
    </row>
    <row r="10" spans="1:4" ht="15.75" thickBot="1" x14ac:dyDescent="0.25">
      <c r="A10" s="129" t="s">
        <v>52</v>
      </c>
      <c r="B10" s="130"/>
      <c r="C10" s="130"/>
      <c r="D10" s="131"/>
    </row>
    <row r="11" spans="1:4" x14ac:dyDescent="0.2">
      <c r="A11" s="8">
        <v>1</v>
      </c>
      <c r="B11" s="9" t="s">
        <v>23</v>
      </c>
      <c r="C11" s="107" t="s">
        <v>126</v>
      </c>
      <c r="D11" s="132"/>
    </row>
    <row r="12" spans="1:4" x14ac:dyDescent="0.2">
      <c r="A12" s="8">
        <v>2</v>
      </c>
      <c r="B12" s="9" t="s">
        <v>53</v>
      </c>
      <c r="C12" s="122" t="s">
        <v>133</v>
      </c>
      <c r="D12" s="123"/>
    </row>
    <row r="13" spans="1:4" ht="28.5" x14ac:dyDescent="0.2">
      <c r="A13" s="4">
        <v>3</v>
      </c>
      <c r="B13" s="10" t="s">
        <v>103</v>
      </c>
      <c r="C13" s="133">
        <v>1290.75</v>
      </c>
      <c r="D13" s="134"/>
    </row>
    <row r="14" spans="1:4" x14ac:dyDescent="0.2">
      <c r="A14" s="4">
        <v>4</v>
      </c>
      <c r="B14" s="5" t="s">
        <v>55</v>
      </c>
      <c r="C14" s="135" t="str">
        <f>C11</f>
        <v>Contínuo</v>
      </c>
      <c r="D14" s="136"/>
    </row>
    <row r="15" spans="1:4" ht="15" thickBot="1" x14ac:dyDescent="0.25">
      <c r="A15" s="76">
        <v>5</v>
      </c>
      <c r="B15" s="12" t="s">
        <v>22</v>
      </c>
      <c r="C15" s="137" t="s">
        <v>88</v>
      </c>
      <c r="D15" s="138"/>
    </row>
    <row r="16" spans="1:4" ht="15.75" thickBot="1" x14ac:dyDescent="0.25">
      <c r="A16" s="126" t="s">
        <v>12</v>
      </c>
      <c r="B16" s="127"/>
      <c r="C16" s="127"/>
      <c r="D16" s="128"/>
    </row>
    <row r="17" spans="1:6" ht="45" x14ac:dyDescent="0.2">
      <c r="A17" s="13">
        <v>1</v>
      </c>
      <c r="B17" s="139" t="s">
        <v>2</v>
      </c>
      <c r="C17" s="140"/>
      <c r="D17" s="14" t="s">
        <v>64</v>
      </c>
    </row>
    <row r="18" spans="1:6" x14ac:dyDescent="0.2">
      <c r="A18" s="4" t="s">
        <v>3</v>
      </c>
      <c r="B18" s="120" t="s">
        <v>71</v>
      </c>
      <c r="C18" s="121"/>
      <c r="D18" s="15">
        <v>1290.75</v>
      </c>
    </row>
    <row r="19" spans="1:6" x14ac:dyDescent="0.2">
      <c r="A19" s="4" t="s">
        <v>4</v>
      </c>
      <c r="B19" s="16" t="s">
        <v>62</v>
      </c>
      <c r="C19" s="17"/>
      <c r="D19" s="15">
        <f>30%*D18</f>
        <v>387.22499999999997</v>
      </c>
    </row>
    <row r="20" spans="1:6" x14ac:dyDescent="0.2">
      <c r="A20" s="4" t="s">
        <v>5</v>
      </c>
      <c r="B20" s="120" t="s">
        <v>65</v>
      </c>
      <c r="C20" s="121"/>
      <c r="D20" s="15">
        <v>0</v>
      </c>
    </row>
    <row r="21" spans="1:6" x14ac:dyDescent="0.2">
      <c r="A21" s="4" t="s">
        <v>6</v>
      </c>
      <c r="B21" s="16" t="s">
        <v>1</v>
      </c>
      <c r="C21" s="17"/>
      <c r="D21" s="15">
        <v>0</v>
      </c>
    </row>
    <row r="22" spans="1:6" x14ac:dyDescent="0.2">
      <c r="A22" s="4" t="s">
        <v>7</v>
      </c>
      <c r="B22" s="16" t="s">
        <v>75</v>
      </c>
      <c r="C22" s="17"/>
      <c r="D22" s="15">
        <v>0</v>
      </c>
    </row>
    <row r="23" spans="1:6" x14ac:dyDescent="0.2">
      <c r="A23" s="4" t="s">
        <v>8</v>
      </c>
      <c r="B23" s="16" t="s">
        <v>76</v>
      </c>
      <c r="C23" s="17"/>
      <c r="D23" s="15">
        <v>0</v>
      </c>
    </row>
    <row r="24" spans="1:6" x14ac:dyDescent="0.2">
      <c r="A24" s="4" t="s">
        <v>70</v>
      </c>
      <c r="B24" s="16" t="s">
        <v>77</v>
      </c>
      <c r="C24" s="17"/>
      <c r="D24" s="15">
        <v>0</v>
      </c>
    </row>
    <row r="25" spans="1:6" ht="15" x14ac:dyDescent="0.2">
      <c r="A25" s="143" t="s">
        <v>0</v>
      </c>
      <c r="B25" s="144"/>
      <c r="C25" s="145"/>
      <c r="D25" s="18">
        <f>SUM(D18:D24)</f>
        <v>1677.9749999999999</v>
      </c>
    </row>
    <row r="26" spans="1:6" ht="15" x14ac:dyDescent="0.2">
      <c r="A26" s="146" t="s">
        <v>32</v>
      </c>
      <c r="B26" s="144"/>
      <c r="C26" s="144"/>
      <c r="D26" s="145"/>
      <c r="F26" s="19"/>
    </row>
    <row r="27" spans="1:6" ht="45" x14ac:dyDescent="0.2">
      <c r="A27" s="13" t="s">
        <v>33</v>
      </c>
      <c r="B27" s="20" t="s">
        <v>34</v>
      </c>
      <c r="C27" s="21" t="s">
        <v>61</v>
      </c>
      <c r="D27" s="14" t="s">
        <v>64</v>
      </c>
      <c r="F27" s="19"/>
    </row>
    <row r="28" spans="1:6" ht="28.5" x14ac:dyDescent="0.2">
      <c r="A28" s="4" t="s">
        <v>3</v>
      </c>
      <c r="B28" s="10" t="s">
        <v>141</v>
      </c>
      <c r="C28" s="1">
        <f>1/12</f>
        <v>8.3333333333333329E-2</v>
      </c>
      <c r="D28" s="15">
        <f>ROUND(C28*$D$25,2)</f>
        <v>139.83000000000001</v>
      </c>
    </row>
    <row r="29" spans="1:6" ht="28.5" x14ac:dyDescent="0.2">
      <c r="A29" s="4" t="s">
        <v>4</v>
      </c>
      <c r="B29" s="10" t="s">
        <v>142</v>
      </c>
      <c r="C29" s="1">
        <f>1/12+1/12*1/3</f>
        <v>0.1111111111111111</v>
      </c>
      <c r="D29" s="15">
        <f>ROUND(C29*$D$25,2)</f>
        <v>186.44</v>
      </c>
    </row>
    <row r="30" spans="1:6" ht="15" x14ac:dyDescent="0.2">
      <c r="A30" s="143" t="s">
        <v>73</v>
      </c>
      <c r="B30" s="145"/>
      <c r="C30" s="22">
        <f>C28+C29</f>
        <v>0.19444444444444442</v>
      </c>
      <c r="D30" s="23">
        <f>D28+D29</f>
        <v>326.27</v>
      </c>
    </row>
    <row r="31" spans="1:6" ht="45" x14ac:dyDescent="0.2">
      <c r="A31" s="85" t="s">
        <v>36</v>
      </c>
      <c r="B31" s="24" t="s">
        <v>35</v>
      </c>
      <c r="C31" s="86" t="s">
        <v>10</v>
      </c>
      <c r="D31" s="14" t="s">
        <v>64</v>
      </c>
    </row>
    <row r="32" spans="1:6" x14ac:dyDescent="0.2">
      <c r="A32" s="82" t="s">
        <v>3</v>
      </c>
      <c r="B32" s="10" t="s">
        <v>66</v>
      </c>
      <c r="C32" s="1">
        <v>0.2</v>
      </c>
      <c r="D32" s="15">
        <f>ROUND(C32*($D$25+$D$30),2)</f>
        <v>400.85</v>
      </c>
    </row>
    <row r="33" spans="1:5" x14ac:dyDescent="0.2">
      <c r="A33" s="82" t="s">
        <v>4</v>
      </c>
      <c r="B33" s="10" t="s">
        <v>67</v>
      </c>
      <c r="C33" s="1">
        <v>2.5000000000000001E-2</v>
      </c>
      <c r="D33" s="15">
        <f t="shared" ref="D33:D39" si="0">ROUND(C33*($D$25+$D$30),2)</f>
        <v>50.11</v>
      </c>
    </row>
    <row r="34" spans="1:5" x14ac:dyDescent="0.2">
      <c r="A34" s="82" t="s">
        <v>5</v>
      </c>
      <c r="B34" s="10" t="s">
        <v>167</v>
      </c>
      <c r="C34" s="96"/>
      <c r="D34" s="15">
        <f t="shared" si="0"/>
        <v>0</v>
      </c>
    </row>
    <row r="35" spans="1:5" x14ac:dyDescent="0.2">
      <c r="A35" s="82" t="s">
        <v>6</v>
      </c>
      <c r="B35" s="10" t="s">
        <v>68</v>
      </c>
      <c r="C35" s="1">
        <v>1.4999999999999999E-2</v>
      </c>
      <c r="D35" s="15">
        <f t="shared" si="0"/>
        <v>30.06</v>
      </c>
    </row>
    <row r="36" spans="1:5" x14ac:dyDescent="0.2">
      <c r="A36" s="82" t="s">
        <v>7</v>
      </c>
      <c r="B36" s="10" t="s">
        <v>120</v>
      </c>
      <c r="C36" s="1">
        <v>0.01</v>
      </c>
      <c r="D36" s="15">
        <f t="shared" si="0"/>
        <v>20.04</v>
      </c>
    </row>
    <row r="37" spans="1:5" x14ac:dyDescent="0.2">
      <c r="A37" s="82" t="s">
        <v>8</v>
      </c>
      <c r="B37" s="10" t="s">
        <v>121</v>
      </c>
      <c r="C37" s="1">
        <v>6.0000000000000001E-3</v>
      </c>
      <c r="D37" s="15">
        <f t="shared" si="0"/>
        <v>12.03</v>
      </c>
    </row>
    <row r="38" spans="1:5" x14ac:dyDescent="0.2">
      <c r="A38" s="82" t="s">
        <v>9</v>
      </c>
      <c r="B38" s="10" t="s">
        <v>122</v>
      </c>
      <c r="C38" s="1">
        <v>2E-3</v>
      </c>
      <c r="D38" s="15">
        <f t="shared" si="0"/>
        <v>4.01</v>
      </c>
    </row>
    <row r="39" spans="1:5" x14ac:dyDescent="0.2">
      <c r="A39" s="82" t="s">
        <v>70</v>
      </c>
      <c r="B39" s="10" t="s">
        <v>69</v>
      </c>
      <c r="C39" s="1">
        <v>0.08</v>
      </c>
      <c r="D39" s="15">
        <f t="shared" si="0"/>
        <v>160.34</v>
      </c>
    </row>
    <row r="40" spans="1:5" ht="15" x14ac:dyDescent="0.2">
      <c r="A40" s="143" t="s">
        <v>0</v>
      </c>
      <c r="B40" s="145"/>
      <c r="C40" s="22">
        <f>SUM(C32:C39)</f>
        <v>0.33800000000000002</v>
      </c>
      <c r="D40" s="18">
        <f>SUM(D32:D39)</f>
        <v>677.44</v>
      </c>
    </row>
    <row r="41" spans="1:5" ht="45" x14ac:dyDescent="0.2">
      <c r="A41" s="85" t="s">
        <v>37</v>
      </c>
      <c r="B41" s="25" t="s">
        <v>13</v>
      </c>
      <c r="C41" s="86" t="s">
        <v>10</v>
      </c>
      <c r="D41" s="14" t="s">
        <v>64</v>
      </c>
    </row>
    <row r="42" spans="1:5" ht="15" thickBot="1" x14ac:dyDescent="0.25">
      <c r="A42" s="88" t="s">
        <v>3</v>
      </c>
      <c r="B42" s="83" t="s">
        <v>79</v>
      </c>
      <c r="C42" s="26">
        <v>3.9</v>
      </c>
      <c r="D42" s="27">
        <f>C42*22*2-6%*D18</f>
        <v>94.155000000000001</v>
      </c>
      <c r="E42" s="28"/>
    </row>
    <row r="43" spans="1:5" ht="15.75" thickTop="1" thickBot="1" x14ac:dyDescent="0.25">
      <c r="A43" s="88" t="s">
        <v>4</v>
      </c>
      <c r="B43" s="29" t="s">
        <v>143</v>
      </c>
      <c r="C43" s="26">
        <v>23.11</v>
      </c>
      <c r="D43" s="68">
        <f>22*C43*99%</f>
        <v>503.33579999999995</v>
      </c>
    </row>
    <row r="44" spans="1:5" ht="15" thickTop="1" x14ac:dyDescent="0.2">
      <c r="A44" s="4" t="s">
        <v>5</v>
      </c>
      <c r="B44" s="10" t="s">
        <v>144</v>
      </c>
      <c r="C44" s="26">
        <v>81.99</v>
      </c>
      <c r="D44" s="15">
        <f>C44/2</f>
        <v>40.994999999999997</v>
      </c>
    </row>
    <row r="45" spans="1:5" x14ac:dyDescent="0.2">
      <c r="A45" s="4" t="s">
        <v>6</v>
      </c>
      <c r="B45" s="29" t="s">
        <v>134</v>
      </c>
      <c r="C45" s="26">
        <v>88.04</v>
      </c>
      <c r="D45" s="15">
        <f>C45</f>
        <v>88.04</v>
      </c>
    </row>
    <row r="46" spans="1:5" ht="15" x14ac:dyDescent="0.2">
      <c r="A46" s="141" t="s">
        <v>0</v>
      </c>
      <c r="B46" s="142"/>
      <c r="C46" s="142"/>
      <c r="D46" s="18">
        <f>ROUND(SUM(D42:D45),2)</f>
        <v>726.53</v>
      </c>
    </row>
    <row r="47" spans="1:5" ht="15" x14ac:dyDescent="0.2">
      <c r="A47" s="143" t="s">
        <v>38</v>
      </c>
      <c r="B47" s="144"/>
      <c r="C47" s="144"/>
      <c r="D47" s="147"/>
    </row>
    <row r="48" spans="1:5" ht="45" x14ac:dyDescent="0.2">
      <c r="A48" s="85">
        <v>2</v>
      </c>
      <c r="B48" s="113" t="s">
        <v>39</v>
      </c>
      <c r="C48" s="115"/>
      <c r="D48" s="14" t="s">
        <v>64</v>
      </c>
    </row>
    <row r="49" spans="1:6" x14ac:dyDescent="0.2">
      <c r="A49" s="4" t="s">
        <v>33</v>
      </c>
      <c r="B49" s="148" t="s">
        <v>34</v>
      </c>
      <c r="C49" s="149"/>
      <c r="D49" s="15">
        <f>D30</f>
        <v>326.27</v>
      </c>
    </row>
    <row r="50" spans="1:6" x14ac:dyDescent="0.2">
      <c r="A50" s="4" t="s">
        <v>36</v>
      </c>
      <c r="B50" s="148" t="s">
        <v>40</v>
      </c>
      <c r="C50" s="149">
        <v>1.4999999999999999E-2</v>
      </c>
      <c r="D50" s="15">
        <f>D40</f>
        <v>677.44</v>
      </c>
    </row>
    <row r="51" spans="1:6" x14ac:dyDescent="0.2">
      <c r="A51" s="4" t="s">
        <v>37</v>
      </c>
      <c r="B51" s="148" t="s">
        <v>41</v>
      </c>
      <c r="C51" s="149">
        <v>0.01</v>
      </c>
      <c r="D51" s="15">
        <f>D46</f>
        <v>726.53</v>
      </c>
    </row>
    <row r="52" spans="1:6" ht="15" x14ac:dyDescent="0.2">
      <c r="A52" s="141" t="s">
        <v>0</v>
      </c>
      <c r="B52" s="142"/>
      <c r="C52" s="142"/>
      <c r="D52" s="18">
        <f>SUM(D49:D51)</f>
        <v>1730.24</v>
      </c>
    </row>
    <row r="53" spans="1:6" ht="15" x14ac:dyDescent="0.2">
      <c r="A53" s="143" t="s">
        <v>42</v>
      </c>
      <c r="B53" s="144"/>
      <c r="C53" s="144"/>
      <c r="D53" s="147"/>
    </row>
    <row r="54" spans="1:6" ht="45" x14ac:dyDescent="0.2">
      <c r="A54" s="85">
        <v>3</v>
      </c>
      <c r="B54" s="25" t="s">
        <v>16</v>
      </c>
      <c r="C54" s="86" t="s">
        <v>10</v>
      </c>
      <c r="D54" s="14" t="s">
        <v>64</v>
      </c>
    </row>
    <row r="55" spans="1:6" ht="28.5" x14ac:dyDescent="0.2">
      <c r="A55" s="4" t="s">
        <v>3</v>
      </c>
      <c r="B55" s="29" t="s">
        <v>123</v>
      </c>
      <c r="C55" s="1">
        <v>4.1999999999999997E-3</v>
      </c>
      <c r="D55" s="15">
        <f>ROUND(C55*($D$25),2)</f>
        <v>7.05</v>
      </c>
      <c r="F55" s="30"/>
    </row>
    <row r="56" spans="1:6" ht="57" x14ac:dyDescent="0.2">
      <c r="A56" s="4" t="s">
        <v>4</v>
      </c>
      <c r="B56" s="29" t="s">
        <v>162</v>
      </c>
      <c r="C56" s="31">
        <f>C55*C39</f>
        <v>3.3599999999999998E-4</v>
      </c>
      <c r="D56" s="15">
        <f t="shared" ref="D56:D60" si="1">ROUND(C56*($D$25),2)</f>
        <v>0.56000000000000005</v>
      </c>
    </row>
    <row r="57" spans="1:6" ht="85.5" x14ac:dyDescent="0.2">
      <c r="A57" s="4" t="s">
        <v>5</v>
      </c>
      <c r="B57" s="29" t="s">
        <v>163</v>
      </c>
      <c r="C57" s="31">
        <v>1.6000000000000001E-3</v>
      </c>
      <c r="D57" s="15">
        <f t="shared" si="1"/>
        <v>2.68</v>
      </c>
    </row>
    <row r="58" spans="1:6" ht="57" x14ac:dyDescent="0.2">
      <c r="A58" s="4" t="s">
        <v>6</v>
      </c>
      <c r="B58" s="29" t="s">
        <v>164</v>
      </c>
      <c r="C58" s="32">
        <v>1.9400000000000001E-2</v>
      </c>
      <c r="D58" s="15">
        <f t="shared" si="1"/>
        <v>32.549999999999997</v>
      </c>
    </row>
    <row r="59" spans="1:6" ht="42.75" x14ac:dyDescent="0.2">
      <c r="A59" s="4" t="s">
        <v>7</v>
      </c>
      <c r="B59" s="29" t="s">
        <v>165</v>
      </c>
      <c r="C59" s="97">
        <f>C58*C40</f>
        <v>6.5572000000000009E-3</v>
      </c>
      <c r="D59" s="15">
        <f>ROUND(C59*($D$25),2)</f>
        <v>11</v>
      </c>
    </row>
    <row r="60" spans="1:6" ht="85.5" x14ac:dyDescent="0.2">
      <c r="A60" s="4" t="s">
        <v>8</v>
      </c>
      <c r="B60" s="29" t="s">
        <v>166</v>
      </c>
      <c r="C60" s="32">
        <f>C58*8%*40%*100%</f>
        <v>6.2080000000000002E-4</v>
      </c>
      <c r="D60" s="15">
        <f t="shared" si="1"/>
        <v>1.04</v>
      </c>
    </row>
    <row r="61" spans="1:6" ht="15" x14ac:dyDescent="0.2">
      <c r="A61" s="143" t="s">
        <v>0</v>
      </c>
      <c r="B61" s="144"/>
      <c r="C61" s="145"/>
      <c r="D61" s="18">
        <f>SUM(D55:D60)</f>
        <v>54.879999999999995</v>
      </c>
    </row>
    <row r="62" spans="1:6" ht="15" x14ac:dyDescent="0.2">
      <c r="A62" s="143" t="s">
        <v>43</v>
      </c>
      <c r="B62" s="144"/>
      <c r="C62" s="144"/>
      <c r="D62" s="147"/>
    </row>
    <row r="63" spans="1:6" ht="45" x14ac:dyDescent="0.2">
      <c r="A63" s="85" t="s">
        <v>14</v>
      </c>
      <c r="B63" s="33" t="s">
        <v>44</v>
      </c>
      <c r="C63" s="86" t="s">
        <v>10</v>
      </c>
      <c r="D63" s="14" t="s">
        <v>63</v>
      </c>
    </row>
    <row r="64" spans="1:6" ht="42.75" x14ac:dyDescent="0.2">
      <c r="A64" s="4" t="s">
        <v>3</v>
      </c>
      <c r="B64" s="29" t="s">
        <v>168</v>
      </c>
      <c r="C64" s="34">
        <v>0</v>
      </c>
      <c r="D64" s="15">
        <f>ROUND(C64*($D$25+$D$61+$D$52),2)</f>
        <v>0</v>
      </c>
    </row>
    <row r="65" spans="1:4" ht="42.75" x14ac:dyDescent="0.2">
      <c r="A65" s="4" t="s">
        <v>4</v>
      </c>
      <c r="B65" s="29" t="s">
        <v>169</v>
      </c>
      <c r="C65" s="1">
        <f>1/30/12</f>
        <v>2.7777777777777779E-3</v>
      </c>
      <c r="D65" s="15">
        <f>ROUND(C65*($D$25+$D$61+$D$52),2)</f>
        <v>9.6199999999999992</v>
      </c>
    </row>
    <row r="66" spans="1:4" ht="71.25" x14ac:dyDescent="0.2">
      <c r="A66" s="4" t="s">
        <v>5</v>
      </c>
      <c r="B66" s="29" t="s">
        <v>170</v>
      </c>
      <c r="C66" s="1">
        <f>((5/30)/12)*0.015</f>
        <v>2.0833333333333332E-4</v>
      </c>
      <c r="D66" s="15">
        <f>ROUND(C66*($D$25+$D$61+$D$52),2)</f>
        <v>0.72</v>
      </c>
    </row>
    <row r="67" spans="1:4" ht="71.25" x14ac:dyDescent="0.2">
      <c r="A67" s="4" t="s">
        <v>6</v>
      </c>
      <c r="B67" s="29" t="s">
        <v>171</v>
      </c>
      <c r="C67" s="1">
        <v>6.9999999999999999E-4</v>
      </c>
      <c r="D67" s="15">
        <f t="shared" ref="D67:D69" si="2">ROUND(C67*($D$25+$D$61+$D$52),2)</f>
        <v>2.42</v>
      </c>
    </row>
    <row r="68" spans="1:4" ht="71.25" x14ac:dyDescent="0.2">
      <c r="A68" s="4" t="s">
        <v>7</v>
      </c>
      <c r="B68" s="29" t="s">
        <v>172</v>
      </c>
      <c r="C68" s="1">
        <f>((5/30)/12)*1.5%</f>
        <v>2.0833333333333332E-4</v>
      </c>
      <c r="D68" s="15">
        <f t="shared" si="2"/>
        <v>0.72</v>
      </c>
    </row>
    <row r="69" spans="1:4" ht="28.5" x14ac:dyDescent="0.2">
      <c r="A69" s="89" t="s">
        <v>8</v>
      </c>
      <c r="B69" s="29" t="s">
        <v>173</v>
      </c>
      <c r="C69" s="1">
        <f>5/30/12*100%</f>
        <v>1.3888888888888888E-2</v>
      </c>
      <c r="D69" s="15">
        <f t="shared" si="2"/>
        <v>48.1</v>
      </c>
    </row>
    <row r="70" spans="1:4" ht="15" x14ac:dyDescent="0.2">
      <c r="A70" s="142" t="s">
        <v>0</v>
      </c>
      <c r="B70" s="142"/>
      <c r="C70" s="35">
        <f>SUM(C64:C69)</f>
        <v>1.7783333333333332E-2</v>
      </c>
      <c r="D70" s="36">
        <f>SUM(D64:D68)</f>
        <v>13.48</v>
      </c>
    </row>
    <row r="71" spans="1:4" ht="45" x14ac:dyDescent="0.2">
      <c r="A71" s="85" t="s">
        <v>15</v>
      </c>
      <c r="B71" s="113" t="s">
        <v>45</v>
      </c>
      <c r="C71" s="115"/>
      <c r="D71" s="14" t="s">
        <v>64</v>
      </c>
    </row>
    <row r="72" spans="1:4" x14ac:dyDescent="0.2">
      <c r="A72" s="4" t="s">
        <v>3</v>
      </c>
      <c r="B72" s="120" t="s">
        <v>51</v>
      </c>
      <c r="C72" s="121"/>
      <c r="D72" s="15">
        <v>0</v>
      </c>
    </row>
    <row r="73" spans="1:4" ht="15" x14ac:dyDescent="0.2">
      <c r="A73" s="141" t="s">
        <v>0</v>
      </c>
      <c r="B73" s="142"/>
      <c r="C73" s="142"/>
      <c r="D73" s="18">
        <f>D72</f>
        <v>0</v>
      </c>
    </row>
    <row r="74" spans="1:4" ht="15" x14ac:dyDescent="0.2">
      <c r="A74" s="143" t="s">
        <v>46</v>
      </c>
      <c r="B74" s="144"/>
      <c r="C74" s="144"/>
      <c r="D74" s="147"/>
    </row>
    <row r="75" spans="1:4" ht="45" x14ac:dyDescent="0.2">
      <c r="A75" s="85">
        <v>4</v>
      </c>
      <c r="B75" s="113" t="s">
        <v>47</v>
      </c>
      <c r="C75" s="115"/>
      <c r="D75" s="14" t="s">
        <v>64</v>
      </c>
    </row>
    <row r="76" spans="1:4" x14ac:dyDescent="0.2">
      <c r="A76" s="4" t="s">
        <v>14</v>
      </c>
      <c r="B76" s="148" t="s">
        <v>44</v>
      </c>
      <c r="C76" s="149"/>
      <c r="D76" s="15">
        <f>D70</f>
        <v>13.48</v>
      </c>
    </row>
    <row r="77" spans="1:4" x14ac:dyDescent="0.2">
      <c r="A77" s="4" t="s">
        <v>15</v>
      </c>
      <c r="B77" s="148" t="s">
        <v>45</v>
      </c>
      <c r="C77" s="149">
        <v>1.4999999999999999E-2</v>
      </c>
      <c r="D77" s="15">
        <f>D73</f>
        <v>0</v>
      </c>
    </row>
    <row r="78" spans="1:4" ht="15" x14ac:dyDescent="0.2">
      <c r="A78" s="141" t="s">
        <v>0</v>
      </c>
      <c r="B78" s="142"/>
      <c r="C78" s="142"/>
      <c r="D78" s="18">
        <f>SUM(D76:D77)</f>
        <v>13.48</v>
      </c>
    </row>
    <row r="79" spans="1:4" ht="15" x14ac:dyDescent="0.2">
      <c r="A79" s="143" t="s">
        <v>48</v>
      </c>
      <c r="B79" s="144"/>
      <c r="C79" s="144"/>
      <c r="D79" s="147"/>
    </row>
    <row r="80" spans="1:4" ht="15" x14ac:dyDescent="0.2">
      <c r="A80" s="85">
        <v>5</v>
      </c>
      <c r="B80" s="113" t="s">
        <v>30</v>
      </c>
      <c r="C80" s="115"/>
      <c r="D80" s="37" t="s">
        <v>11</v>
      </c>
    </row>
    <row r="81" spans="1:6" x14ac:dyDescent="0.2">
      <c r="A81" s="4" t="s">
        <v>3</v>
      </c>
      <c r="B81" s="148" t="s">
        <v>74</v>
      </c>
      <c r="C81" s="149"/>
      <c r="D81" s="15">
        <f>UNIFORMES!F23</f>
        <v>0</v>
      </c>
    </row>
    <row r="82" spans="1:6" x14ac:dyDescent="0.2">
      <c r="A82" s="4" t="s">
        <v>4</v>
      </c>
      <c r="B82" s="148" t="s">
        <v>72</v>
      </c>
      <c r="C82" s="149"/>
      <c r="D82" s="15">
        <v>0</v>
      </c>
    </row>
    <row r="83" spans="1:6" x14ac:dyDescent="0.2">
      <c r="A83" s="4" t="s">
        <v>5</v>
      </c>
      <c r="B83" s="148" t="s">
        <v>102</v>
      </c>
      <c r="C83" s="149"/>
      <c r="D83" s="15">
        <v>0</v>
      </c>
    </row>
    <row r="84" spans="1:6" ht="15" x14ac:dyDescent="0.2">
      <c r="A84" s="141" t="s">
        <v>0</v>
      </c>
      <c r="B84" s="142"/>
      <c r="C84" s="142"/>
      <c r="D84" s="18">
        <f>ROUND(SUM(D81:D83),2)</f>
        <v>0</v>
      </c>
    </row>
    <row r="85" spans="1:6" ht="15" x14ac:dyDescent="0.2">
      <c r="A85" s="143" t="s">
        <v>49</v>
      </c>
      <c r="B85" s="144"/>
      <c r="C85" s="144"/>
      <c r="D85" s="147"/>
    </row>
    <row r="86" spans="1:6" ht="45" x14ac:dyDescent="0.2">
      <c r="A86" s="85">
        <v>6</v>
      </c>
      <c r="B86" s="25" t="s">
        <v>17</v>
      </c>
      <c r="C86" s="86" t="s">
        <v>10</v>
      </c>
      <c r="D86" s="14" t="s">
        <v>64</v>
      </c>
      <c r="E86" s="30"/>
    </row>
    <row r="87" spans="1:6" x14ac:dyDescent="0.2">
      <c r="A87" s="4" t="s">
        <v>3</v>
      </c>
      <c r="B87" s="16" t="s">
        <v>21</v>
      </c>
      <c r="C87" s="96"/>
      <c r="D87" s="15">
        <f>ROUND(C87*($D$25+$D$52+$D$61+$D$78+$D$84),2)</f>
        <v>0</v>
      </c>
      <c r="E87" s="28"/>
      <c r="F87" s="28"/>
    </row>
    <row r="88" spans="1:6" x14ac:dyDescent="0.2">
      <c r="A88" s="4" t="s">
        <v>4</v>
      </c>
      <c r="B88" s="16" t="s">
        <v>18</v>
      </c>
      <c r="C88" s="96"/>
      <c r="D88" s="15">
        <f>ROUND(C88*($D$25+$D$52+$D$61+$D$78+$D$84+$D$87),2)</f>
        <v>0</v>
      </c>
      <c r="E88" s="28"/>
    </row>
    <row r="89" spans="1:6" ht="28.5" x14ac:dyDescent="0.2">
      <c r="A89" s="4" t="s">
        <v>5</v>
      </c>
      <c r="B89" s="83" t="s">
        <v>124</v>
      </c>
      <c r="C89" s="31">
        <f>C90+C91+C92</f>
        <v>8.6499999999999994E-2</v>
      </c>
      <c r="D89" s="15">
        <f>ROUND(($D$25+$D$52+$D$61+$D$78+$D$84+$D$87+$D$88)/(1-C89),2)</f>
        <v>3805.77</v>
      </c>
      <c r="F89" s="30"/>
    </row>
    <row r="90" spans="1:6" x14ac:dyDescent="0.2">
      <c r="A90" s="150"/>
      <c r="B90" s="16" t="s">
        <v>56</v>
      </c>
      <c r="C90" s="1">
        <v>0.03</v>
      </c>
      <c r="D90" s="15">
        <f>ROUND(C90*($D$89),2)</f>
        <v>114.17</v>
      </c>
      <c r="E90" s="28"/>
      <c r="F90" s="30"/>
    </row>
    <row r="91" spans="1:6" x14ac:dyDescent="0.2">
      <c r="A91" s="151"/>
      <c r="B91" s="16" t="s">
        <v>57</v>
      </c>
      <c r="C91" s="1">
        <v>6.4999999999999997E-3</v>
      </c>
      <c r="D91" s="15">
        <f>ROUND(C91*($D$89),2)</f>
        <v>24.74</v>
      </c>
    </row>
    <row r="92" spans="1:6" x14ac:dyDescent="0.2">
      <c r="A92" s="151"/>
      <c r="B92" s="87" t="s">
        <v>58</v>
      </c>
      <c r="C92" s="1">
        <v>0.05</v>
      </c>
      <c r="D92" s="15">
        <f>ROUND(C92*($D$89),2)</f>
        <v>190.29</v>
      </c>
    </row>
    <row r="93" spans="1:6" ht="15" x14ac:dyDescent="0.2">
      <c r="A93" s="143" t="s">
        <v>0</v>
      </c>
      <c r="B93" s="145"/>
      <c r="C93" s="22">
        <f>C87+C88+C90+C91+C92</f>
        <v>8.6499999999999994E-2</v>
      </c>
      <c r="D93" s="18">
        <f>D87+D88+D90+D91+D92</f>
        <v>329.2</v>
      </c>
    </row>
    <row r="94" spans="1:6" ht="15" x14ac:dyDescent="0.2">
      <c r="A94" s="143" t="s">
        <v>19</v>
      </c>
      <c r="B94" s="144"/>
      <c r="C94" s="144"/>
      <c r="D94" s="147"/>
    </row>
    <row r="95" spans="1:6" ht="45" x14ac:dyDescent="0.2">
      <c r="A95" s="143" t="s">
        <v>20</v>
      </c>
      <c r="B95" s="144"/>
      <c r="C95" s="145"/>
      <c r="D95" s="14" t="s">
        <v>64</v>
      </c>
    </row>
    <row r="96" spans="1:6" x14ac:dyDescent="0.2">
      <c r="A96" s="4" t="s">
        <v>3</v>
      </c>
      <c r="B96" s="148" t="str">
        <f>A16</f>
        <v>MÓDULO 1 - COMPOSIÇÃO DA REMUNERAÇÃO</v>
      </c>
      <c r="C96" s="149"/>
      <c r="D96" s="15">
        <f>D25</f>
        <v>1677.9749999999999</v>
      </c>
    </row>
    <row r="97" spans="1:5" x14ac:dyDescent="0.2">
      <c r="A97" s="4" t="s">
        <v>4</v>
      </c>
      <c r="B97" s="148" t="str">
        <f>A26</f>
        <v>MÓDULO 2 - ENCARGOS E BENEFÍCIOS ANUAIS, MENSAIS E DIÁRIOS</v>
      </c>
      <c r="C97" s="149"/>
      <c r="D97" s="15">
        <f>D52</f>
        <v>1730.24</v>
      </c>
    </row>
    <row r="98" spans="1:5" x14ac:dyDescent="0.2">
      <c r="A98" s="4" t="s">
        <v>5</v>
      </c>
      <c r="B98" s="148" t="str">
        <f>A53</f>
        <v>MÓDULO 3 - PROVISÃO PARA RESCISÃO</v>
      </c>
      <c r="C98" s="149"/>
      <c r="D98" s="15">
        <f>D61</f>
        <v>54.879999999999995</v>
      </c>
      <c r="E98" s="28"/>
    </row>
    <row r="99" spans="1:5" x14ac:dyDescent="0.2">
      <c r="A99" s="4" t="s">
        <v>6</v>
      </c>
      <c r="B99" s="148" t="str">
        <f>A62</f>
        <v>MÓDULO 4 - CUSTO DE REPOSIÇÃO DO PROFISSIONAL AUSENTE</v>
      </c>
      <c r="C99" s="149"/>
      <c r="D99" s="15">
        <f>D78</f>
        <v>13.48</v>
      </c>
      <c r="E99" s="30"/>
    </row>
    <row r="100" spans="1:5" x14ac:dyDescent="0.2">
      <c r="A100" s="4" t="s">
        <v>7</v>
      </c>
      <c r="B100" s="148" t="str">
        <f>A79</f>
        <v>MÓDULO 5 - INSUMOS DIVERSOS</v>
      </c>
      <c r="C100" s="149"/>
      <c r="D100" s="15">
        <f>D84</f>
        <v>0</v>
      </c>
      <c r="E100" s="28"/>
    </row>
    <row r="101" spans="1:5" x14ac:dyDescent="0.2">
      <c r="A101" s="152" t="s">
        <v>50</v>
      </c>
      <c r="B101" s="153"/>
      <c r="C101" s="154"/>
      <c r="D101" s="15">
        <f>SUM(D96:D100)</f>
        <v>3476.5750000000003</v>
      </c>
    </row>
    <row r="102" spans="1:5" x14ac:dyDescent="0.2">
      <c r="A102" s="4" t="s">
        <v>8</v>
      </c>
      <c r="B102" s="148" t="str">
        <f>A85</f>
        <v>MÓDULO 6 - CUSTOS INDIRETOS, TRIBUTOS E LUCRO</v>
      </c>
      <c r="C102" s="149"/>
      <c r="D102" s="15">
        <f>D93</f>
        <v>329.2</v>
      </c>
      <c r="E102" s="28"/>
    </row>
    <row r="103" spans="1:5" ht="15" x14ac:dyDescent="0.2">
      <c r="A103" s="143" t="s">
        <v>59</v>
      </c>
      <c r="B103" s="144"/>
      <c r="C103" s="145"/>
      <c r="D103" s="18">
        <f>SUM(D101:D102)</f>
        <v>3805.7750000000001</v>
      </c>
    </row>
    <row r="104" spans="1:5" x14ac:dyDescent="0.2">
      <c r="D104" s="30"/>
    </row>
    <row r="105" spans="1:5" x14ac:dyDescent="0.2">
      <c r="D105" s="30"/>
    </row>
    <row r="107" spans="1:5" x14ac:dyDescent="0.2">
      <c r="D107" s="19"/>
    </row>
    <row r="111" spans="1:5" ht="15" x14ac:dyDescent="0.25">
      <c r="C111" s="3"/>
    </row>
    <row r="112" spans="1:5" ht="15" x14ac:dyDescent="0.25">
      <c r="C112" s="3"/>
    </row>
    <row r="113" spans="3:3" ht="15" x14ac:dyDescent="0.25">
      <c r="C113" s="3"/>
    </row>
    <row r="114" spans="3:3" ht="15" x14ac:dyDescent="0.25">
      <c r="C114" s="3"/>
    </row>
    <row r="115" spans="3:3" ht="15" x14ac:dyDescent="0.25">
      <c r="C115" s="3"/>
    </row>
  </sheetData>
  <mergeCells count="61">
    <mergeCell ref="A85:D85"/>
    <mergeCell ref="A90:A92"/>
    <mergeCell ref="A93:B93"/>
    <mergeCell ref="A94:D94"/>
    <mergeCell ref="B96:C96"/>
    <mergeCell ref="B76:C76"/>
    <mergeCell ref="A70:B70"/>
    <mergeCell ref="B72:C72"/>
    <mergeCell ref="A73:C73"/>
    <mergeCell ref="A74:D74"/>
    <mergeCell ref="A53:D53"/>
    <mergeCell ref="A61:C61"/>
    <mergeCell ref="A62:D62"/>
    <mergeCell ref="B71:C71"/>
    <mergeCell ref="B75:C75"/>
    <mergeCell ref="A52:C52"/>
    <mergeCell ref="B20:C20"/>
    <mergeCell ref="A25:C25"/>
    <mergeCell ref="A26:D26"/>
    <mergeCell ref="A30:B30"/>
    <mergeCell ref="A40:B40"/>
    <mergeCell ref="A46:C46"/>
    <mergeCell ref="A47:D47"/>
    <mergeCell ref="B48:C48"/>
    <mergeCell ref="B49:C49"/>
    <mergeCell ref="B50:C50"/>
    <mergeCell ref="B51:C51"/>
    <mergeCell ref="B18:C18"/>
    <mergeCell ref="C7:D7"/>
    <mergeCell ref="C8:D8"/>
    <mergeCell ref="A9:D9"/>
    <mergeCell ref="A10:D10"/>
    <mergeCell ref="C11:D11"/>
    <mergeCell ref="C12:D12"/>
    <mergeCell ref="C13:D13"/>
    <mergeCell ref="C14:D14"/>
    <mergeCell ref="C15:D15"/>
    <mergeCell ref="A16:D16"/>
    <mergeCell ref="B17:C17"/>
    <mergeCell ref="C6:D6"/>
    <mergeCell ref="A1:D1"/>
    <mergeCell ref="A2:D2"/>
    <mergeCell ref="A3:D3"/>
    <mergeCell ref="A4:D4"/>
    <mergeCell ref="C5:D5"/>
    <mergeCell ref="B77:C77"/>
    <mergeCell ref="A78:C78"/>
    <mergeCell ref="A79:D79"/>
    <mergeCell ref="B83:C83"/>
    <mergeCell ref="A84:C84"/>
    <mergeCell ref="B80:C80"/>
    <mergeCell ref="B81:C81"/>
    <mergeCell ref="B82:C82"/>
    <mergeCell ref="A95:C95"/>
    <mergeCell ref="B100:C100"/>
    <mergeCell ref="A101:C101"/>
    <mergeCell ref="B102:C102"/>
    <mergeCell ref="A103:C103"/>
    <mergeCell ref="B97:C97"/>
    <mergeCell ref="B98:C98"/>
    <mergeCell ref="B99:C99"/>
  </mergeCells>
  <pageMargins left="0.511811024" right="0.511811024" top="0.78740157499999996" bottom="0.78740157499999996" header="0.31496062000000002" footer="0.31496062000000002"/>
  <pageSetup paperSize="9" scale="84" orientation="portrait" horizontalDpi="300" verticalDpi="300" r:id="rId1"/>
  <rowBreaks count="1" manualBreakCount="1">
    <brk id="72" max="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6" tint="0.59999389629810485"/>
  </sheetPr>
  <dimension ref="A1:F115"/>
  <sheetViews>
    <sheetView showGridLines="0" view="pageBreakPreview" topLeftCell="A49" zoomScaleNormal="100" zoomScaleSheetLayoutView="100" workbookViewId="0">
      <selection activeCell="B57" sqref="B57"/>
    </sheetView>
  </sheetViews>
  <sheetFormatPr defaultRowHeight="14.25" x14ac:dyDescent="0.2"/>
  <cols>
    <col min="1" max="1" width="4.5703125" style="2" customWidth="1"/>
    <col min="2" max="2" width="58.42578125" style="2" customWidth="1"/>
    <col min="3" max="3" width="13.28515625" style="2" customWidth="1"/>
    <col min="4" max="4" width="21.5703125" style="2" customWidth="1"/>
    <col min="5" max="5" width="20.28515625" style="2" customWidth="1"/>
    <col min="6" max="6" width="12.140625" style="2" customWidth="1"/>
    <col min="7" max="7" width="11.85546875" style="2" customWidth="1"/>
    <col min="8" max="8" width="9.28515625" style="2" customWidth="1"/>
    <col min="9" max="9" width="13.140625" style="2" customWidth="1"/>
    <col min="10" max="16384" width="9.140625" style="2"/>
  </cols>
  <sheetData>
    <row r="1" spans="1:4" ht="15" x14ac:dyDescent="0.2">
      <c r="A1" s="110" t="s">
        <v>60</v>
      </c>
      <c r="B1" s="111"/>
      <c r="C1" s="111"/>
      <c r="D1" s="112"/>
    </row>
    <row r="2" spans="1:4" ht="15" x14ac:dyDescent="0.2">
      <c r="A2" s="113" t="s">
        <v>160</v>
      </c>
      <c r="B2" s="114"/>
      <c r="C2" s="114"/>
      <c r="D2" s="115"/>
    </row>
    <row r="3" spans="1:4" ht="15" x14ac:dyDescent="0.2">
      <c r="A3" s="113" t="s">
        <v>159</v>
      </c>
      <c r="B3" s="114"/>
      <c r="C3" s="114"/>
      <c r="D3" s="115"/>
    </row>
    <row r="4" spans="1:4" ht="15.75" thickBot="1" x14ac:dyDescent="0.25">
      <c r="A4" s="116" t="s">
        <v>29</v>
      </c>
      <c r="B4" s="117"/>
      <c r="C4" s="117"/>
      <c r="D4" s="118"/>
    </row>
    <row r="5" spans="1:4" x14ac:dyDescent="0.2">
      <c r="A5" s="4" t="s">
        <v>3</v>
      </c>
      <c r="B5" s="5" t="s">
        <v>25</v>
      </c>
      <c r="C5" s="119">
        <v>44613</v>
      </c>
      <c r="D5" s="109"/>
    </row>
    <row r="6" spans="1:4" x14ac:dyDescent="0.2">
      <c r="A6" s="4" t="s">
        <v>4</v>
      </c>
      <c r="B6" s="5" t="s">
        <v>26</v>
      </c>
      <c r="C6" s="108" t="s">
        <v>94</v>
      </c>
      <c r="D6" s="109"/>
    </row>
    <row r="7" spans="1:4" x14ac:dyDescent="0.2">
      <c r="A7" s="4" t="s">
        <v>5</v>
      </c>
      <c r="B7" s="5" t="s">
        <v>27</v>
      </c>
      <c r="C7" s="122" t="s">
        <v>99</v>
      </c>
      <c r="D7" s="123"/>
    </row>
    <row r="8" spans="1:4" ht="15" thickBot="1" x14ac:dyDescent="0.25">
      <c r="A8" s="6" t="s">
        <v>6</v>
      </c>
      <c r="B8" s="7" t="s">
        <v>28</v>
      </c>
      <c r="C8" s="124">
        <v>12</v>
      </c>
      <c r="D8" s="125"/>
    </row>
    <row r="9" spans="1:4" ht="15.75" thickBot="1" x14ac:dyDescent="0.25">
      <c r="A9" s="126" t="s">
        <v>24</v>
      </c>
      <c r="B9" s="127"/>
      <c r="C9" s="127"/>
      <c r="D9" s="128"/>
    </row>
    <row r="10" spans="1:4" ht="15.75" thickBot="1" x14ac:dyDescent="0.25">
      <c r="A10" s="129" t="s">
        <v>52</v>
      </c>
      <c r="B10" s="130"/>
      <c r="C10" s="130"/>
      <c r="D10" s="131"/>
    </row>
    <row r="11" spans="1:4" x14ac:dyDescent="0.2">
      <c r="A11" s="8">
        <v>1</v>
      </c>
      <c r="B11" s="9" t="s">
        <v>23</v>
      </c>
      <c r="C11" s="107" t="s">
        <v>100</v>
      </c>
      <c r="D11" s="132"/>
    </row>
    <row r="12" spans="1:4" x14ac:dyDescent="0.2">
      <c r="A12" s="8">
        <v>2</v>
      </c>
      <c r="B12" s="9" t="s">
        <v>53</v>
      </c>
      <c r="C12" s="122" t="s">
        <v>101</v>
      </c>
      <c r="D12" s="123"/>
    </row>
    <row r="13" spans="1:4" ht="28.5" x14ac:dyDescent="0.2">
      <c r="A13" s="4">
        <v>3</v>
      </c>
      <c r="B13" s="10" t="s">
        <v>103</v>
      </c>
      <c r="C13" s="133">
        <v>1230.03</v>
      </c>
      <c r="D13" s="134"/>
    </row>
    <row r="14" spans="1:4" x14ac:dyDescent="0.2">
      <c r="A14" s="4">
        <v>4</v>
      </c>
      <c r="B14" s="5" t="s">
        <v>55</v>
      </c>
      <c r="C14" s="135" t="str">
        <f>C11</f>
        <v>Tratador de Animais</v>
      </c>
      <c r="D14" s="136"/>
    </row>
    <row r="15" spans="1:4" ht="15" thickBot="1" x14ac:dyDescent="0.25">
      <c r="A15" s="11">
        <v>5</v>
      </c>
      <c r="B15" s="12" t="s">
        <v>22</v>
      </c>
      <c r="C15" s="137" t="s">
        <v>88</v>
      </c>
      <c r="D15" s="138"/>
    </row>
    <row r="16" spans="1:4" ht="15.75" thickBot="1" x14ac:dyDescent="0.25">
      <c r="A16" s="126" t="s">
        <v>12</v>
      </c>
      <c r="B16" s="127"/>
      <c r="C16" s="127"/>
      <c r="D16" s="128"/>
    </row>
    <row r="17" spans="1:6" ht="45" x14ac:dyDescent="0.2">
      <c r="A17" s="13">
        <v>1</v>
      </c>
      <c r="B17" s="139" t="s">
        <v>2</v>
      </c>
      <c r="C17" s="140"/>
      <c r="D17" s="14" t="s">
        <v>64</v>
      </c>
    </row>
    <row r="18" spans="1:6" x14ac:dyDescent="0.2">
      <c r="A18" s="4" t="s">
        <v>3</v>
      </c>
      <c r="B18" s="120" t="s">
        <v>71</v>
      </c>
      <c r="C18" s="121"/>
      <c r="D18" s="15">
        <v>1230.03</v>
      </c>
    </row>
    <row r="19" spans="1:6" x14ac:dyDescent="0.2">
      <c r="A19" s="4" t="s">
        <v>4</v>
      </c>
      <c r="B19" s="16" t="s">
        <v>62</v>
      </c>
      <c r="C19" s="17"/>
      <c r="D19" s="15">
        <f>30%*D18</f>
        <v>369.00899999999996</v>
      </c>
    </row>
    <row r="20" spans="1:6" x14ac:dyDescent="0.2">
      <c r="A20" s="4" t="s">
        <v>5</v>
      </c>
      <c r="B20" s="120" t="s">
        <v>65</v>
      </c>
      <c r="C20" s="121"/>
      <c r="D20" s="15">
        <v>0</v>
      </c>
    </row>
    <row r="21" spans="1:6" x14ac:dyDescent="0.2">
      <c r="A21" s="4" t="s">
        <v>6</v>
      </c>
      <c r="B21" s="16" t="s">
        <v>1</v>
      </c>
      <c r="C21" s="17"/>
      <c r="D21" s="15">
        <v>0</v>
      </c>
    </row>
    <row r="22" spans="1:6" x14ac:dyDescent="0.2">
      <c r="A22" s="4" t="s">
        <v>7</v>
      </c>
      <c r="B22" s="16" t="s">
        <v>75</v>
      </c>
      <c r="C22" s="17"/>
      <c r="D22" s="15">
        <v>0</v>
      </c>
    </row>
    <row r="23" spans="1:6" x14ac:dyDescent="0.2">
      <c r="A23" s="4" t="s">
        <v>8</v>
      </c>
      <c r="B23" s="16" t="s">
        <v>76</v>
      </c>
      <c r="C23" s="17"/>
      <c r="D23" s="15">
        <v>0</v>
      </c>
    </row>
    <row r="24" spans="1:6" x14ac:dyDescent="0.2">
      <c r="A24" s="4" t="s">
        <v>70</v>
      </c>
      <c r="B24" s="16" t="s">
        <v>77</v>
      </c>
      <c r="C24" s="17"/>
      <c r="D24" s="15">
        <v>0</v>
      </c>
    </row>
    <row r="25" spans="1:6" ht="15" x14ac:dyDescent="0.2">
      <c r="A25" s="143" t="s">
        <v>0</v>
      </c>
      <c r="B25" s="144"/>
      <c r="C25" s="145"/>
      <c r="D25" s="18">
        <f>SUM(D18:D24)</f>
        <v>1599.039</v>
      </c>
    </row>
    <row r="26" spans="1:6" ht="15" x14ac:dyDescent="0.2">
      <c r="A26" s="146" t="s">
        <v>32</v>
      </c>
      <c r="B26" s="144"/>
      <c r="C26" s="144"/>
      <c r="D26" s="145"/>
      <c r="F26" s="19"/>
    </row>
    <row r="27" spans="1:6" ht="45" x14ac:dyDescent="0.2">
      <c r="A27" s="13" t="s">
        <v>33</v>
      </c>
      <c r="B27" s="20" t="s">
        <v>34</v>
      </c>
      <c r="C27" s="21" t="s">
        <v>61</v>
      </c>
      <c r="D27" s="14" t="s">
        <v>64</v>
      </c>
      <c r="F27" s="19"/>
    </row>
    <row r="28" spans="1:6" ht="28.5" x14ac:dyDescent="0.2">
      <c r="A28" s="4" t="s">
        <v>3</v>
      </c>
      <c r="B28" s="10" t="s">
        <v>141</v>
      </c>
      <c r="C28" s="1">
        <f>1/12</f>
        <v>8.3333333333333329E-2</v>
      </c>
      <c r="D28" s="15">
        <f>ROUND(C28*$D$25,2)</f>
        <v>133.25</v>
      </c>
    </row>
    <row r="29" spans="1:6" ht="28.5" x14ac:dyDescent="0.2">
      <c r="A29" s="4" t="s">
        <v>4</v>
      </c>
      <c r="B29" s="10" t="s">
        <v>142</v>
      </c>
      <c r="C29" s="1">
        <f>1/12+1/12*1/3</f>
        <v>0.1111111111111111</v>
      </c>
      <c r="D29" s="15">
        <f>ROUND(C29*$D$25,2)</f>
        <v>177.67</v>
      </c>
    </row>
    <row r="30" spans="1:6" ht="15" x14ac:dyDescent="0.2">
      <c r="A30" s="143" t="s">
        <v>73</v>
      </c>
      <c r="B30" s="145"/>
      <c r="C30" s="22">
        <f>C28+C29</f>
        <v>0.19444444444444442</v>
      </c>
      <c r="D30" s="23">
        <f>D28+D29</f>
        <v>310.91999999999996</v>
      </c>
    </row>
    <row r="31" spans="1:6" ht="45" x14ac:dyDescent="0.2">
      <c r="A31" s="85" t="s">
        <v>36</v>
      </c>
      <c r="B31" s="24" t="s">
        <v>35</v>
      </c>
      <c r="C31" s="86" t="s">
        <v>10</v>
      </c>
      <c r="D31" s="14" t="s">
        <v>64</v>
      </c>
    </row>
    <row r="32" spans="1:6" x14ac:dyDescent="0.2">
      <c r="A32" s="82" t="s">
        <v>3</v>
      </c>
      <c r="B32" s="10" t="s">
        <v>66</v>
      </c>
      <c r="C32" s="1">
        <v>0.2</v>
      </c>
      <c r="D32" s="15">
        <f>ROUND(C32*($D$25+$D$30),2)</f>
        <v>381.99</v>
      </c>
    </row>
    <row r="33" spans="1:5" x14ac:dyDescent="0.2">
      <c r="A33" s="82" t="s">
        <v>4</v>
      </c>
      <c r="B33" s="10" t="s">
        <v>67</v>
      </c>
      <c r="C33" s="1">
        <v>2.5000000000000001E-2</v>
      </c>
      <c r="D33" s="15">
        <f t="shared" ref="D33:D39" si="0">ROUND(C33*($D$25+$D$30),2)</f>
        <v>47.75</v>
      </c>
    </row>
    <row r="34" spans="1:5" x14ac:dyDescent="0.2">
      <c r="A34" s="82" t="s">
        <v>5</v>
      </c>
      <c r="B34" s="10" t="s">
        <v>167</v>
      </c>
      <c r="C34" s="96"/>
      <c r="D34" s="15">
        <f t="shared" si="0"/>
        <v>0</v>
      </c>
    </row>
    <row r="35" spans="1:5" x14ac:dyDescent="0.2">
      <c r="A35" s="82" t="s">
        <v>6</v>
      </c>
      <c r="B35" s="10" t="s">
        <v>68</v>
      </c>
      <c r="C35" s="1">
        <v>1.4999999999999999E-2</v>
      </c>
      <c r="D35" s="15">
        <f t="shared" si="0"/>
        <v>28.65</v>
      </c>
    </row>
    <row r="36" spans="1:5" x14ac:dyDescent="0.2">
      <c r="A36" s="82" t="s">
        <v>7</v>
      </c>
      <c r="B36" s="10" t="s">
        <v>120</v>
      </c>
      <c r="C36" s="1">
        <v>0.01</v>
      </c>
      <c r="D36" s="15">
        <f t="shared" si="0"/>
        <v>19.100000000000001</v>
      </c>
    </row>
    <row r="37" spans="1:5" x14ac:dyDescent="0.2">
      <c r="A37" s="82" t="s">
        <v>8</v>
      </c>
      <c r="B37" s="10" t="s">
        <v>121</v>
      </c>
      <c r="C37" s="1">
        <v>6.0000000000000001E-3</v>
      </c>
      <c r="D37" s="15">
        <f t="shared" si="0"/>
        <v>11.46</v>
      </c>
    </row>
    <row r="38" spans="1:5" x14ac:dyDescent="0.2">
      <c r="A38" s="82" t="s">
        <v>9</v>
      </c>
      <c r="B38" s="10" t="s">
        <v>122</v>
      </c>
      <c r="C38" s="1">
        <v>2E-3</v>
      </c>
      <c r="D38" s="15">
        <f t="shared" si="0"/>
        <v>3.82</v>
      </c>
    </row>
    <row r="39" spans="1:5" x14ac:dyDescent="0.2">
      <c r="A39" s="82" t="s">
        <v>70</v>
      </c>
      <c r="B39" s="10" t="s">
        <v>69</v>
      </c>
      <c r="C39" s="1">
        <v>0.08</v>
      </c>
      <c r="D39" s="15">
        <f t="shared" si="0"/>
        <v>152.80000000000001</v>
      </c>
    </row>
    <row r="40" spans="1:5" ht="15" x14ac:dyDescent="0.2">
      <c r="A40" s="143" t="s">
        <v>0</v>
      </c>
      <c r="B40" s="145"/>
      <c r="C40" s="22">
        <f>SUM(C32:C39)</f>
        <v>0.33800000000000002</v>
      </c>
      <c r="D40" s="18">
        <f>SUM(D32:D39)</f>
        <v>645.56999999999994</v>
      </c>
    </row>
    <row r="41" spans="1:5" ht="45" x14ac:dyDescent="0.2">
      <c r="A41" s="85" t="s">
        <v>37</v>
      </c>
      <c r="B41" s="25" t="s">
        <v>13</v>
      </c>
      <c r="C41" s="86" t="s">
        <v>10</v>
      </c>
      <c r="D41" s="14" t="s">
        <v>64</v>
      </c>
    </row>
    <row r="42" spans="1:5" ht="15" thickBot="1" x14ac:dyDescent="0.25">
      <c r="A42" s="88" t="s">
        <v>3</v>
      </c>
      <c r="B42" s="83" t="s">
        <v>79</v>
      </c>
      <c r="C42" s="26">
        <v>3.9</v>
      </c>
      <c r="D42" s="27">
        <f>C42*22*4-6%*D18</f>
        <v>269.39819999999997</v>
      </c>
      <c r="E42" s="28"/>
    </row>
    <row r="43" spans="1:5" ht="15.75" thickTop="1" thickBot="1" x14ac:dyDescent="0.25">
      <c r="A43" s="88" t="s">
        <v>4</v>
      </c>
      <c r="B43" s="29" t="s">
        <v>143</v>
      </c>
      <c r="C43" s="98">
        <v>9.77</v>
      </c>
      <c r="D43" s="68">
        <f>22*C43*93.75%</f>
        <v>201.50624999999999</v>
      </c>
    </row>
    <row r="44" spans="1:5" ht="15" thickTop="1" x14ac:dyDescent="0.2">
      <c r="A44" s="4" t="s">
        <v>5</v>
      </c>
      <c r="B44" s="10" t="s">
        <v>144</v>
      </c>
      <c r="C44" s="99"/>
      <c r="D44" s="15">
        <f>C44/2</f>
        <v>0</v>
      </c>
    </row>
    <row r="45" spans="1:5" x14ac:dyDescent="0.2">
      <c r="A45" s="4" t="s">
        <v>6</v>
      </c>
      <c r="B45" s="29" t="s">
        <v>134</v>
      </c>
      <c r="C45" s="99"/>
      <c r="D45" s="15">
        <f>C45</f>
        <v>0</v>
      </c>
    </row>
    <row r="46" spans="1:5" ht="15" x14ac:dyDescent="0.2">
      <c r="A46" s="141" t="s">
        <v>0</v>
      </c>
      <c r="B46" s="142"/>
      <c r="C46" s="142"/>
      <c r="D46" s="18">
        <f>ROUND(SUM(D42:D45),2)</f>
        <v>470.9</v>
      </c>
    </row>
    <row r="47" spans="1:5" ht="15" x14ac:dyDescent="0.2">
      <c r="A47" s="143" t="s">
        <v>38</v>
      </c>
      <c r="B47" s="144"/>
      <c r="C47" s="144"/>
      <c r="D47" s="147"/>
    </row>
    <row r="48" spans="1:5" ht="45" x14ac:dyDescent="0.2">
      <c r="A48" s="85">
        <v>2</v>
      </c>
      <c r="B48" s="113" t="s">
        <v>39</v>
      </c>
      <c r="C48" s="115"/>
      <c r="D48" s="14" t="s">
        <v>64</v>
      </c>
    </row>
    <row r="49" spans="1:6" x14ac:dyDescent="0.2">
      <c r="A49" s="4" t="s">
        <v>33</v>
      </c>
      <c r="B49" s="148" t="s">
        <v>34</v>
      </c>
      <c r="C49" s="149"/>
      <c r="D49" s="15">
        <f>D30</f>
        <v>310.91999999999996</v>
      </c>
    </row>
    <row r="50" spans="1:6" x14ac:dyDescent="0.2">
      <c r="A50" s="4" t="s">
        <v>36</v>
      </c>
      <c r="B50" s="148" t="s">
        <v>40</v>
      </c>
      <c r="C50" s="149">
        <v>1.4999999999999999E-2</v>
      </c>
      <c r="D50" s="15">
        <f>D40</f>
        <v>645.56999999999994</v>
      </c>
    </row>
    <row r="51" spans="1:6" x14ac:dyDescent="0.2">
      <c r="A51" s="4" t="s">
        <v>37</v>
      </c>
      <c r="B51" s="148" t="s">
        <v>41</v>
      </c>
      <c r="C51" s="149">
        <v>0.01</v>
      </c>
      <c r="D51" s="15">
        <f>D46</f>
        <v>470.9</v>
      </c>
    </row>
    <row r="52" spans="1:6" ht="15" x14ac:dyDescent="0.2">
      <c r="A52" s="141" t="s">
        <v>0</v>
      </c>
      <c r="B52" s="142"/>
      <c r="C52" s="142"/>
      <c r="D52" s="18">
        <f>SUM(D49:D51)</f>
        <v>1427.3899999999999</v>
      </c>
    </row>
    <row r="53" spans="1:6" ht="15" x14ac:dyDescent="0.2">
      <c r="A53" s="143" t="s">
        <v>42</v>
      </c>
      <c r="B53" s="144"/>
      <c r="C53" s="144"/>
      <c r="D53" s="147"/>
    </row>
    <row r="54" spans="1:6" ht="45" x14ac:dyDescent="0.2">
      <c r="A54" s="85">
        <v>3</v>
      </c>
      <c r="B54" s="25" t="s">
        <v>16</v>
      </c>
      <c r="C54" s="86" t="s">
        <v>10</v>
      </c>
      <c r="D54" s="14" t="s">
        <v>64</v>
      </c>
    </row>
    <row r="55" spans="1:6" ht="28.5" x14ac:dyDescent="0.2">
      <c r="A55" s="4" t="s">
        <v>3</v>
      </c>
      <c r="B55" s="29" t="s">
        <v>123</v>
      </c>
      <c r="C55" s="1">
        <v>4.1999999999999997E-3</v>
      </c>
      <c r="D55" s="15">
        <f>ROUND(C55*($D$25),2)</f>
        <v>6.72</v>
      </c>
      <c r="F55" s="30"/>
    </row>
    <row r="56" spans="1:6" ht="57" x14ac:dyDescent="0.2">
      <c r="A56" s="4" t="s">
        <v>4</v>
      </c>
      <c r="B56" s="29" t="s">
        <v>162</v>
      </c>
      <c r="C56" s="31">
        <f>C55*C39</f>
        <v>3.3599999999999998E-4</v>
      </c>
      <c r="D56" s="15">
        <f t="shared" ref="D56:D60" si="1">ROUND(C56*($D$25),2)</f>
        <v>0.54</v>
      </c>
    </row>
    <row r="57" spans="1:6" ht="85.5" x14ac:dyDescent="0.2">
      <c r="A57" s="4" t="s">
        <v>5</v>
      </c>
      <c r="B57" s="29" t="s">
        <v>163</v>
      </c>
      <c r="C57" s="31">
        <v>1.6000000000000001E-3</v>
      </c>
      <c r="D57" s="15">
        <f t="shared" si="1"/>
        <v>2.56</v>
      </c>
    </row>
    <row r="58" spans="1:6" ht="57" x14ac:dyDescent="0.2">
      <c r="A58" s="4" t="s">
        <v>6</v>
      </c>
      <c r="B58" s="29" t="s">
        <v>164</v>
      </c>
      <c r="C58" s="32">
        <v>1.9400000000000001E-2</v>
      </c>
      <c r="D58" s="15">
        <f t="shared" si="1"/>
        <v>31.02</v>
      </c>
    </row>
    <row r="59" spans="1:6" ht="42.75" x14ac:dyDescent="0.2">
      <c r="A59" s="4" t="s">
        <v>7</v>
      </c>
      <c r="B59" s="29" t="s">
        <v>165</v>
      </c>
      <c r="C59" s="97">
        <f>C58*C40</f>
        <v>6.5572000000000009E-3</v>
      </c>
      <c r="D59" s="15">
        <f>ROUND(C59*($D$25),2)</f>
        <v>10.49</v>
      </c>
    </row>
    <row r="60" spans="1:6" ht="85.5" x14ac:dyDescent="0.2">
      <c r="A60" s="4" t="s">
        <v>8</v>
      </c>
      <c r="B60" s="29" t="s">
        <v>166</v>
      </c>
      <c r="C60" s="32">
        <f>C58*8%*40%*100%</f>
        <v>6.2080000000000002E-4</v>
      </c>
      <c r="D60" s="15">
        <f t="shared" si="1"/>
        <v>0.99</v>
      </c>
    </row>
    <row r="61" spans="1:6" ht="15" x14ac:dyDescent="0.2">
      <c r="A61" s="143" t="s">
        <v>0</v>
      </c>
      <c r="B61" s="144"/>
      <c r="C61" s="145"/>
      <c r="D61" s="18">
        <f>SUM(D55:D60)</f>
        <v>52.320000000000007</v>
      </c>
    </row>
    <row r="62" spans="1:6" ht="15" x14ac:dyDescent="0.2">
      <c r="A62" s="143" t="s">
        <v>43</v>
      </c>
      <c r="B62" s="144"/>
      <c r="C62" s="144"/>
      <c r="D62" s="147"/>
    </row>
    <row r="63" spans="1:6" ht="45" x14ac:dyDescent="0.2">
      <c r="A63" s="85" t="s">
        <v>14</v>
      </c>
      <c r="B63" s="33" t="s">
        <v>44</v>
      </c>
      <c r="C63" s="86" t="s">
        <v>10</v>
      </c>
      <c r="D63" s="14" t="s">
        <v>63</v>
      </c>
    </row>
    <row r="64" spans="1:6" ht="42.75" x14ac:dyDescent="0.2">
      <c r="A64" s="4" t="s">
        <v>3</v>
      </c>
      <c r="B64" s="29" t="s">
        <v>168</v>
      </c>
      <c r="C64" s="34">
        <v>0</v>
      </c>
      <c r="D64" s="15">
        <f>ROUND(C64*($D$25+$D$61+$D$52),2)</f>
        <v>0</v>
      </c>
    </row>
    <row r="65" spans="1:4" ht="42.75" x14ac:dyDescent="0.2">
      <c r="A65" s="4" t="s">
        <v>4</v>
      </c>
      <c r="B65" s="29" t="s">
        <v>169</v>
      </c>
      <c r="C65" s="1">
        <f>1/30/12</f>
        <v>2.7777777777777779E-3</v>
      </c>
      <c r="D65" s="15">
        <f>ROUND(C65*($D$25+$D$61+$D$52),2)</f>
        <v>8.5500000000000007</v>
      </c>
    </row>
    <row r="66" spans="1:4" ht="71.25" x14ac:dyDescent="0.2">
      <c r="A66" s="4" t="s">
        <v>5</v>
      </c>
      <c r="B66" s="29" t="s">
        <v>170</v>
      </c>
      <c r="C66" s="1">
        <f>((5/30)/12)*0.015</f>
        <v>2.0833333333333332E-4</v>
      </c>
      <c r="D66" s="15">
        <f>ROUND(C66*($D$25+$D$61+$D$52),2)</f>
        <v>0.64</v>
      </c>
    </row>
    <row r="67" spans="1:4" ht="71.25" x14ac:dyDescent="0.2">
      <c r="A67" s="4" t="s">
        <v>6</v>
      </c>
      <c r="B67" s="29" t="s">
        <v>171</v>
      </c>
      <c r="C67" s="1">
        <v>6.9999999999999999E-4</v>
      </c>
      <c r="D67" s="15">
        <f t="shared" ref="D67:D69" si="2">ROUND(C67*($D$25+$D$61+$D$52),2)</f>
        <v>2.16</v>
      </c>
    </row>
    <row r="68" spans="1:4" ht="71.25" x14ac:dyDescent="0.2">
      <c r="A68" s="4" t="s">
        <v>7</v>
      </c>
      <c r="B68" s="29" t="s">
        <v>172</v>
      </c>
      <c r="C68" s="1">
        <f>((5/30)/12)*1.5%</f>
        <v>2.0833333333333332E-4</v>
      </c>
      <c r="D68" s="15">
        <f t="shared" si="2"/>
        <v>0.64</v>
      </c>
    </row>
    <row r="69" spans="1:4" ht="28.5" x14ac:dyDescent="0.2">
      <c r="A69" s="89" t="s">
        <v>8</v>
      </c>
      <c r="B69" s="29" t="s">
        <v>173</v>
      </c>
      <c r="C69" s="1">
        <f>5/30/12*100%</f>
        <v>1.3888888888888888E-2</v>
      </c>
      <c r="D69" s="15">
        <f t="shared" si="2"/>
        <v>42.76</v>
      </c>
    </row>
    <row r="70" spans="1:4" ht="15" x14ac:dyDescent="0.2">
      <c r="A70" s="142" t="s">
        <v>0</v>
      </c>
      <c r="B70" s="142"/>
      <c r="C70" s="35">
        <f>SUM(C64:C69)</f>
        <v>1.7783333333333332E-2</v>
      </c>
      <c r="D70" s="36">
        <f>SUM(D64:D68)</f>
        <v>11.990000000000002</v>
      </c>
    </row>
    <row r="71" spans="1:4" ht="45" x14ac:dyDescent="0.2">
      <c r="A71" s="85" t="s">
        <v>15</v>
      </c>
      <c r="B71" s="113" t="s">
        <v>45</v>
      </c>
      <c r="C71" s="115"/>
      <c r="D71" s="14" t="s">
        <v>64</v>
      </c>
    </row>
    <row r="72" spans="1:4" x14ac:dyDescent="0.2">
      <c r="A72" s="4" t="s">
        <v>3</v>
      </c>
      <c r="B72" s="120" t="s">
        <v>51</v>
      </c>
      <c r="C72" s="121"/>
      <c r="D72" s="15">
        <v>0</v>
      </c>
    </row>
    <row r="73" spans="1:4" ht="15" x14ac:dyDescent="0.2">
      <c r="A73" s="141" t="s">
        <v>0</v>
      </c>
      <c r="B73" s="142"/>
      <c r="C73" s="142"/>
      <c r="D73" s="18">
        <f>D72</f>
        <v>0</v>
      </c>
    </row>
    <row r="74" spans="1:4" ht="15" x14ac:dyDescent="0.2">
      <c r="A74" s="143" t="s">
        <v>46</v>
      </c>
      <c r="B74" s="144"/>
      <c r="C74" s="144"/>
      <c r="D74" s="147"/>
    </row>
    <row r="75" spans="1:4" ht="45" x14ac:dyDescent="0.2">
      <c r="A75" s="85">
        <v>4</v>
      </c>
      <c r="B75" s="113" t="s">
        <v>47</v>
      </c>
      <c r="C75" s="115"/>
      <c r="D75" s="14" t="s">
        <v>64</v>
      </c>
    </row>
    <row r="76" spans="1:4" x14ac:dyDescent="0.2">
      <c r="A76" s="4" t="s">
        <v>14</v>
      </c>
      <c r="B76" s="148" t="s">
        <v>44</v>
      </c>
      <c r="C76" s="149"/>
      <c r="D76" s="15">
        <f>D70</f>
        <v>11.990000000000002</v>
      </c>
    </row>
    <row r="77" spans="1:4" x14ac:dyDescent="0.2">
      <c r="A77" s="4" t="s">
        <v>15</v>
      </c>
      <c r="B77" s="148" t="s">
        <v>45</v>
      </c>
      <c r="C77" s="149">
        <v>1.4999999999999999E-2</v>
      </c>
      <c r="D77" s="15">
        <f>D73</f>
        <v>0</v>
      </c>
    </row>
    <row r="78" spans="1:4" ht="15" x14ac:dyDescent="0.2">
      <c r="A78" s="141" t="s">
        <v>0</v>
      </c>
      <c r="B78" s="142"/>
      <c r="C78" s="142"/>
      <c r="D78" s="18">
        <f>SUM(D76:D77)</f>
        <v>11.990000000000002</v>
      </c>
    </row>
    <row r="79" spans="1:4" ht="15" x14ac:dyDescent="0.2">
      <c r="A79" s="143" t="s">
        <v>48</v>
      </c>
      <c r="B79" s="144"/>
      <c r="C79" s="144"/>
      <c r="D79" s="147"/>
    </row>
    <row r="80" spans="1:4" ht="15" x14ac:dyDescent="0.2">
      <c r="A80" s="85">
        <v>5</v>
      </c>
      <c r="B80" s="113" t="s">
        <v>30</v>
      </c>
      <c r="C80" s="115"/>
      <c r="D80" s="37" t="s">
        <v>11</v>
      </c>
    </row>
    <row r="81" spans="1:6" x14ac:dyDescent="0.2">
      <c r="A81" s="4" t="s">
        <v>3</v>
      </c>
      <c r="B81" s="148" t="s">
        <v>74</v>
      </c>
      <c r="C81" s="149"/>
      <c r="D81" s="15">
        <f>UNIFORMES!F23</f>
        <v>0</v>
      </c>
    </row>
    <row r="82" spans="1:6" x14ac:dyDescent="0.2">
      <c r="A82" s="4" t="s">
        <v>4</v>
      </c>
      <c r="B82" s="148" t="s">
        <v>72</v>
      </c>
      <c r="C82" s="149"/>
      <c r="D82" s="15">
        <v>0</v>
      </c>
    </row>
    <row r="83" spans="1:6" x14ac:dyDescent="0.2">
      <c r="A83" s="4" t="s">
        <v>5</v>
      </c>
      <c r="B83" s="148" t="s">
        <v>102</v>
      </c>
      <c r="C83" s="149"/>
      <c r="D83" s="15">
        <v>0</v>
      </c>
    </row>
    <row r="84" spans="1:6" ht="15" x14ac:dyDescent="0.2">
      <c r="A84" s="141" t="s">
        <v>0</v>
      </c>
      <c r="B84" s="142"/>
      <c r="C84" s="142"/>
      <c r="D84" s="18">
        <f>ROUND(SUM(D81:D83),2)</f>
        <v>0</v>
      </c>
    </row>
    <row r="85" spans="1:6" ht="15" x14ac:dyDescent="0.2">
      <c r="A85" s="143" t="s">
        <v>49</v>
      </c>
      <c r="B85" s="144"/>
      <c r="C85" s="144"/>
      <c r="D85" s="147"/>
    </row>
    <row r="86" spans="1:6" ht="45" x14ac:dyDescent="0.2">
      <c r="A86" s="85">
        <v>6</v>
      </c>
      <c r="B86" s="25" t="s">
        <v>17</v>
      </c>
      <c r="C86" s="86" t="s">
        <v>10</v>
      </c>
      <c r="D86" s="14" t="s">
        <v>64</v>
      </c>
      <c r="E86" s="30"/>
    </row>
    <row r="87" spans="1:6" x14ac:dyDescent="0.2">
      <c r="A87" s="4" t="s">
        <v>3</v>
      </c>
      <c r="B87" s="16" t="s">
        <v>21</v>
      </c>
      <c r="C87" s="96"/>
      <c r="D87" s="15">
        <f>ROUND(C87*($D$25+$D$52+$D$61+$D$78+$D$84),2)</f>
        <v>0</v>
      </c>
      <c r="E87" s="28"/>
      <c r="F87" s="28"/>
    </row>
    <row r="88" spans="1:6" x14ac:dyDescent="0.2">
      <c r="A88" s="4" t="s">
        <v>4</v>
      </c>
      <c r="B88" s="16" t="s">
        <v>18</v>
      </c>
      <c r="C88" s="96"/>
      <c r="D88" s="15">
        <f>ROUND(C88*($D$25+$D$52+$D$61+$D$78+$D$84+$D$87),2)</f>
        <v>0</v>
      </c>
      <c r="E88" s="28"/>
    </row>
    <row r="89" spans="1:6" ht="28.5" x14ac:dyDescent="0.2">
      <c r="A89" s="4" t="s">
        <v>5</v>
      </c>
      <c r="B89" s="83" t="s">
        <v>124</v>
      </c>
      <c r="C89" s="31">
        <f>C90+C91+C92</f>
        <v>8.6499999999999994E-2</v>
      </c>
      <c r="D89" s="15">
        <f>ROUND(($D$25+$D$52+$D$61+$D$78+$D$84+$D$87+$D$88)/(1-C89),2)</f>
        <v>3383.4</v>
      </c>
      <c r="F89" s="30"/>
    </row>
    <row r="90" spans="1:6" x14ac:dyDescent="0.2">
      <c r="A90" s="150"/>
      <c r="B90" s="16" t="s">
        <v>56</v>
      </c>
      <c r="C90" s="1">
        <v>0.03</v>
      </c>
      <c r="D90" s="15">
        <f>ROUND(C90*($D$89),2)</f>
        <v>101.5</v>
      </c>
      <c r="E90" s="28"/>
      <c r="F90" s="30"/>
    </row>
    <row r="91" spans="1:6" x14ac:dyDescent="0.2">
      <c r="A91" s="151"/>
      <c r="B91" s="16" t="s">
        <v>57</v>
      </c>
      <c r="C91" s="1">
        <v>6.4999999999999997E-3</v>
      </c>
      <c r="D91" s="15">
        <f>ROUND(C91*($D$89),2)</f>
        <v>21.99</v>
      </c>
    </row>
    <row r="92" spans="1:6" x14ac:dyDescent="0.2">
      <c r="A92" s="151"/>
      <c r="B92" s="87" t="s">
        <v>58</v>
      </c>
      <c r="C92" s="1">
        <v>0.05</v>
      </c>
      <c r="D92" s="15">
        <f>ROUND(C92*($D$89),2)</f>
        <v>169.17</v>
      </c>
    </row>
    <row r="93" spans="1:6" ht="15" x14ac:dyDescent="0.2">
      <c r="A93" s="143" t="s">
        <v>0</v>
      </c>
      <c r="B93" s="145"/>
      <c r="C93" s="22">
        <f>C87+C88+C90+C91+C92</f>
        <v>8.6499999999999994E-2</v>
      </c>
      <c r="D93" s="18">
        <f>D87+D88+D90+D91+D92</f>
        <v>292.65999999999997</v>
      </c>
    </row>
    <row r="94" spans="1:6" ht="15" x14ac:dyDescent="0.2">
      <c r="A94" s="143" t="s">
        <v>19</v>
      </c>
      <c r="B94" s="144"/>
      <c r="C94" s="144"/>
      <c r="D94" s="147"/>
    </row>
    <row r="95" spans="1:6" ht="45" x14ac:dyDescent="0.2">
      <c r="A95" s="143" t="s">
        <v>20</v>
      </c>
      <c r="B95" s="144"/>
      <c r="C95" s="145"/>
      <c r="D95" s="14" t="s">
        <v>64</v>
      </c>
    </row>
    <row r="96" spans="1:6" x14ac:dyDescent="0.2">
      <c r="A96" s="4" t="s">
        <v>3</v>
      </c>
      <c r="B96" s="148" t="str">
        <f>A16</f>
        <v>MÓDULO 1 - COMPOSIÇÃO DA REMUNERAÇÃO</v>
      </c>
      <c r="C96" s="149"/>
      <c r="D96" s="15">
        <f>D25</f>
        <v>1599.039</v>
      </c>
    </row>
    <row r="97" spans="1:5" x14ac:dyDescent="0.2">
      <c r="A97" s="4" t="s">
        <v>4</v>
      </c>
      <c r="B97" s="148" t="str">
        <f>A26</f>
        <v>MÓDULO 2 - ENCARGOS E BENEFÍCIOS ANUAIS, MENSAIS E DIÁRIOS</v>
      </c>
      <c r="C97" s="149"/>
      <c r="D97" s="15">
        <f>D52</f>
        <v>1427.3899999999999</v>
      </c>
    </row>
    <row r="98" spans="1:5" x14ac:dyDescent="0.2">
      <c r="A98" s="4" t="s">
        <v>5</v>
      </c>
      <c r="B98" s="148" t="str">
        <f>A53</f>
        <v>MÓDULO 3 - PROVISÃO PARA RESCISÃO</v>
      </c>
      <c r="C98" s="149"/>
      <c r="D98" s="15">
        <f>D61</f>
        <v>52.320000000000007</v>
      </c>
      <c r="E98" s="28"/>
    </row>
    <row r="99" spans="1:5" x14ac:dyDescent="0.2">
      <c r="A99" s="4" t="s">
        <v>6</v>
      </c>
      <c r="B99" s="148" t="str">
        <f>A62</f>
        <v>MÓDULO 4 - CUSTO DE REPOSIÇÃO DO PROFISSIONAL AUSENTE</v>
      </c>
      <c r="C99" s="149"/>
      <c r="D99" s="15">
        <f>D78</f>
        <v>11.990000000000002</v>
      </c>
      <c r="E99" s="30"/>
    </row>
    <row r="100" spans="1:5" x14ac:dyDescent="0.2">
      <c r="A100" s="4" t="s">
        <v>7</v>
      </c>
      <c r="B100" s="148" t="str">
        <f>A79</f>
        <v>MÓDULO 5 - INSUMOS DIVERSOS</v>
      </c>
      <c r="C100" s="149"/>
      <c r="D100" s="15">
        <f>D84</f>
        <v>0</v>
      </c>
      <c r="E100" s="28"/>
    </row>
    <row r="101" spans="1:5" x14ac:dyDescent="0.2">
      <c r="A101" s="152" t="s">
        <v>50</v>
      </c>
      <c r="B101" s="153"/>
      <c r="C101" s="154"/>
      <c r="D101" s="15">
        <f>SUM(D96:D100)</f>
        <v>3090.739</v>
      </c>
    </row>
    <row r="102" spans="1:5" x14ac:dyDescent="0.2">
      <c r="A102" s="4" t="s">
        <v>8</v>
      </c>
      <c r="B102" s="148" t="str">
        <f>A85</f>
        <v>MÓDULO 6 - CUSTOS INDIRETOS, TRIBUTOS E LUCRO</v>
      </c>
      <c r="C102" s="149"/>
      <c r="D102" s="15">
        <f>D93</f>
        <v>292.65999999999997</v>
      </c>
      <c r="E102" s="28"/>
    </row>
    <row r="103" spans="1:5" ht="15" x14ac:dyDescent="0.2">
      <c r="A103" s="143" t="s">
        <v>59</v>
      </c>
      <c r="B103" s="144"/>
      <c r="C103" s="145"/>
      <c r="D103" s="18">
        <f>SUM(D101:D102)</f>
        <v>3383.3989999999999</v>
      </c>
    </row>
    <row r="104" spans="1:5" x14ac:dyDescent="0.2">
      <c r="D104" s="30"/>
    </row>
    <row r="105" spans="1:5" x14ac:dyDescent="0.2">
      <c r="D105" s="30"/>
    </row>
    <row r="107" spans="1:5" x14ac:dyDescent="0.2">
      <c r="D107" s="19"/>
    </row>
    <row r="111" spans="1:5" ht="15" x14ac:dyDescent="0.25">
      <c r="C111" s="3"/>
    </row>
    <row r="112" spans="1:5" ht="15" x14ac:dyDescent="0.25">
      <c r="C112" s="3"/>
    </row>
    <row r="113" spans="3:3" ht="15" x14ac:dyDescent="0.25">
      <c r="C113" s="3"/>
    </row>
    <row r="114" spans="3:3" ht="15" x14ac:dyDescent="0.25">
      <c r="C114" s="3"/>
    </row>
    <row r="115" spans="3:3" ht="15" x14ac:dyDescent="0.25">
      <c r="C115" s="3"/>
    </row>
  </sheetData>
  <mergeCells count="61">
    <mergeCell ref="C6:D6"/>
    <mergeCell ref="A1:D1"/>
    <mergeCell ref="A2:D2"/>
    <mergeCell ref="A3:D3"/>
    <mergeCell ref="A4:D4"/>
    <mergeCell ref="C5:D5"/>
    <mergeCell ref="B18:C18"/>
    <mergeCell ref="C7:D7"/>
    <mergeCell ref="C8:D8"/>
    <mergeCell ref="A9:D9"/>
    <mergeCell ref="A10:D10"/>
    <mergeCell ref="C11:D11"/>
    <mergeCell ref="C12:D12"/>
    <mergeCell ref="C13:D13"/>
    <mergeCell ref="C14:D14"/>
    <mergeCell ref="C15:D15"/>
    <mergeCell ref="A16:D16"/>
    <mergeCell ref="B17:C17"/>
    <mergeCell ref="B51:C51"/>
    <mergeCell ref="B20:C20"/>
    <mergeCell ref="A25:C25"/>
    <mergeCell ref="A26:D26"/>
    <mergeCell ref="A30:B30"/>
    <mergeCell ref="A40:B40"/>
    <mergeCell ref="A46:C46"/>
    <mergeCell ref="A47:D47"/>
    <mergeCell ref="B48:C48"/>
    <mergeCell ref="B49:C49"/>
    <mergeCell ref="B50:C50"/>
    <mergeCell ref="B83:C83"/>
    <mergeCell ref="B76:C76"/>
    <mergeCell ref="A52:C52"/>
    <mergeCell ref="A53:D53"/>
    <mergeCell ref="A61:C61"/>
    <mergeCell ref="A62:D62"/>
    <mergeCell ref="B71:C71"/>
    <mergeCell ref="B75:C75"/>
    <mergeCell ref="A70:B70"/>
    <mergeCell ref="B72:C72"/>
    <mergeCell ref="A73:C73"/>
    <mergeCell ref="A74:D74"/>
    <mergeCell ref="B80:C80"/>
    <mergeCell ref="B81:C81"/>
    <mergeCell ref="B82:C82"/>
    <mergeCell ref="B77:C77"/>
    <mergeCell ref="A78:C78"/>
    <mergeCell ref="A79:D79"/>
    <mergeCell ref="A103:C103"/>
    <mergeCell ref="A84:C84"/>
    <mergeCell ref="A85:D85"/>
    <mergeCell ref="A90:A92"/>
    <mergeCell ref="A93:B93"/>
    <mergeCell ref="A94:D94"/>
    <mergeCell ref="B96:C96"/>
    <mergeCell ref="B97:C97"/>
    <mergeCell ref="B98:C98"/>
    <mergeCell ref="B99:C99"/>
    <mergeCell ref="A95:C95"/>
    <mergeCell ref="B100:C100"/>
    <mergeCell ref="A101:C101"/>
    <mergeCell ref="B102:C102"/>
  </mergeCells>
  <pageMargins left="0.511811024" right="0.511811024" top="0.78740157499999996" bottom="0.78740157499999996" header="0.31496062000000002" footer="0.31496062000000002"/>
  <pageSetup paperSize="9" scale="84" orientation="portrait" horizontalDpi="300" verticalDpi="300" r:id="rId1"/>
  <rowBreaks count="1" manualBreakCount="1">
    <brk id="72" max="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6" tint="0.59999389629810485"/>
  </sheetPr>
  <dimension ref="A1:F116"/>
  <sheetViews>
    <sheetView showGridLines="0" view="pageBreakPreview" topLeftCell="A37" zoomScaleNormal="100" zoomScaleSheetLayoutView="100" workbookViewId="0">
      <selection activeCell="C42" sqref="C42:C45"/>
    </sheetView>
  </sheetViews>
  <sheetFormatPr defaultRowHeight="14.25" x14ac:dyDescent="0.2"/>
  <cols>
    <col min="1" max="1" width="4.5703125" style="2" customWidth="1"/>
    <col min="2" max="2" width="58.42578125" style="2" customWidth="1"/>
    <col min="3" max="3" width="13.28515625" style="2" customWidth="1"/>
    <col min="4" max="4" width="21.5703125" style="2" customWidth="1"/>
    <col min="5" max="5" width="20.28515625" style="2" customWidth="1"/>
    <col min="6" max="6" width="12.140625" style="2" customWidth="1"/>
    <col min="7" max="7" width="11.85546875" style="2" customWidth="1"/>
    <col min="8" max="8" width="9.28515625" style="2" customWidth="1"/>
    <col min="9" max="9" width="13.140625" style="2" customWidth="1"/>
    <col min="10" max="16384" width="9.140625" style="2"/>
  </cols>
  <sheetData>
    <row r="1" spans="1:4" ht="15" x14ac:dyDescent="0.2">
      <c r="A1" s="110" t="s">
        <v>60</v>
      </c>
      <c r="B1" s="111"/>
      <c r="C1" s="111"/>
      <c r="D1" s="112"/>
    </row>
    <row r="2" spans="1:4" ht="15" x14ac:dyDescent="0.2">
      <c r="A2" s="113" t="s">
        <v>160</v>
      </c>
      <c r="B2" s="114"/>
      <c r="C2" s="114"/>
      <c r="D2" s="115"/>
    </row>
    <row r="3" spans="1:4" ht="15" x14ac:dyDescent="0.2">
      <c r="A3" s="113" t="s">
        <v>159</v>
      </c>
      <c r="B3" s="114"/>
      <c r="C3" s="114"/>
      <c r="D3" s="115"/>
    </row>
    <row r="4" spans="1:4" ht="15.75" thickBot="1" x14ac:dyDescent="0.25">
      <c r="A4" s="116" t="s">
        <v>29</v>
      </c>
      <c r="B4" s="117"/>
      <c r="C4" s="117"/>
      <c r="D4" s="118"/>
    </row>
    <row r="5" spans="1:4" x14ac:dyDescent="0.2">
      <c r="A5" s="4" t="s">
        <v>3</v>
      </c>
      <c r="B5" s="5" t="s">
        <v>25</v>
      </c>
      <c r="C5" s="119">
        <v>44613</v>
      </c>
      <c r="D5" s="109"/>
    </row>
    <row r="6" spans="1:4" x14ac:dyDescent="0.2">
      <c r="A6" s="4" t="s">
        <v>4</v>
      </c>
      <c r="B6" s="5" t="s">
        <v>26</v>
      </c>
      <c r="C6" s="108" t="s">
        <v>94</v>
      </c>
      <c r="D6" s="109"/>
    </row>
    <row r="7" spans="1:4" x14ac:dyDescent="0.2">
      <c r="A7" s="4" t="s">
        <v>5</v>
      </c>
      <c r="B7" s="5" t="s">
        <v>27</v>
      </c>
      <c r="C7" s="122" t="s">
        <v>135</v>
      </c>
      <c r="D7" s="123"/>
    </row>
    <row r="8" spans="1:4" ht="15" thickBot="1" x14ac:dyDescent="0.25">
      <c r="A8" s="6" t="s">
        <v>6</v>
      </c>
      <c r="B8" s="7" t="s">
        <v>28</v>
      </c>
      <c r="C8" s="124">
        <v>12</v>
      </c>
      <c r="D8" s="125"/>
    </row>
    <row r="9" spans="1:4" ht="15.75" thickBot="1" x14ac:dyDescent="0.25">
      <c r="A9" s="126" t="s">
        <v>24</v>
      </c>
      <c r="B9" s="127"/>
      <c r="C9" s="127"/>
      <c r="D9" s="128"/>
    </row>
    <row r="10" spans="1:4" ht="15.75" thickBot="1" x14ac:dyDescent="0.25">
      <c r="A10" s="129" t="s">
        <v>52</v>
      </c>
      <c r="B10" s="130"/>
      <c r="C10" s="130"/>
      <c r="D10" s="131"/>
    </row>
    <row r="11" spans="1:4" x14ac:dyDescent="0.2">
      <c r="A11" s="8">
        <v>1</v>
      </c>
      <c r="B11" s="9" t="s">
        <v>23</v>
      </c>
      <c r="C11" s="107" t="s">
        <v>116</v>
      </c>
      <c r="D11" s="132"/>
    </row>
    <row r="12" spans="1:4" x14ac:dyDescent="0.2">
      <c r="A12" s="8">
        <v>2</v>
      </c>
      <c r="B12" s="9" t="s">
        <v>53</v>
      </c>
      <c r="C12" s="122" t="s">
        <v>117</v>
      </c>
      <c r="D12" s="123"/>
    </row>
    <row r="13" spans="1:4" ht="28.5" x14ac:dyDescent="0.2">
      <c r="A13" s="4">
        <v>3</v>
      </c>
      <c r="B13" s="10" t="s">
        <v>54</v>
      </c>
      <c r="C13" s="133">
        <v>1890.07</v>
      </c>
      <c r="D13" s="134"/>
    </row>
    <row r="14" spans="1:4" ht="30.75" customHeight="1" x14ac:dyDescent="0.2">
      <c r="A14" s="4">
        <v>4</v>
      </c>
      <c r="B14" s="5" t="s">
        <v>55</v>
      </c>
      <c r="C14" s="135" t="s">
        <v>136</v>
      </c>
      <c r="D14" s="136"/>
    </row>
    <row r="15" spans="1:4" ht="15" thickBot="1" x14ac:dyDescent="0.25">
      <c r="A15" s="11">
        <v>5</v>
      </c>
      <c r="B15" s="12" t="s">
        <v>22</v>
      </c>
      <c r="C15" s="137" t="s">
        <v>137</v>
      </c>
      <c r="D15" s="138"/>
    </row>
    <row r="16" spans="1:4" ht="15.75" thickBot="1" x14ac:dyDescent="0.25">
      <c r="A16" s="126" t="s">
        <v>12</v>
      </c>
      <c r="B16" s="127"/>
      <c r="C16" s="127"/>
      <c r="D16" s="128"/>
    </row>
    <row r="17" spans="1:6" ht="45" x14ac:dyDescent="0.2">
      <c r="A17" s="13">
        <v>1</v>
      </c>
      <c r="B17" s="139" t="s">
        <v>2</v>
      </c>
      <c r="C17" s="140"/>
      <c r="D17" s="14" t="s">
        <v>64</v>
      </c>
    </row>
    <row r="18" spans="1:6" x14ac:dyDescent="0.2">
      <c r="A18" s="4" t="s">
        <v>3</v>
      </c>
      <c r="B18" s="120" t="s">
        <v>71</v>
      </c>
      <c r="C18" s="121"/>
      <c r="D18" s="15">
        <f>C13</f>
        <v>1890.07</v>
      </c>
    </row>
    <row r="19" spans="1:6" x14ac:dyDescent="0.2">
      <c r="A19" s="4" t="s">
        <v>4</v>
      </c>
      <c r="B19" s="16" t="s">
        <v>62</v>
      </c>
      <c r="C19" s="17"/>
      <c r="D19" s="15">
        <f>30%*D18</f>
        <v>567.02099999999996</v>
      </c>
    </row>
    <row r="20" spans="1:6" x14ac:dyDescent="0.2">
      <c r="A20" s="4" t="s">
        <v>5</v>
      </c>
      <c r="B20" s="120" t="s">
        <v>65</v>
      </c>
      <c r="C20" s="121"/>
      <c r="D20" s="15">
        <v>0</v>
      </c>
    </row>
    <row r="21" spans="1:6" x14ac:dyDescent="0.2">
      <c r="A21" s="4" t="s">
        <v>6</v>
      </c>
      <c r="B21" s="16" t="s">
        <v>1</v>
      </c>
      <c r="C21" s="17"/>
      <c r="D21" s="15">
        <v>0</v>
      </c>
    </row>
    <row r="22" spans="1:6" x14ac:dyDescent="0.2">
      <c r="A22" s="4" t="s">
        <v>7</v>
      </c>
      <c r="B22" s="16" t="s">
        <v>75</v>
      </c>
      <c r="C22" s="17"/>
      <c r="D22" s="15">
        <v>0</v>
      </c>
    </row>
    <row r="23" spans="1:6" x14ac:dyDescent="0.2">
      <c r="A23" s="4" t="s">
        <v>8</v>
      </c>
      <c r="B23" s="16" t="s">
        <v>76</v>
      </c>
      <c r="C23" s="17"/>
      <c r="D23" s="15">
        <v>0</v>
      </c>
    </row>
    <row r="24" spans="1:6" x14ac:dyDescent="0.2">
      <c r="A24" s="4" t="s">
        <v>70</v>
      </c>
      <c r="B24" s="16" t="s">
        <v>77</v>
      </c>
      <c r="C24" s="17"/>
      <c r="D24" s="15">
        <v>0</v>
      </c>
    </row>
    <row r="25" spans="1:6" ht="15" x14ac:dyDescent="0.2">
      <c r="A25" s="143" t="s">
        <v>0</v>
      </c>
      <c r="B25" s="144"/>
      <c r="C25" s="145"/>
      <c r="D25" s="18">
        <f>SUM(D18:D24)</f>
        <v>2457.0909999999999</v>
      </c>
      <c r="E25" s="30"/>
    </row>
    <row r="26" spans="1:6" ht="15" x14ac:dyDescent="0.2">
      <c r="A26" s="146" t="s">
        <v>32</v>
      </c>
      <c r="B26" s="144"/>
      <c r="C26" s="144"/>
      <c r="D26" s="145"/>
      <c r="F26" s="19"/>
    </row>
    <row r="27" spans="1:6" ht="45" x14ac:dyDescent="0.2">
      <c r="A27" s="13" t="s">
        <v>33</v>
      </c>
      <c r="B27" s="20" t="s">
        <v>34</v>
      </c>
      <c r="C27" s="21" t="s">
        <v>61</v>
      </c>
      <c r="D27" s="14" t="s">
        <v>64</v>
      </c>
      <c r="F27" s="19"/>
    </row>
    <row r="28" spans="1:6" ht="28.5" x14ac:dyDescent="0.2">
      <c r="A28" s="4" t="s">
        <v>3</v>
      </c>
      <c r="B28" s="10" t="s">
        <v>141</v>
      </c>
      <c r="C28" s="1">
        <f>1/12</f>
        <v>8.3333333333333329E-2</v>
      </c>
      <c r="D28" s="15">
        <f>ROUND(C28*$D$25,2)</f>
        <v>204.76</v>
      </c>
    </row>
    <row r="29" spans="1:6" ht="28.5" x14ac:dyDescent="0.2">
      <c r="A29" s="4" t="s">
        <v>4</v>
      </c>
      <c r="B29" s="10" t="s">
        <v>142</v>
      </c>
      <c r="C29" s="1">
        <f>1/12+1/12*1/3</f>
        <v>0.1111111111111111</v>
      </c>
      <c r="D29" s="15">
        <f>ROUND(C29*$D$25,2)</f>
        <v>273.01</v>
      </c>
    </row>
    <row r="30" spans="1:6" ht="15" x14ac:dyDescent="0.2">
      <c r="A30" s="143" t="s">
        <v>73</v>
      </c>
      <c r="B30" s="145"/>
      <c r="C30" s="22">
        <f>C28+C29</f>
        <v>0.19444444444444442</v>
      </c>
      <c r="D30" s="23">
        <f>D28+D29</f>
        <v>477.77</v>
      </c>
    </row>
    <row r="31" spans="1:6" ht="45" x14ac:dyDescent="0.2">
      <c r="A31" s="85" t="s">
        <v>36</v>
      </c>
      <c r="B31" s="24" t="s">
        <v>35</v>
      </c>
      <c r="C31" s="86" t="s">
        <v>10</v>
      </c>
      <c r="D31" s="14" t="s">
        <v>64</v>
      </c>
    </row>
    <row r="32" spans="1:6" x14ac:dyDescent="0.2">
      <c r="A32" s="82" t="s">
        <v>3</v>
      </c>
      <c r="B32" s="10" t="s">
        <v>66</v>
      </c>
      <c r="C32" s="1">
        <v>0.2</v>
      </c>
      <c r="D32" s="15">
        <f>ROUND(C32*($D$25+$D$30),2)</f>
        <v>586.97</v>
      </c>
    </row>
    <row r="33" spans="1:5" x14ac:dyDescent="0.2">
      <c r="A33" s="82" t="s">
        <v>4</v>
      </c>
      <c r="B33" s="10" t="s">
        <v>67</v>
      </c>
      <c r="C33" s="1">
        <v>2.5000000000000001E-2</v>
      </c>
      <c r="D33" s="15">
        <f t="shared" ref="D33:D39" si="0">ROUND(C33*($D$25+$D$30),2)</f>
        <v>73.37</v>
      </c>
    </row>
    <row r="34" spans="1:5" x14ac:dyDescent="0.2">
      <c r="A34" s="82" t="s">
        <v>5</v>
      </c>
      <c r="B34" s="10" t="s">
        <v>167</v>
      </c>
      <c r="C34" s="96"/>
      <c r="D34" s="15">
        <f t="shared" si="0"/>
        <v>0</v>
      </c>
    </row>
    <row r="35" spans="1:5" x14ac:dyDescent="0.2">
      <c r="A35" s="82" t="s">
        <v>6</v>
      </c>
      <c r="B35" s="10" t="s">
        <v>68</v>
      </c>
      <c r="C35" s="1">
        <v>1.4999999999999999E-2</v>
      </c>
      <c r="D35" s="15">
        <f t="shared" si="0"/>
        <v>44.02</v>
      </c>
    </row>
    <row r="36" spans="1:5" x14ac:dyDescent="0.2">
      <c r="A36" s="82" t="s">
        <v>7</v>
      </c>
      <c r="B36" s="10" t="s">
        <v>120</v>
      </c>
      <c r="C36" s="1">
        <v>0.01</v>
      </c>
      <c r="D36" s="15">
        <f t="shared" si="0"/>
        <v>29.35</v>
      </c>
    </row>
    <row r="37" spans="1:5" x14ac:dyDescent="0.2">
      <c r="A37" s="82" t="s">
        <v>8</v>
      </c>
      <c r="B37" s="10" t="s">
        <v>121</v>
      </c>
      <c r="C37" s="1">
        <v>6.0000000000000001E-3</v>
      </c>
      <c r="D37" s="15">
        <f t="shared" si="0"/>
        <v>17.61</v>
      </c>
    </row>
    <row r="38" spans="1:5" x14ac:dyDescent="0.2">
      <c r="A38" s="82" t="s">
        <v>9</v>
      </c>
      <c r="B38" s="10" t="s">
        <v>122</v>
      </c>
      <c r="C38" s="1">
        <v>2E-3</v>
      </c>
      <c r="D38" s="15">
        <f t="shared" si="0"/>
        <v>5.87</v>
      </c>
    </row>
    <row r="39" spans="1:5" x14ac:dyDescent="0.2">
      <c r="A39" s="82" t="s">
        <v>70</v>
      </c>
      <c r="B39" s="10" t="s">
        <v>69</v>
      </c>
      <c r="C39" s="1">
        <v>0.08</v>
      </c>
      <c r="D39" s="15">
        <f t="shared" si="0"/>
        <v>234.79</v>
      </c>
    </row>
    <row r="40" spans="1:5" ht="15" x14ac:dyDescent="0.2">
      <c r="A40" s="143" t="s">
        <v>0</v>
      </c>
      <c r="B40" s="145"/>
      <c r="C40" s="22">
        <f>SUM(C32:C39)</f>
        <v>0.33800000000000002</v>
      </c>
      <c r="D40" s="18">
        <f>SUM(D32:D39)</f>
        <v>991.98</v>
      </c>
    </row>
    <row r="41" spans="1:5" ht="45" x14ac:dyDescent="0.2">
      <c r="A41" s="85" t="s">
        <v>37</v>
      </c>
      <c r="B41" s="25" t="s">
        <v>13</v>
      </c>
      <c r="C41" s="86" t="s">
        <v>10</v>
      </c>
      <c r="D41" s="14" t="s">
        <v>64</v>
      </c>
    </row>
    <row r="42" spans="1:5" ht="15" thickBot="1" x14ac:dyDescent="0.25">
      <c r="A42" s="88" t="s">
        <v>3</v>
      </c>
      <c r="B42" s="83" t="s">
        <v>79</v>
      </c>
      <c r="C42" s="26">
        <v>3.9</v>
      </c>
      <c r="D42" s="27">
        <f>C42*22*2-6%*D18</f>
        <v>58.195800000000006</v>
      </c>
      <c r="E42" s="28"/>
    </row>
    <row r="43" spans="1:5" ht="15.75" thickTop="1" thickBot="1" x14ac:dyDescent="0.25">
      <c r="A43" s="88" t="s">
        <v>4</v>
      </c>
      <c r="B43" s="29" t="s">
        <v>174</v>
      </c>
      <c r="C43" s="99">
        <v>18.010000000000002</v>
      </c>
      <c r="D43" s="68">
        <f>22*C43-0.1</f>
        <v>396.12</v>
      </c>
    </row>
    <row r="44" spans="1:5" ht="15" thickTop="1" x14ac:dyDescent="0.2">
      <c r="A44" s="4" t="s">
        <v>5</v>
      </c>
      <c r="B44" s="10" t="s">
        <v>144</v>
      </c>
      <c r="C44" s="99"/>
      <c r="D44" s="15">
        <f>C44/2</f>
        <v>0</v>
      </c>
    </row>
    <row r="45" spans="1:5" x14ac:dyDescent="0.2">
      <c r="A45" s="4" t="s">
        <v>6</v>
      </c>
      <c r="B45" s="29" t="s">
        <v>134</v>
      </c>
      <c r="C45" s="99">
        <v>135.07</v>
      </c>
      <c r="D45" s="15">
        <f>C45</f>
        <v>135.07</v>
      </c>
    </row>
    <row r="46" spans="1:5" ht="15" x14ac:dyDescent="0.2">
      <c r="A46" s="141" t="s">
        <v>0</v>
      </c>
      <c r="B46" s="142"/>
      <c r="C46" s="142"/>
      <c r="D46" s="18">
        <f>ROUND(SUM(D42:D45),2)</f>
        <v>589.39</v>
      </c>
    </row>
    <row r="47" spans="1:5" ht="15" x14ac:dyDescent="0.2">
      <c r="A47" s="143" t="s">
        <v>38</v>
      </c>
      <c r="B47" s="144"/>
      <c r="C47" s="144"/>
      <c r="D47" s="147"/>
    </row>
    <row r="48" spans="1:5" ht="45" x14ac:dyDescent="0.2">
      <c r="A48" s="85">
        <v>2</v>
      </c>
      <c r="B48" s="113" t="s">
        <v>39</v>
      </c>
      <c r="C48" s="115"/>
      <c r="D48" s="14" t="s">
        <v>64</v>
      </c>
    </row>
    <row r="49" spans="1:6" x14ac:dyDescent="0.2">
      <c r="A49" s="4" t="s">
        <v>33</v>
      </c>
      <c r="B49" s="148" t="s">
        <v>34</v>
      </c>
      <c r="C49" s="149"/>
      <c r="D49" s="15">
        <f>D30</f>
        <v>477.77</v>
      </c>
    </row>
    <row r="50" spans="1:6" x14ac:dyDescent="0.2">
      <c r="A50" s="4" t="s">
        <v>36</v>
      </c>
      <c r="B50" s="148" t="s">
        <v>40</v>
      </c>
      <c r="C50" s="149">
        <v>1.4999999999999999E-2</v>
      </c>
      <c r="D50" s="15">
        <f>D40</f>
        <v>991.98</v>
      </c>
    </row>
    <row r="51" spans="1:6" x14ac:dyDescent="0.2">
      <c r="A51" s="4" t="s">
        <v>37</v>
      </c>
      <c r="B51" s="148" t="s">
        <v>41</v>
      </c>
      <c r="C51" s="149">
        <v>0.01</v>
      </c>
      <c r="D51" s="15">
        <f>D46</f>
        <v>589.39</v>
      </c>
    </row>
    <row r="52" spans="1:6" ht="15" x14ac:dyDescent="0.2">
      <c r="A52" s="141" t="s">
        <v>0</v>
      </c>
      <c r="B52" s="142"/>
      <c r="C52" s="142"/>
      <c r="D52" s="18">
        <f>SUM(D49:D51)</f>
        <v>2059.14</v>
      </c>
    </row>
    <row r="53" spans="1:6" ht="15" x14ac:dyDescent="0.2">
      <c r="A53" s="143" t="s">
        <v>42</v>
      </c>
      <c r="B53" s="144"/>
      <c r="C53" s="144"/>
      <c r="D53" s="147"/>
    </row>
    <row r="54" spans="1:6" ht="45" x14ac:dyDescent="0.2">
      <c r="A54" s="85">
        <v>3</v>
      </c>
      <c r="B54" s="25" t="s">
        <v>16</v>
      </c>
      <c r="C54" s="86" t="s">
        <v>10</v>
      </c>
      <c r="D54" s="14" t="s">
        <v>64</v>
      </c>
    </row>
    <row r="55" spans="1:6" ht="28.5" x14ac:dyDescent="0.2">
      <c r="A55" s="4" t="s">
        <v>3</v>
      </c>
      <c r="B55" s="29" t="s">
        <v>123</v>
      </c>
      <c r="C55" s="1">
        <v>4.1999999999999997E-3</v>
      </c>
      <c r="D55" s="15">
        <f>ROUND(C55*($D$25),2)</f>
        <v>10.32</v>
      </c>
    </row>
    <row r="56" spans="1:6" ht="57" x14ac:dyDescent="0.2">
      <c r="A56" s="4" t="s">
        <v>4</v>
      </c>
      <c r="B56" s="29" t="s">
        <v>162</v>
      </c>
      <c r="C56" s="31">
        <f>C55*C39</f>
        <v>3.3599999999999998E-4</v>
      </c>
      <c r="D56" s="15">
        <f t="shared" ref="D56:D60" si="1">ROUND(C56*($D$25),2)</f>
        <v>0.83</v>
      </c>
      <c r="F56" s="30"/>
    </row>
    <row r="57" spans="1:6" ht="85.5" x14ac:dyDescent="0.2">
      <c r="A57" s="4" t="s">
        <v>5</v>
      </c>
      <c r="B57" s="29" t="s">
        <v>163</v>
      </c>
      <c r="C57" s="31">
        <v>1.6000000000000001E-3</v>
      </c>
      <c r="D57" s="15">
        <f t="shared" si="1"/>
        <v>3.93</v>
      </c>
    </row>
    <row r="58" spans="1:6" ht="57" x14ac:dyDescent="0.2">
      <c r="A58" s="4" t="s">
        <v>6</v>
      </c>
      <c r="B58" s="29" t="s">
        <v>164</v>
      </c>
      <c r="C58" s="32">
        <v>1.9400000000000001E-2</v>
      </c>
      <c r="D58" s="15">
        <f t="shared" si="1"/>
        <v>47.67</v>
      </c>
    </row>
    <row r="59" spans="1:6" ht="42.75" x14ac:dyDescent="0.2">
      <c r="A59" s="4" t="s">
        <v>7</v>
      </c>
      <c r="B59" s="29" t="s">
        <v>165</v>
      </c>
      <c r="C59" s="97">
        <f>C58*C40</f>
        <v>6.5572000000000009E-3</v>
      </c>
      <c r="D59" s="15">
        <f>ROUND(C59*($D$25),2)</f>
        <v>16.11</v>
      </c>
    </row>
    <row r="60" spans="1:6" ht="85.5" x14ac:dyDescent="0.2">
      <c r="A60" s="4" t="s">
        <v>8</v>
      </c>
      <c r="B60" s="29" t="s">
        <v>166</v>
      </c>
      <c r="C60" s="32">
        <f>C58*8%*40%*100%</f>
        <v>6.2080000000000002E-4</v>
      </c>
      <c r="D60" s="15">
        <f t="shared" si="1"/>
        <v>1.53</v>
      </c>
    </row>
    <row r="61" spans="1:6" ht="15" x14ac:dyDescent="0.2">
      <c r="A61" s="143" t="s">
        <v>0</v>
      </c>
      <c r="B61" s="144"/>
      <c r="C61" s="145"/>
      <c r="D61" s="18">
        <f>SUM(D55:D60)</f>
        <v>80.39</v>
      </c>
    </row>
    <row r="62" spans="1:6" ht="15" x14ac:dyDescent="0.2">
      <c r="A62" s="143" t="s">
        <v>43</v>
      </c>
      <c r="B62" s="144"/>
      <c r="C62" s="144"/>
      <c r="D62" s="147"/>
    </row>
    <row r="63" spans="1:6" ht="45" x14ac:dyDescent="0.2">
      <c r="A63" s="85" t="s">
        <v>14</v>
      </c>
      <c r="B63" s="33" t="s">
        <v>44</v>
      </c>
      <c r="C63" s="86" t="s">
        <v>10</v>
      </c>
      <c r="D63" s="14" t="s">
        <v>63</v>
      </c>
    </row>
    <row r="64" spans="1:6" ht="42.75" x14ac:dyDescent="0.2">
      <c r="A64" s="4" t="s">
        <v>3</v>
      </c>
      <c r="B64" s="29" t="s">
        <v>168</v>
      </c>
      <c r="C64" s="34">
        <v>0</v>
      </c>
      <c r="D64" s="15">
        <f>ROUND(C64*($D$25+$D$61+$D$52),2)</f>
        <v>0</v>
      </c>
    </row>
    <row r="65" spans="1:4" ht="42.75" x14ac:dyDescent="0.2">
      <c r="A65" s="4" t="s">
        <v>4</v>
      </c>
      <c r="B65" s="29" t="s">
        <v>169</v>
      </c>
      <c r="C65" s="1">
        <f>1/30/12</f>
        <v>2.7777777777777779E-3</v>
      </c>
      <c r="D65" s="15">
        <f>ROUND(C65*($D$25+$D$61+$D$52),2)</f>
        <v>12.77</v>
      </c>
    </row>
    <row r="66" spans="1:4" ht="71.25" x14ac:dyDescent="0.2">
      <c r="A66" s="4" t="s">
        <v>5</v>
      </c>
      <c r="B66" s="29" t="s">
        <v>170</v>
      </c>
      <c r="C66" s="1">
        <f>((5/30)/12)*0.015</f>
        <v>2.0833333333333332E-4</v>
      </c>
      <c r="D66" s="15">
        <f>ROUND(C66*($D$25+$D$61+$D$52),2)</f>
        <v>0.96</v>
      </c>
    </row>
    <row r="67" spans="1:4" ht="71.25" x14ac:dyDescent="0.2">
      <c r="A67" s="4" t="s">
        <v>6</v>
      </c>
      <c r="B67" s="29" t="s">
        <v>171</v>
      </c>
      <c r="C67" s="1">
        <v>6.9999999999999999E-4</v>
      </c>
      <c r="D67" s="15">
        <f t="shared" ref="D67:D69" si="2">ROUND(C67*($D$25+$D$61+$D$52),2)</f>
        <v>3.22</v>
      </c>
    </row>
    <row r="68" spans="1:4" ht="71.25" x14ac:dyDescent="0.2">
      <c r="A68" s="4" t="s">
        <v>7</v>
      </c>
      <c r="B68" s="29" t="s">
        <v>172</v>
      </c>
      <c r="C68" s="1">
        <f>((5/30)/12)*1.5%</f>
        <v>2.0833333333333332E-4</v>
      </c>
      <c r="D68" s="15">
        <f t="shared" si="2"/>
        <v>0.96</v>
      </c>
    </row>
    <row r="69" spans="1:4" ht="28.5" x14ac:dyDescent="0.2">
      <c r="A69" s="89" t="s">
        <v>8</v>
      </c>
      <c r="B69" s="29" t="s">
        <v>173</v>
      </c>
      <c r="C69" s="1">
        <f>5/30/12*100%</f>
        <v>1.3888888888888888E-2</v>
      </c>
      <c r="D69" s="15">
        <f t="shared" si="2"/>
        <v>63.84</v>
      </c>
    </row>
    <row r="70" spans="1:4" ht="15" x14ac:dyDescent="0.2">
      <c r="A70" s="142" t="s">
        <v>0</v>
      </c>
      <c r="B70" s="142"/>
      <c r="C70" s="35">
        <f>SUM(C64:C69)</f>
        <v>1.7783333333333332E-2</v>
      </c>
      <c r="D70" s="36">
        <f>SUM(D64:D68)</f>
        <v>17.91</v>
      </c>
    </row>
    <row r="71" spans="1:4" ht="45" x14ac:dyDescent="0.2">
      <c r="A71" s="85" t="s">
        <v>15</v>
      </c>
      <c r="B71" s="113" t="s">
        <v>45</v>
      </c>
      <c r="C71" s="115"/>
      <c r="D71" s="14" t="s">
        <v>64</v>
      </c>
    </row>
    <row r="72" spans="1:4" x14ac:dyDescent="0.2">
      <c r="A72" s="4" t="s">
        <v>3</v>
      </c>
      <c r="B72" s="120" t="s">
        <v>51</v>
      </c>
      <c r="C72" s="121"/>
      <c r="D72" s="15">
        <v>0</v>
      </c>
    </row>
    <row r="73" spans="1:4" ht="15" x14ac:dyDescent="0.2">
      <c r="A73" s="141" t="s">
        <v>0</v>
      </c>
      <c r="B73" s="142"/>
      <c r="C73" s="142"/>
      <c r="D73" s="18">
        <f>D72</f>
        <v>0</v>
      </c>
    </row>
    <row r="74" spans="1:4" ht="15" x14ac:dyDescent="0.2">
      <c r="A74" s="143" t="s">
        <v>46</v>
      </c>
      <c r="B74" s="144"/>
      <c r="C74" s="144"/>
      <c r="D74" s="147"/>
    </row>
    <row r="75" spans="1:4" ht="45" x14ac:dyDescent="0.2">
      <c r="A75" s="85">
        <v>4</v>
      </c>
      <c r="B75" s="113" t="s">
        <v>47</v>
      </c>
      <c r="C75" s="115"/>
      <c r="D75" s="14" t="s">
        <v>64</v>
      </c>
    </row>
    <row r="76" spans="1:4" x14ac:dyDescent="0.2">
      <c r="A76" s="4" t="s">
        <v>14</v>
      </c>
      <c r="B76" s="148" t="s">
        <v>44</v>
      </c>
      <c r="C76" s="149"/>
      <c r="D76" s="15">
        <f>D70</f>
        <v>17.91</v>
      </c>
    </row>
    <row r="77" spans="1:4" x14ac:dyDescent="0.2">
      <c r="A77" s="4" t="s">
        <v>15</v>
      </c>
      <c r="B77" s="148" t="s">
        <v>45</v>
      </c>
      <c r="C77" s="149">
        <v>1.4999999999999999E-2</v>
      </c>
      <c r="D77" s="15">
        <f>D73</f>
        <v>0</v>
      </c>
    </row>
    <row r="78" spans="1:4" ht="15" x14ac:dyDescent="0.2">
      <c r="A78" s="141" t="s">
        <v>0</v>
      </c>
      <c r="B78" s="142"/>
      <c r="C78" s="142"/>
      <c r="D78" s="18">
        <f>SUM(D76:D77)</f>
        <v>17.91</v>
      </c>
    </row>
    <row r="79" spans="1:4" ht="15" x14ac:dyDescent="0.2">
      <c r="A79" s="143" t="s">
        <v>48</v>
      </c>
      <c r="B79" s="144"/>
      <c r="C79" s="144"/>
      <c r="D79" s="147"/>
    </row>
    <row r="80" spans="1:4" ht="15" x14ac:dyDescent="0.2">
      <c r="A80" s="85">
        <v>5</v>
      </c>
      <c r="B80" s="113" t="s">
        <v>30</v>
      </c>
      <c r="C80" s="115"/>
      <c r="D80" s="37" t="s">
        <v>11</v>
      </c>
    </row>
    <row r="81" spans="1:6" x14ac:dyDescent="0.2">
      <c r="A81" s="4" t="s">
        <v>3</v>
      </c>
      <c r="B81" s="148" t="s">
        <v>74</v>
      </c>
      <c r="C81" s="149"/>
      <c r="D81" s="15">
        <f>UNIFORMES!F23</f>
        <v>0</v>
      </c>
    </row>
    <row r="82" spans="1:6" x14ac:dyDescent="0.2">
      <c r="A82" s="4" t="s">
        <v>4</v>
      </c>
      <c r="B82" s="148" t="s">
        <v>72</v>
      </c>
      <c r="C82" s="149"/>
      <c r="D82" s="15">
        <v>0</v>
      </c>
    </row>
    <row r="83" spans="1:6" x14ac:dyDescent="0.2">
      <c r="A83" s="4" t="s">
        <v>5</v>
      </c>
      <c r="B83" s="148" t="s">
        <v>102</v>
      </c>
      <c r="C83" s="149"/>
      <c r="D83" s="15">
        <v>0</v>
      </c>
    </row>
    <row r="84" spans="1:6" ht="15" x14ac:dyDescent="0.2">
      <c r="A84" s="141" t="s">
        <v>0</v>
      </c>
      <c r="B84" s="142"/>
      <c r="C84" s="142"/>
      <c r="D84" s="18">
        <f>ROUND(SUM(D81:D83),2)</f>
        <v>0</v>
      </c>
    </row>
    <row r="85" spans="1:6" ht="15" x14ac:dyDescent="0.2">
      <c r="A85" s="143" t="s">
        <v>49</v>
      </c>
      <c r="B85" s="144"/>
      <c r="C85" s="144"/>
      <c r="D85" s="147"/>
    </row>
    <row r="86" spans="1:6" ht="45" x14ac:dyDescent="0.2">
      <c r="A86" s="85">
        <v>6</v>
      </c>
      <c r="B86" s="25" t="s">
        <v>17</v>
      </c>
      <c r="C86" s="86" t="s">
        <v>10</v>
      </c>
      <c r="D86" s="14" t="s">
        <v>64</v>
      </c>
    </row>
    <row r="87" spans="1:6" x14ac:dyDescent="0.2">
      <c r="A87" s="4" t="s">
        <v>3</v>
      </c>
      <c r="B87" s="16" t="s">
        <v>21</v>
      </c>
      <c r="C87" s="96"/>
      <c r="D87" s="15">
        <f>ROUND(C87*($D$25+$D$52+$D$61+$D$78+$D$84),2)</f>
        <v>0</v>
      </c>
      <c r="E87" s="30"/>
    </row>
    <row r="88" spans="1:6" x14ac:dyDescent="0.2">
      <c r="A88" s="4" t="s">
        <v>4</v>
      </c>
      <c r="B88" s="16" t="s">
        <v>18</v>
      </c>
      <c r="C88" s="96"/>
      <c r="D88" s="15">
        <f>ROUND(C88*($D$25+$D$52+$D$61+$D$78+$D$84+$D$87),2)</f>
        <v>0</v>
      </c>
      <c r="E88" s="28"/>
      <c r="F88" s="28"/>
    </row>
    <row r="89" spans="1:6" ht="28.5" x14ac:dyDescent="0.2">
      <c r="A89" s="4" t="s">
        <v>5</v>
      </c>
      <c r="B89" s="83" t="s">
        <v>124</v>
      </c>
      <c r="C89" s="31">
        <f>C90+C91+C92</f>
        <v>8.6499999999999994E-2</v>
      </c>
      <c r="D89" s="15">
        <f>ROUND(($D$25+$D$52+$D$61+$D$78+$D$84+$D$87+$D$88)/(1-C89),2)</f>
        <v>5051.4799999999996</v>
      </c>
      <c r="E89" s="28"/>
    </row>
    <row r="90" spans="1:6" x14ac:dyDescent="0.2">
      <c r="A90" s="150"/>
      <c r="B90" s="16" t="s">
        <v>56</v>
      </c>
      <c r="C90" s="1">
        <v>0.03</v>
      </c>
      <c r="D90" s="15">
        <f>ROUND(C90*($D$89),2)</f>
        <v>151.54</v>
      </c>
      <c r="F90" s="30"/>
    </row>
    <row r="91" spans="1:6" x14ac:dyDescent="0.2">
      <c r="A91" s="151"/>
      <c r="B91" s="16" t="s">
        <v>57</v>
      </c>
      <c r="C91" s="1">
        <v>6.4999999999999997E-3</v>
      </c>
      <c r="D91" s="15">
        <f>ROUND(C91*($D$89),2)</f>
        <v>32.83</v>
      </c>
      <c r="E91" s="28"/>
      <c r="F91" s="30"/>
    </row>
    <row r="92" spans="1:6" x14ac:dyDescent="0.2">
      <c r="A92" s="151"/>
      <c r="B92" s="87" t="s">
        <v>58</v>
      </c>
      <c r="C92" s="1">
        <v>0.05</v>
      </c>
      <c r="D92" s="15">
        <f>ROUND(C92*($D$89),2)</f>
        <v>252.57</v>
      </c>
    </row>
    <row r="93" spans="1:6" ht="15" x14ac:dyDescent="0.2">
      <c r="A93" s="143" t="s">
        <v>0</v>
      </c>
      <c r="B93" s="145"/>
      <c r="C93" s="22">
        <f>C87+C88+C90+C91+C92</f>
        <v>8.6499999999999994E-2</v>
      </c>
      <c r="D93" s="18">
        <f>D87+D88+D90+D91+D92</f>
        <v>436.94</v>
      </c>
    </row>
    <row r="94" spans="1:6" ht="15" x14ac:dyDescent="0.2">
      <c r="A94" s="143" t="s">
        <v>19</v>
      </c>
      <c r="B94" s="144"/>
      <c r="C94" s="144"/>
      <c r="D94" s="147"/>
    </row>
    <row r="95" spans="1:6" ht="45" x14ac:dyDescent="0.2">
      <c r="A95" s="143" t="s">
        <v>20</v>
      </c>
      <c r="B95" s="144"/>
      <c r="C95" s="145"/>
      <c r="D95" s="14" t="s">
        <v>64</v>
      </c>
    </row>
    <row r="96" spans="1:6" x14ac:dyDescent="0.2">
      <c r="A96" s="4" t="s">
        <v>3</v>
      </c>
      <c r="B96" s="148" t="str">
        <f>A16</f>
        <v>MÓDULO 1 - COMPOSIÇÃO DA REMUNERAÇÃO</v>
      </c>
      <c r="C96" s="149"/>
      <c r="D96" s="15">
        <f>D25</f>
        <v>2457.0909999999999</v>
      </c>
    </row>
    <row r="97" spans="1:5" x14ac:dyDescent="0.2">
      <c r="A97" s="4" t="s">
        <v>4</v>
      </c>
      <c r="B97" s="148" t="str">
        <f>A26</f>
        <v>MÓDULO 2 - ENCARGOS E BENEFÍCIOS ANUAIS, MENSAIS E DIÁRIOS</v>
      </c>
      <c r="C97" s="149"/>
      <c r="D97" s="15">
        <f>D52</f>
        <v>2059.14</v>
      </c>
    </row>
    <row r="98" spans="1:5" x14ac:dyDescent="0.2">
      <c r="A98" s="4" t="s">
        <v>5</v>
      </c>
      <c r="B98" s="148" t="str">
        <f>A53</f>
        <v>MÓDULO 3 - PROVISÃO PARA RESCISÃO</v>
      </c>
      <c r="C98" s="149"/>
      <c r="D98" s="15">
        <f>D61</f>
        <v>80.39</v>
      </c>
    </row>
    <row r="99" spans="1:5" x14ac:dyDescent="0.2">
      <c r="A99" s="4" t="s">
        <v>6</v>
      </c>
      <c r="B99" s="148" t="str">
        <f>A62</f>
        <v>MÓDULO 4 - CUSTO DE REPOSIÇÃO DO PROFISSIONAL AUSENTE</v>
      </c>
      <c r="C99" s="149"/>
      <c r="D99" s="15">
        <f>D78</f>
        <v>17.91</v>
      </c>
      <c r="E99" s="28"/>
    </row>
    <row r="100" spans="1:5" x14ac:dyDescent="0.2">
      <c r="A100" s="4" t="s">
        <v>7</v>
      </c>
      <c r="B100" s="148" t="str">
        <f>A79</f>
        <v>MÓDULO 5 - INSUMOS DIVERSOS</v>
      </c>
      <c r="C100" s="149"/>
      <c r="D100" s="15">
        <f>D84</f>
        <v>0</v>
      </c>
      <c r="E100" s="30"/>
    </row>
    <row r="101" spans="1:5" x14ac:dyDescent="0.2">
      <c r="A101" s="152" t="s">
        <v>50</v>
      </c>
      <c r="B101" s="153"/>
      <c r="C101" s="154"/>
      <c r="D101" s="15">
        <f>SUM(D96:D100)</f>
        <v>4614.5309999999999</v>
      </c>
      <c r="E101" s="28"/>
    </row>
    <row r="102" spans="1:5" x14ac:dyDescent="0.2">
      <c r="A102" s="4" t="s">
        <v>8</v>
      </c>
      <c r="B102" s="148" t="str">
        <f>A85</f>
        <v>MÓDULO 6 - CUSTOS INDIRETOS, TRIBUTOS E LUCRO</v>
      </c>
      <c r="C102" s="149"/>
      <c r="D102" s="15">
        <f>D93</f>
        <v>436.94</v>
      </c>
    </row>
    <row r="103" spans="1:5" ht="15" x14ac:dyDescent="0.2">
      <c r="A103" s="143" t="s">
        <v>59</v>
      </c>
      <c r="B103" s="144"/>
      <c r="C103" s="145"/>
      <c r="D103" s="18">
        <f>SUM(D101:D102)</f>
        <v>5051.4709999999995</v>
      </c>
      <c r="E103" s="28"/>
    </row>
    <row r="105" spans="1:5" x14ac:dyDescent="0.2">
      <c r="D105" s="30"/>
    </row>
    <row r="106" spans="1:5" x14ac:dyDescent="0.2">
      <c r="D106" s="30"/>
    </row>
    <row r="108" spans="1:5" x14ac:dyDescent="0.2">
      <c r="D108" s="19"/>
    </row>
    <row r="112" spans="1:5" ht="15" x14ac:dyDescent="0.25">
      <c r="C112" s="3"/>
    </row>
    <row r="113" spans="3:3" ht="15" x14ac:dyDescent="0.25">
      <c r="C113" s="3"/>
    </row>
    <row r="114" spans="3:3" ht="15" x14ac:dyDescent="0.25">
      <c r="C114" s="3"/>
    </row>
    <row r="115" spans="3:3" ht="15" x14ac:dyDescent="0.25">
      <c r="C115" s="3"/>
    </row>
    <row r="116" spans="3:3" ht="15" x14ac:dyDescent="0.25">
      <c r="C116" s="3"/>
    </row>
  </sheetData>
  <mergeCells count="61">
    <mergeCell ref="C6:D6"/>
    <mergeCell ref="A1:D1"/>
    <mergeCell ref="A2:D2"/>
    <mergeCell ref="A3:D3"/>
    <mergeCell ref="A4:D4"/>
    <mergeCell ref="C5:D5"/>
    <mergeCell ref="A52:C52"/>
    <mergeCell ref="B18:C18"/>
    <mergeCell ref="C7:D7"/>
    <mergeCell ref="C8:D8"/>
    <mergeCell ref="A9:D9"/>
    <mergeCell ref="A10:D10"/>
    <mergeCell ref="C11:D11"/>
    <mergeCell ref="C12:D12"/>
    <mergeCell ref="C13:D13"/>
    <mergeCell ref="C14:D14"/>
    <mergeCell ref="C15:D15"/>
    <mergeCell ref="A16:D16"/>
    <mergeCell ref="B17:C17"/>
    <mergeCell ref="B49:C49"/>
    <mergeCell ref="B50:C50"/>
    <mergeCell ref="B51:C51"/>
    <mergeCell ref="A46:C46"/>
    <mergeCell ref="A47:D47"/>
    <mergeCell ref="B48:C48"/>
    <mergeCell ref="B20:C20"/>
    <mergeCell ref="A25:C25"/>
    <mergeCell ref="A26:D26"/>
    <mergeCell ref="A30:B30"/>
    <mergeCell ref="A40:B40"/>
    <mergeCell ref="A95:C95"/>
    <mergeCell ref="A78:C78"/>
    <mergeCell ref="A70:B70"/>
    <mergeCell ref="B71:C71"/>
    <mergeCell ref="B72:C72"/>
    <mergeCell ref="A73:C73"/>
    <mergeCell ref="A74:D74"/>
    <mergeCell ref="B75:C75"/>
    <mergeCell ref="B76:C76"/>
    <mergeCell ref="B77:C77"/>
    <mergeCell ref="A84:C84"/>
    <mergeCell ref="A85:D85"/>
    <mergeCell ref="A90:A92"/>
    <mergeCell ref="A93:B93"/>
    <mergeCell ref="A94:D94"/>
    <mergeCell ref="A53:D53"/>
    <mergeCell ref="A61:C61"/>
    <mergeCell ref="A62:D62"/>
    <mergeCell ref="A103:C103"/>
    <mergeCell ref="B97:C97"/>
    <mergeCell ref="B98:C98"/>
    <mergeCell ref="B99:C99"/>
    <mergeCell ref="B100:C100"/>
    <mergeCell ref="A101:C101"/>
    <mergeCell ref="B102:C102"/>
    <mergeCell ref="B96:C96"/>
    <mergeCell ref="A79:D79"/>
    <mergeCell ref="B80:C80"/>
    <mergeCell ref="B81:C81"/>
    <mergeCell ref="B82:C82"/>
    <mergeCell ref="B83:C83"/>
  </mergeCells>
  <pageMargins left="0.511811024" right="0.511811024" top="0.78740157499999996" bottom="0.78740157499999996" header="0.31496062000000002" footer="0.31496062000000002"/>
  <pageSetup paperSize="9" scale="84" orientation="portrait" horizontalDpi="300" verticalDpi="300" r:id="rId1"/>
  <rowBreaks count="1" manualBreakCount="1">
    <brk id="73" max="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6" tint="0.59999389629810485"/>
  </sheetPr>
  <dimension ref="A1:F114"/>
  <sheetViews>
    <sheetView showGridLines="0" view="pageBreakPreview" zoomScaleNormal="100" zoomScaleSheetLayoutView="100" workbookViewId="0">
      <selection activeCell="B6" sqref="B6"/>
    </sheetView>
  </sheetViews>
  <sheetFormatPr defaultRowHeight="14.25" x14ac:dyDescent="0.2"/>
  <cols>
    <col min="1" max="1" width="4.5703125" style="2" customWidth="1"/>
    <col min="2" max="2" width="58.42578125" style="2" customWidth="1"/>
    <col min="3" max="3" width="13.28515625" style="2" customWidth="1"/>
    <col min="4" max="4" width="21.5703125" style="2" customWidth="1"/>
    <col min="5" max="5" width="20.28515625" style="2" customWidth="1"/>
    <col min="6" max="6" width="12.140625" style="2" customWidth="1"/>
    <col min="7" max="7" width="11.85546875" style="2" customWidth="1"/>
    <col min="8" max="8" width="9.28515625" style="2" customWidth="1"/>
    <col min="9" max="9" width="13.140625" style="2" customWidth="1"/>
    <col min="10" max="16384" width="9.140625" style="2"/>
  </cols>
  <sheetData>
    <row r="1" spans="1:4" ht="15" x14ac:dyDescent="0.2">
      <c r="A1" s="110" t="s">
        <v>60</v>
      </c>
      <c r="B1" s="111"/>
      <c r="C1" s="111"/>
      <c r="D1" s="112"/>
    </row>
    <row r="2" spans="1:4" ht="15" x14ac:dyDescent="0.2">
      <c r="A2" s="113" t="s">
        <v>160</v>
      </c>
      <c r="B2" s="114"/>
      <c r="C2" s="114"/>
      <c r="D2" s="115"/>
    </row>
    <row r="3" spans="1:4" ht="15" x14ac:dyDescent="0.2">
      <c r="A3" s="113" t="s">
        <v>159</v>
      </c>
      <c r="B3" s="114"/>
      <c r="C3" s="114"/>
      <c r="D3" s="115"/>
    </row>
    <row r="4" spans="1:4" ht="15.75" thickBot="1" x14ac:dyDescent="0.25">
      <c r="A4" s="116" t="s">
        <v>29</v>
      </c>
      <c r="B4" s="117"/>
      <c r="C4" s="117"/>
      <c r="D4" s="118"/>
    </row>
    <row r="5" spans="1:4" x14ac:dyDescent="0.2">
      <c r="A5" s="4" t="s">
        <v>3</v>
      </c>
      <c r="B5" s="5" t="s">
        <v>25</v>
      </c>
      <c r="C5" s="119">
        <v>44613</v>
      </c>
      <c r="D5" s="109"/>
    </row>
    <row r="6" spans="1:4" x14ac:dyDescent="0.2">
      <c r="A6" s="4" t="s">
        <v>4</v>
      </c>
      <c r="B6" s="5" t="s">
        <v>26</v>
      </c>
      <c r="C6" s="108" t="s">
        <v>94</v>
      </c>
      <c r="D6" s="109"/>
    </row>
    <row r="7" spans="1:4" x14ac:dyDescent="0.2">
      <c r="A7" s="4" t="s">
        <v>5</v>
      </c>
      <c r="B7" s="5" t="s">
        <v>27</v>
      </c>
      <c r="C7" s="122" t="s">
        <v>135</v>
      </c>
      <c r="D7" s="123"/>
    </row>
    <row r="8" spans="1:4" ht="15" thickBot="1" x14ac:dyDescent="0.25">
      <c r="A8" s="6" t="s">
        <v>6</v>
      </c>
      <c r="B8" s="7" t="s">
        <v>28</v>
      </c>
      <c r="C8" s="124">
        <v>12</v>
      </c>
      <c r="D8" s="125"/>
    </row>
    <row r="9" spans="1:4" ht="15.75" thickBot="1" x14ac:dyDescent="0.25">
      <c r="A9" s="126" t="s">
        <v>24</v>
      </c>
      <c r="B9" s="127"/>
      <c r="C9" s="127"/>
      <c r="D9" s="128"/>
    </row>
    <row r="10" spans="1:4" ht="15.75" thickBot="1" x14ac:dyDescent="0.25">
      <c r="A10" s="129" t="s">
        <v>52</v>
      </c>
      <c r="B10" s="130"/>
      <c r="C10" s="130"/>
      <c r="D10" s="131"/>
    </row>
    <row r="11" spans="1:4" x14ac:dyDescent="0.2">
      <c r="A11" s="8">
        <v>1</v>
      </c>
      <c r="B11" s="9" t="s">
        <v>23</v>
      </c>
      <c r="C11" s="107" t="s">
        <v>119</v>
      </c>
      <c r="D11" s="132"/>
    </row>
    <row r="12" spans="1:4" x14ac:dyDescent="0.2">
      <c r="A12" s="8">
        <v>2</v>
      </c>
      <c r="B12" s="9" t="s">
        <v>53</v>
      </c>
      <c r="C12" s="122" t="s">
        <v>118</v>
      </c>
      <c r="D12" s="123"/>
    </row>
    <row r="13" spans="1:4" ht="28.5" x14ac:dyDescent="0.2">
      <c r="A13" s="4">
        <v>3</v>
      </c>
      <c r="B13" s="10" t="s">
        <v>54</v>
      </c>
      <c r="C13" s="133">
        <v>1274.9100000000001</v>
      </c>
      <c r="D13" s="134"/>
    </row>
    <row r="14" spans="1:4" x14ac:dyDescent="0.2">
      <c r="A14" s="4">
        <v>4</v>
      </c>
      <c r="B14" s="5" t="s">
        <v>55</v>
      </c>
      <c r="C14" s="135" t="s">
        <v>138</v>
      </c>
      <c r="D14" s="136"/>
    </row>
    <row r="15" spans="1:4" ht="15" thickBot="1" x14ac:dyDescent="0.25">
      <c r="A15" s="11">
        <v>5</v>
      </c>
      <c r="B15" s="12" t="s">
        <v>22</v>
      </c>
      <c r="C15" s="137" t="s">
        <v>139</v>
      </c>
      <c r="D15" s="138"/>
    </row>
    <row r="16" spans="1:4" ht="15.75" thickBot="1" x14ac:dyDescent="0.25">
      <c r="A16" s="126" t="s">
        <v>12</v>
      </c>
      <c r="B16" s="127"/>
      <c r="C16" s="127"/>
      <c r="D16" s="128"/>
    </row>
    <row r="17" spans="1:6" ht="45" x14ac:dyDescent="0.2">
      <c r="A17" s="13">
        <v>1</v>
      </c>
      <c r="B17" s="139" t="s">
        <v>2</v>
      </c>
      <c r="C17" s="140"/>
      <c r="D17" s="14" t="s">
        <v>64</v>
      </c>
    </row>
    <row r="18" spans="1:6" x14ac:dyDescent="0.2">
      <c r="A18" s="4" t="s">
        <v>3</v>
      </c>
      <c r="B18" s="120" t="s">
        <v>71</v>
      </c>
      <c r="C18" s="121"/>
      <c r="D18" s="15">
        <f>C13</f>
        <v>1274.9100000000001</v>
      </c>
    </row>
    <row r="19" spans="1:6" x14ac:dyDescent="0.2">
      <c r="A19" s="4" t="s">
        <v>4</v>
      </c>
      <c r="B19" s="16" t="s">
        <v>62</v>
      </c>
      <c r="C19" s="17"/>
      <c r="D19" s="15">
        <f>30%*D18</f>
        <v>382.47300000000001</v>
      </c>
    </row>
    <row r="20" spans="1:6" x14ac:dyDescent="0.2">
      <c r="A20" s="4" t="s">
        <v>5</v>
      </c>
      <c r="B20" s="120" t="s">
        <v>65</v>
      </c>
      <c r="C20" s="121"/>
      <c r="D20" s="15">
        <v>0</v>
      </c>
    </row>
    <row r="21" spans="1:6" x14ac:dyDescent="0.2">
      <c r="A21" s="4" t="s">
        <v>6</v>
      </c>
      <c r="B21" s="16" t="s">
        <v>1</v>
      </c>
      <c r="C21" s="17"/>
      <c r="D21" s="15">
        <v>0</v>
      </c>
    </row>
    <row r="22" spans="1:6" x14ac:dyDescent="0.2">
      <c r="A22" s="4" t="s">
        <v>7</v>
      </c>
      <c r="B22" s="16" t="s">
        <v>75</v>
      </c>
      <c r="C22" s="17"/>
      <c r="D22" s="15">
        <v>0</v>
      </c>
    </row>
    <row r="23" spans="1:6" x14ac:dyDescent="0.2">
      <c r="A23" s="4" t="s">
        <v>8</v>
      </c>
      <c r="B23" s="16" t="s">
        <v>76</v>
      </c>
      <c r="C23" s="17"/>
      <c r="D23" s="15">
        <v>0</v>
      </c>
    </row>
    <row r="24" spans="1:6" x14ac:dyDescent="0.2">
      <c r="A24" s="4" t="s">
        <v>70</v>
      </c>
      <c r="B24" s="16" t="s">
        <v>77</v>
      </c>
      <c r="C24" s="17"/>
      <c r="D24" s="15">
        <v>0</v>
      </c>
    </row>
    <row r="25" spans="1:6" ht="15" x14ac:dyDescent="0.2">
      <c r="A25" s="143" t="s">
        <v>0</v>
      </c>
      <c r="B25" s="144"/>
      <c r="C25" s="145"/>
      <c r="D25" s="18">
        <f>SUM(D18:D24)</f>
        <v>1657.383</v>
      </c>
    </row>
    <row r="26" spans="1:6" ht="15" x14ac:dyDescent="0.2">
      <c r="A26" s="146" t="s">
        <v>32</v>
      </c>
      <c r="B26" s="144"/>
      <c r="C26" s="144"/>
      <c r="D26" s="145"/>
      <c r="F26" s="19"/>
    </row>
    <row r="27" spans="1:6" ht="45" x14ac:dyDescent="0.2">
      <c r="A27" s="13" t="s">
        <v>33</v>
      </c>
      <c r="B27" s="20" t="s">
        <v>34</v>
      </c>
      <c r="C27" s="21" t="s">
        <v>61</v>
      </c>
      <c r="D27" s="14" t="s">
        <v>64</v>
      </c>
      <c r="F27" s="19"/>
    </row>
    <row r="28" spans="1:6" ht="28.5" x14ac:dyDescent="0.2">
      <c r="A28" s="4" t="s">
        <v>3</v>
      </c>
      <c r="B28" s="10" t="s">
        <v>141</v>
      </c>
      <c r="C28" s="1">
        <f>1/12</f>
        <v>8.3333333333333329E-2</v>
      </c>
      <c r="D28" s="15">
        <f>ROUND(C28*$D$25,2)</f>
        <v>138.12</v>
      </c>
    </row>
    <row r="29" spans="1:6" ht="28.5" x14ac:dyDescent="0.2">
      <c r="A29" s="4" t="s">
        <v>4</v>
      </c>
      <c r="B29" s="10" t="s">
        <v>142</v>
      </c>
      <c r="C29" s="1">
        <f>1/12+1/12*1/3</f>
        <v>0.1111111111111111</v>
      </c>
      <c r="D29" s="15">
        <f>ROUND(C29*$D$25,2)</f>
        <v>184.15</v>
      </c>
    </row>
    <row r="30" spans="1:6" ht="15" x14ac:dyDescent="0.2">
      <c r="A30" s="143" t="s">
        <v>73</v>
      </c>
      <c r="B30" s="145"/>
      <c r="C30" s="22">
        <f>C28+C29</f>
        <v>0.19444444444444442</v>
      </c>
      <c r="D30" s="23">
        <f>D28+D29</f>
        <v>322.27</v>
      </c>
    </row>
    <row r="31" spans="1:6" ht="45" x14ac:dyDescent="0.2">
      <c r="A31" s="85" t="s">
        <v>36</v>
      </c>
      <c r="B31" s="24" t="s">
        <v>35</v>
      </c>
      <c r="C31" s="86" t="s">
        <v>10</v>
      </c>
      <c r="D31" s="14" t="s">
        <v>64</v>
      </c>
    </row>
    <row r="32" spans="1:6" x14ac:dyDescent="0.2">
      <c r="A32" s="82" t="s">
        <v>3</v>
      </c>
      <c r="B32" s="10" t="s">
        <v>66</v>
      </c>
      <c r="C32" s="1">
        <v>0.2</v>
      </c>
      <c r="D32" s="15">
        <f>ROUND(C32*($D$25+$D$30),2)</f>
        <v>395.93</v>
      </c>
    </row>
    <row r="33" spans="1:5" x14ac:dyDescent="0.2">
      <c r="A33" s="82" t="s">
        <v>4</v>
      </c>
      <c r="B33" s="10" t="s">
        <v>67</v>
      </c>
      <c r="C33" s="1">
        <v>2.5000000000000001E-2</v>
      </c>
      <c r="D33" s="15">
        <f t="shared" ref="D33:D39" si="0">ROUND(C33*($D$25+$D$30),2)</f>
        <v>49.49</v>
      </c>
    </row>
    <row r="34" spans="1:5" x14ac:dyDescent="0.2">
      <c r="A34" s="82" t="s">
        <v>5</v>
      </c>
      <c r="B34" s="10" t="s">
        <v>167</v>
      </c>
      <c r="C34" s="96"/>
      <c r="D34" s="15">
        <f t="shared" si="0"/>
        <v>0</v>
      </c>
    </row>
    <row r="35" spans="1:5" x14ac:dyDescent="0.2">
      <c r="A35" s="82" t="s">
        <v>6</v>
      </c>
      <c r="B35" s="10" t="s">
        <v>68</v>
      </c>
      <c r="C35" s="1">
        <v>1.4999999999999999E-2</v>
      </c>
      <c r="D35" s="15">
        <f t="shared" si="0"/>
        <v>29.69</v>
      </c>
    </row>
    <row r="36" spans="1:5" x14ac:dyDescent="0.2">
      <c r="A36" s="82" t="s">
        <v>7</v>
      </c>
      <c r="B36" s="10" t="s">
        <v>120</v>
      </c>
      <c r="C36" s="1">
        <v>0.01</v>
      </c>
      <c r="D36" s="15">
        <f t="shared" si="0"/>
        <v>19.8</v>
      </c>
    </row>
    <row r="37" spans="1:5" x14ac:dyDescent="0.2">
      <c r="A37" s="82" t="s">
        <v>8</v>
      </c>
      <c r="B37" s="10" t="s">
        <v>121</v>
      </c>
      <c r="C37" s="1">
        <v>6.0000000000000001E-3</v>
      </c>
      <c r="D37" s="15">
        <f t="shared" si="0"/>
        <v>11.88</v>
      </c>
    </row>
    <row r="38" spans="1:5" x14ac:dyDescent="0.2">
      <c r="A38" s="82" t="s">
        <v>9</v>
      </c>
      <c r="B38" s="10" t="s">
        <v>122</v>
      </c>
      <c r="C38" s="1">
        <v>2E-3</v>
      </c>
      <c r="D38" s="15">
        <f t="shared" si="0"/>
        <v>3.96</v>
      </c>
    </row>
    <row r="39" spans="1:5" x14ac:dyDescent="0.2">
      <c r="A39" s="82" t="s">
        <v>70</v>
      </c>
      <c r="B39" s="10" t="s">
        <v>69</v>
      </c>
      <c r="C39" s="1">
        <v>0.08</v>
      </c>
      <c r="D39" s="15">
        <f t="shared" si="0"/>
        <v>158.37</v>
      </c>
    </row>
    <row r="40" spans="1:5" ht="15" x14ac:dyDescent="0.2">
      <c r="A40" s="143" t="s">
        <v>0</v>
      </c>
      <c r="B40" s="145"/>
      <c r="C40" s="22">
        <f>SUM(C32:C39)</f>
        <v>0.33800000000000002</v>
      </c>
      <c r="D40" s="18">
        <f>SUM(D32:D39)</f>
        <v>669.12</v>
      </c>
    </row>
    <row r="41" spans="1:5" ht="45" x14ac:dyDescent="0.2">
      <c r="A41" s="85" t="s">
        <v>37</v>
      </c>
      <c r="B41" s="25" t="s">
        <v>13</v>
      </c>
      <c r="C41" s="86" t="s">
        <v>10</v>
      </c>
      <c r="D41" s="14" t="s">
        <v>64</v>
      </c>
    </row>
    <row r="42" spans="1:5" ht="15" thickBot="1" x14ac:dyDescent="0.25">
      <c r="A42" s="88" t="s">
        <v>3</v>
      </c>
      <c r="B42" s="83" t="s">
        <v>79</v>
      </c>
      <c r="C42" s="26">
        <v>3.9</v>
      </c>
      <c r="D42" s="27">
        <f>C42*22*2-6%*D18</f>
        <v>95.105399999999989</v>
      </c>
      <c r="E42" s="28"/>
    </row>
    <row r="43" spans="1:5" ht="15.75" thickTop="1" thickBot="1" x14ac:dyDescent="0.25">
      <c r="A43" s="88" t="s">
        <v>4</v>
      </c>
      <c r="B43" s="29" t="s">
        <v>143</v>
      </c>
      <c r="C43" s="99">
        <v>18.010000000000002</v>
      </c>
      <c r="D43" s="68">
        <f>22*C43*99%</f>
        <v>392.25780000000003</v>
      </c>
    </row>
    <row r="44" spans="1:5" ht="15" thickTop="1" x14ac:dyDescent="0.2">
      <c r="A44" s="4" t="s">
        <v>5</v>
      </c>
      <c r="B44" s="10" t="s">
        <v>144</v>
      </c>
      <c r="C44" s="99"/>
      <c r="D44" s="15">
        <f>C44/2</f>
        <v>0</v>
      </c>
    </row>
    <row r="45" spans="1:5" x14ac:dyDescent="0.2">
      <c r="A45" s="4" t="s">
        <v>6</v>
      </c>
      <c r="B45" s="29" t="s">
        <v>134</v>
      </c>
      <c r="C45" s="99">
        <v>135.07</v>
      </c>
      <c r="D45" s="15">
        <f>C45</f>
        <v>135.07</v>
      </c>
    </row>
    <row r="46" spans="1:5" ht="15" x14ac:dyDescent="0.2">
      <c r="A46" s="141" t="s">
        <v>0</v>
      </c>
      <c r="B46" s="142"/>
      <c r="C46" s="142"/>
      <c r="D46" s="18">
        <f>ROUND(SUM(D42:D45),2)</f>
        <v>622.42999999999995</v>
      </c>
    </row>
    <row r="47" spans="1:5" ht="15" x14ac:dyDescent="0.2">
      <c r="A47" s="143" t="s">
        <v>38</v>
      </c>
      <c r="B47" s="144"/>
      <c r="C47" s="144"/>
      <c r="D47" s="147"/>
    </row>
    <row r="48" spans="1:5" ht="45" x14ac:dyDescent="0.2">
      <c r="A48" s="85">
        <v>2</v>
      </c>
      <c r="B48" s="113" t="s">
        <v>39</v>
      </c>
      <c r="C48" s="115"/>
      <c r="D48" s="14" t="s">
        <v>64</v>
      </c>
    </row>
    <row r="49" spans="1:6" x14ac:dyDescent="0.2">
      <c r="A49" s="4" t="s">
        <v>33</v>
      </c>
      <c r="B49" s="148" t="s">
        <v>34</v>
      </c>
      <c r="C49" s="149"/>
      <c r="D49" s="15">
        <f>D30</f>
        <v>322.27</v>
      </c>
    </row>
    <row r="50" spans="1:6" x14ac:dyDescent="0.2">
      <c r="A50" s="4" t="s">
        <v>36</v>
      </c>
      <c r="B50" s="148" t="s">
        <v>40</v>
      </c>
      <c r="C50" s="149">
        <v>1.4999999999999999E-2</v>
      </c>
      <c r="D50" s="15">
        <f>D40</f>
        <v>669.12</v>
      </c>
    </row>
    <row r="51" spans="1:6" x14ac:dyDescent="0.2">
      <c r="A51" s="4" t="s">
        <v>37</v>
      </c>
      <c r="B51" s="148" t="s">
        <v>41</v>
      </c>
      <c r="C51" s="149">
        <v>0.01</v>
      </c>
      <c r="D51" s="15">
        <f>D46</f>
        <v>622.42999999999995</v>
      </c>
    </row>
    <row r="52" spans="1:6" ht="15" x14ac:dyDescent="0.2">
      <c r="A52" s="141" t="s">
        <v>0</v>
      </c>
      <c r="B52" s="142"/>
      <c r="C52" s="142"/>
      <c r="D52" s="18">
        <f>SUM(D49:D51)</f>
        <v>1613.82</v>
      </c>
    </row>
    <row r="53" spans="1:6" ht="15" x14ac:dyDescent="0.2">
      <c r="A53" s="143" t="s">
        <v>42</v>
      </c>
      <c r="B53" s="144"/>
      <c r="C53" s="144"/>
      <c r="D53" s="147"/>
    </row>
    <row r="54" spans="1:6" ht="45" x14ac:dyDescent="0.2">
      <c r="A54" s="85">
        <v>3</v>
      </c>
      <c r="B54" s="25" t="s">
        <v>16</v>
      </c>
      <c r="C54" s="86" t="s">
        <v>10</v>
      </c>
      <c r="D54" s="14" t="s">
        <v>64</v>
      </c>
      <c r="F54" s="30"/>
    </row>
    <row r="55" spans="1:6" ht="28.5" x14ac:dyDescent="0.2">
      <c r="A55" s="4" t="s">
        <v>3</v>
      </c>
      <c r="B55" s="29" t="s">
        <v>123</v>
      </c>
      <c r="C55" s="1">
        <v>4.1999999999999997E-3</v>
      </c>
      <c r="D55" s="15">
        <f>ROUND(C55*($D$25),2)</f>
        <v>6.96</v>
      </c>
    </row>
    <row r="56" spans="1:6" ht="57" x14ac:dyDescent="0.2">
      <c r="A56" s="4" t="s">
        <v>4</v>
      </c>
      <c r="B56" s="29" t="s">
        <v>162</v>
      </c>
      <c r="C56" s="31">
        <f>C55*C39</f>
        <v>3.3599999999999998E-4</v>
      </c>
      <c r="D56" s="15">
        <f t="shared" ref="D56:D60" si="1">ROUND(C56*($D$25),2)</f>
        <v>0.56000000000000005</v>
      </c>
    </row>
    <row r="57" spans="1:6" ht="85.5" x14ac:dyDescent="0.2">
      <c r="A57" s="4" t="s">
        <v>5</v>
      </c>
      <c r="B57" s="29" t="s">
        <v>163</v>
      </c>
      <c r="C57" s="31">
        <v>1.6000000000000001E-3</v>
      </c>
      <c r="D57" s="15">
        <f t="shared" si="1"/>
        <v>2.65</v>
      </c>
    </row>
    <row r="58" spans="1:6" ht="57" x14ac:dyDescent="0.2">
      <c r="A58" s="4" t="s">
        <v>6</v>
      </c>
      <c r="B58" s="29" t="s">
        <v>164</v>
      </c>
      <c r="C58" s="32">
        <v>1.9400000000000001E-2</v>
      </c>
      <c r="D58" s="15">
        <f t="shared" si="1"/>
        <v>32.15</v>
      </c>
    </row>
    <row r="59" spans="1:6" ht="42.75" x14ac:dyDescent="0.2">
      <c r="A59" s="4" t="s">
        <v>7</v>
      </c>
      <c r="B59" s="29" t="s">
        <v>165</v>
      </c>
      <c r="C59" s="97">
        <f>C58*C40</f>
        <v>6.5572000000000009E-3</v>
      </c>
      <c r="D59" s="15">
        <f>ROUND(C59*($D$25),2)</f>
        <v>10.87</v>
      </c>
    </row>
    <row r="60" spans="1:6" ht="85.5" x14ac:dyDescent="0.2">
      <c r="A60" s="4" t="s">
        <v>8</v>
      </c>
      <c r="B60" s="29" t="s">
        <v>166</v>
      </c>
      <c r="C60" s="32">
        <f>C58*8%*40%*100%</f>
        <v>6.2080000000000002E-4</v>
      </c>
      <c r="D60" s="15">
        <f t="shared" si="1"/>
        <v>1.03</v>
      </c>
    </row>
    <row r="61" spans="1:6" ht="15" x14ac:dyDescent="0.2">
      <c r="A61" s="143" t="s">
        <v>0</v>
      </c>
      <c r="B61" s="144"/>
      <c r="C61" s="145"/>
      <c r="D61" s="18">
        <f>SUM(D55:D60)</f>
        <v>54.22</v>
      </c>
    </row>
    <row r="62" spans="1:6" ht="15" x14ac:dyDescent="0.2">
      <c r="A62" s="143" t="s">
        <v>43</v>
      </c>
      <c r="B62" s="144"/>
      <c r="C62" s="144"/>
      <c r="D62" s="147"/>
    </row>
    <row r="63" spans="1:6" ht="45" x14ac:dyDescent="0.2">
      <c r="A63" s="85" t="s">
        <v>14</v>
      </c>
      <c r="B63" s="33" t="s">
        <v>44</v>
      </c>
      <c r="C63" s="86" t="s">
        <v>10</v>
      </c>
      <c r="D63" s="14" t="s">
        <v>63</v>
      </c>
    </row>
    <row r="64" spans="1:6" ht="42.75" x14ac:dyDescent="0.2">
      <c r="A64" s="4" t="s">
        <v>3</v>
      </c>
      <c r="B64" s="29" t="s">
        <v>168</v>
      </c>
      <c r="C64" s="34">
        <v>0</v>
      </c>
      <c r="D64" s="15">
        <f>ROUND(C64*($D$25+$D$61+$D$52),2)</f>
        <v>0</v>
      </c>
    </row>
    <row r="65" spans="1:4" ht="42.75" x14ac:dyDescent="0.2">
      <c r="A65" s="4" t="s">
        <v>4</v>
      </c>
      <c r="B65" s="29" t="s">
        <v>169</v>
      </c>
      <c r="C65" s="1">
        <f>1/30/12</f>
        <v>2.7777777777777779E-3</v>
      </c>
      <c r="D65" s="15">
        <f>ROUND(C65*($D$25+$D$61+$D$52),2)</f>
        <v>9.24</v>
      </c>
    </row>
    <row r="66" spans="1:4" ht="71.25" x14ac:dyDescent="0.2">
      <c r="A66" s="4" t="s">
        <v>5</v>
      </c>
      <c r="B66" s="29" t="s">
        <v>170</v>
      </c>
      <c r="C66" s="1">
        <f>((5/30)/12)*0.015</f>
        <v>2.0833333333333332E-4</v>
      </c>
      <c r="D66" s="15">
        <f>ROUND(C66*($D$25+$D$61+$D$52),2)</f>
        <v>0.69</v>
      </c>
    </row>
    <row r="67" spans="1:4" ht="71.25" x14ac:dyDescent="0.2">
      <c r="A67" s="4" t="s">
        <v>6</v>
      </c>
      <c r="B67" s="29" t="s">
        <v>171</v>
      </c>
      <c r="C67" s="1">
        <v>6.9999999999999999E-4</v>
      </c>
      <c r="D67" s="15">
        <f t="shared" ref="D67:D69" si="2">ROUND(C67*($D$25+$D$61+$D$52),2)</f>
        <v>2.33</v>
      </c>
    </row>
    <row r="68" spans="1:4" ht="71.25" x14ac:dyDescent="0.2">
      <c r="A68" s="4" t="s">
        <v>7</v>
      </c>
      <c r="B68" s="29" t="s">
        <v>172</v>
      </c>
      <c r="C68" s="1">
        <f>((5/30)/12)*1.5%</f>
        <v>2.0833333333333332E-4</v>
      </c>
      <c r="D68" s="15">
        <f t="shared" si="2"/>
        <v>0.69</v>
      </c>
    </row>
    <row r="69" spans="1:4" ht="28.5" x14ac:dyDescent="0.2">
      <c r="A69" s="89" t="s">
        <v>8</v>
      </c>
      <c r="B69" s="29" t="s">
        <v>173</v>
      </c>
      <c r="C69" s="1">
        <f>5/30/12*100%</f>
        <v>1.3888888888888888E-2</v>
      </c>
      <c r="D69" s="15">
        <f t="shared" si="2"/>
        <v>46.19</v>
      </c>
    </row>
    <row r="70" spans="1:4" ht="15" x14ac:dyDescent="0.2">
      <c r="A70" s="142" t="s">
        <v>0</v>
      </c>
      <c r="B70" s="142"/>
      <c r="C70" s="35">
        <f>SUM(C64:C69)</f>
        <v>1.7783333333333332E-2</v>
      </c>
      <c r="D70" s="36">
        <f>SUM(D64:D68)</f>
        <v>12.95</v>
      </c>
    </row>
    <row r="71" spans="1:4" ht="45" x14ac:dyDescent="0.2">
      <c r="A71" s="85" t="s">
        <v>15</v>
      </c>
      <c r="B71" s="113" t="s">
        <v>45</v>
      </c>
      <c r="C71" s="115"/>
      <c r="D71" s="14" t="s">
        <v>64</v>
      </c>
    </row>
    <row r="72" spans="1:4" x14ac:dyDescent="0.2">
      <c r="A72" s="4" t="s">
        <v>3</v>
      </c>
      <c r="B72" s="120" t="s">
        <v>51</v>
      </c>
      <c r="C72" s="121"/>
      <c r="D72" s="15">
        <v>0</v>
      </c>
    </row>
    <row r="73" spans="1:4" ht="15" x14ac:dyDescent="0.2">
      <c r="A73" s="141" t="s">
        <v>0</v>
      </c>
      <c r="B73" s="142"/>
      <c r="C73" s="142"/>
      <c r="D73" s="18">
        <f>D72</f>
        <v>0</v>
      </c>
    </row>
    <row r="74" spans="1:4" ht="15" x14ac:dyDescent="0.2">
      <c r="A74" s="143" t="s">
        <v>46</v>
      </c>
      <c r="B74" s="144"/>
      <c r="C74" s="144"/>
      <c r="D74" s="147"/>
    </row>
    <row r="75" spans="1:4" ht="45" x14ac:dyDescent="0.2">
      <c r="A75" s="85">
        <v>4</v>
      </c>
      <c r="B75" s="113" t="s">
        <v>47</v>
      </c>
      <c r="C75" s="115"/>
      <c r="D75" s="14" t="s">
        <v>64</v>
      </c>
    </row>
    <row r="76" spans="1:4" x14ac:dyDescent="0.2">
      <c r="A76" s="4" t="s">
        <v>14</v>
      </c>
      <c r="B76" s="148" t="s">
        <v>44</v>
      </c>
      <c r="C76" s="149"/>
      <c r="D76" s="15">
        <f>D70</f>
        <v>12.95</v>
      </c>
    </row>
    <row r="77" spans="1:4" x14ac:dyDescent="0.2">
      <c r="A77" s="4" t="s">
        <v>15</v>
      </c>
      <c r="B77" s="148" t="s">
        <v>45</v>
      </c>
      <c r="C77" s="149">
        <v>1.4999999999999999E-2</v>
      </c>
      <c r="D77" s="15">
        <f>D73</f>
        <v>0</v>
      </c>
    </row>
    <row r="78" spans="1:4" ht="15" x14ac:dyDescent="0.2">
      <c r="A78" s="141" t="s">
        <v>0</v>
      </c>
      <c r="B78" s="142"/>
      <c r="C78" s="142"/>
      <c r="D78" s="18">
        <f>SUM(D76:D77)</f>
        <v>12.95</v>
      </c>
    </row>
    <row r="79" spans="1:4" ht="15" x14ac:dyDescent="0.2">
      <c r="A79" s="143" t="s">
        <v>48</v>
      </c>
      <c r="B79" s="144"/>
      <c r="C79" s="144"/>
      <c r="D79" s="147"/>
    </row>
    <row r="80" spans="1:4" ht="15" x14ac:dyDescent="0.2">
      <c r="A80" s="85">
        <v>5</v>
      </c>
      <c r="B80" s="113" t="s">
        <v>30</v>
      </c>
      <c r="C80" s="115"/>
      <c r="D80" s="37" t="s">
        <v>11</v>
      </c>
    </row>
    <row r="81" spans="1:6" x14ac:dyDescent="0.2">
      <c r="A81" s="4" t="s">
        <v>3</v>
      </c>
      <c r="B81" s="148" t="s">
        <v>74</v>
      </c>
      <c r="C81" s="149"/>
      <c r="D81" s="15">
        <f>UNIFORMES!F23</f>
        <v>0</v>
      </c>
    </row>
    <row r="82" spans="1:6" x14ac:dyDescent="0.2">
      <c r="A82" s="4" t="s">
        <v>4</v>
      </c>
      <c r="B82" s="148" t="s">
        <v>72</v>
      </c>
      <c r="C82" s="149"/>
      <c r="D82" s="15">
        <v>0</v>
      </c>
    </row>
    <row r="83" spans="1:6" x14ac:dyDescent="0.2">
      <c r="A83" s="4" t="s">
        <v>5</v>
      </c>
      <c r="B83" s="148" t="s">
        <v>102</v>
      </c>
      <c r="C83" s="149"/>
      <c r="D83" s="15">
        <v>0</v>
      </c>
    </row>
    <row r="84" spans="1:6" ht="15" x14ac:dyDescent="0.2">
      <c r="A84" s="141" t="s">
        <v>0</v>
      </c>
      <c r="B84" s="142"/>
      <c r="C84" s="142"/>
      <c r="D84" s="18">
        <f>ROUND(SUM(D81:D83),2)</f>
        <v>0</v>
      </c>
    </row>
    <row r="85" spans="1:6" ht="15" x14ac:dyDescent="0.2">
      <c r="A85" s="143" t="s">
        <v>49</v>
      </c>
      <c r="B85" s="144"/>
      <c r="C85" s="144"/>
      <c r="D85" s="147"/>
      <c r="E85" s="30"/>
    </row>
    <row r="86" spans="1:6" ht="45" x14ac:dyDescent="0.2">
      <c r="A86" s="85">
        <v>6</v>
      </c>
      <c r="B86" s="25" t="s">
        <v>17</v>
      </c>
      <c r="C86" s="86" t="s">
        <v>10</v>
      </c>
      <c r="D86" s="14" t="s">
        <v>64</v>
      </c>
      <c r="E86" s="28"/>
      <c r="F86" s="28"/>
    </row>
    <row r="87" spans="1:6" x14ac:dyDescent="0.2">
      <c r="A87" s="4" t="s">
        <v>3</v>
      </c>
      <c r="B87" s="16" t="s">
        <v>21</v>
      </c>
      <c r="C87" s="96"/>
      <c r="D87" s="15">
        <f>ROUND(C87*($D$25+$D$52+$D$61+$D$78+$D$84),2)</f>
        <v>0</v>
      </c>
      <c r="E87" s="28"/>
    </row>
    <row r="88" spans="1:6" x14ac:dyDescent="0.2">
      <c r="A88" s="4" t="s">
        <v>4</v>
      </c>
      <c r="B88" s="16" t="s">
        <v>18</v>
      </c>
      <c r="C88" s="96"/>
      <c r="D88" s="15">
        <f>ROUND(C88*($D$25+$D$52+$D$61+$D$78+$D$84+$D$87),2)</f>
        <v>0</v>
      </c>
      <c r="F88" s="30"/>
    </row>
    <row r="89" spans="1:6" ht="28.5" x14ac:dyDescent="0.2">
      <c r="A89" s="4" t="s">
        <v>5</v>
      </c>
      <c r="B89" s="83" t="s">
        <v>124</v>
      </c>
      <c r="C89" s="31">
        <f>C90+C91+C92</f>
        <v>8.6499999999999994E-2</v>
      </c>
      <c r="D89" s="15">
        <f>ROUND(($D$25+$D$52+$D$61+$D$78+$D$84+$D$87+$D$88)/(1-C89),2)</f>
        <v>3654.49</v>
      </c>
      <c r="E89" s="28"/>
      <c r="F89" s="30"/>
    </row>
    <row r="90" spans="1:6" x14ac:dyDescent="0.2">
      <c r="A90" s="150"/>
      <c r="B90" s="16" t="s">
        <v>56</v>
      </c>
      <c r="C90" s="1">
        <v>0.03</v>
      </c>
      <c r="D90" s="15">
        <f>ROUND(C90*($D$89),2)</f>
        <v>109.63</v>
      </c>
    </row>
    <row r="91" spans="1:6" x14ac:dyDescent="0.2">
      <c r="A91" s="151"/>
      <c r="B91" s="16" t="s">
        <v>57</v>
      </c>
      <c r="C91" s="1">
        <v>6.4999999999999997E-3</v>
      </c>
      <c r="D91" s="15">
        <f>ROUND(C91*($D$89),2)</f>
        <v>23.75</v>
      </c>
    </row>
    <row r="92" spans="1:6" x14ac:dyDescent="0.2">
      <c r="A92" s="151"/>
      <c r="B92" s="87" t="s">
        <v>58</v>
      </c>
      <c r="C92" s="1">
        <v>0.05</v>
      </c>
      <c r="D92" s="15">
        <f>ROUND(C92*($D$89),2)</f>
        <v>182.72</v>
      </c>
    </row>
    <row r="93" spans="1:6" ht="15" x14ac:dyDescent="0.2">
      <c r="A93" s="143" t="s">
        <v>0</v>
      </c>
      <c r="B93" s="145"/>
      <c r="C93" s="22">
        <f>C87+C88+C90+C91+C92</f>
        <v>8.6499999999999994E-2</v>
      </c>
      <c r="D93" s="18">
        <f>D87+D88+D90+D91+D92</f>
        <v>316.10000000000002</v>
      </c>
    </row>
    <row r="94" spans="1:6" ht="15" x14ac:dyDescent="0.2">
      <c r="A94" s="143" t="s">
        <v>19</v>
      </c>
      <c r="B94" s="144"/>
      <c r="C94" s="144"/>
      <c r="D94" s="147"/>
    </row>
    <row r="95" spans="1:6" ht="45" x14ac:dyDescent="0.2">
      <c r="A95" s="143" t="s">
        <v>20</v>
      </c>
      <c r="B95" s="144"/>
      <c r="C95" s="145"/>
      <c r="D95" s="14" t="s">
        <v>64</v>
      </c>
    </row>
    <row r="96" spans="1:6" x14ac:dyDescent="0.2">
      <c r="A96" s="4" t="s">
        <v>3</v>
      </c>
      <c r="B96" s="148" t="str">
        <f>A16</f>
        <v>MÓDULO 1 - COMPOSIÇÃO DA REMUNERAÇÃO</v>
      </c>
      <c r="C96" s="149"/>
      <c r="D96" s="15">
        <f>D25</f>
        <v>1657.383</v>
      </c>
    </row>
    <row r="97" spans="1:5" x14ac:dyDescent="0.2">
      <c r="A97" s="4" t="s">
        <v>4</v>
      </c>
      <c r="B97" s="148" t="str">
        <f>A26</f>
        <v>MÓDULO 2 - ENCARGOS E BENEFÍCIOS ANUAIS, MENSAIS E DIÁRIOS</v>
      </c>
      <c r="C97" s="149"/>
      <c r="D97" s="15">
        <f>D52</f>
        <v>1613.82</v>
      </c>
      <c r="E97" s="28"/>
    </row>
    <row r="98" spans="1:5" x14ac:dyDescent="0.2">
      <c r="A98" s="4" t="s">
        <v>5</v>
      </c>
      <c r="B98" s="148" t="str">
        <f>A53</f>
        <v>MÓDULO 3 - PROVISÃO PARA RESCISÃO</v>
      </c>
      <c r="C98" s="149"/>
      <c r="D98" s="15">
        <f>D61</f>
        <v>54.22</v>
      </c>
      <c r="E98" s="30"/>
    </row>
    <row r="99" spans="1:5" x14ac:dyDescent="0.2">
      <c r="A99" s="4" t="s">
        <v>6</v>
      </c>
      <c r="B99" s="148" t="str">
        <f>A62</f>
        <v>MÓDULO 4 - CUSTO DE REPOSIÇÃO DO PROFISSIONAL AUSENTE</v>
      </c>
      <c r="C99" s="149"/>
      <c r="D99" s="15">
        <f>D78</f>
        <v>12.95</v>
      </c>
      <c r="E99" s="28"/>
    </row>
    <row r="100" spans="1:5" x14ac:dyDescent="0.2">
      <c r="A100" s="4" t="s">
        <v>7</v>
      </c>
      <c r="B100" s="148" t="str">
        <f>A79</f>
        <v>MÓDULO 5 - INSUMOS DIVERSOS</v>
      </c>
      <c r="C100" s="149"/>
      <c r="D100" s="15">
        <f>D84</f>
        <v>0</v>
      </c>
    </row>
    <row r="101" spans="1:5" x14ac:dyDescent="0.2">
      <c r="A101" s="152" t="s">
        <v>50</v>
      </c>
      <c r="B101" s="153"/>
      <c r="C101" s="154"/>
      <c r="D101" s="15">
        <f>SUM(D96:D100)</f>
        <v>3338.3729999999996</v>
      </c>
      <c r="E101" s="28"/>
    </row>
    <row r="102" spans="1:5" x14ac:dyDescent="0.2">
      <c r="A102" s="4" t="s">
        <v>8</v>
      </c>
      <c r="B102" s="148" t="str">
        <f>A85</f>
        <v>MÓDULO 6 - CUSTOS INDIRETOS, TRIBUTOS E LUCRO</v>
      </c>
      <c r="C102" s="149"/>
      <c r="D102" s="15">
        <f>D93</f>
        <v>316.10000000000002</v>
      </c>
    </row>
    <row r="103" spans="1:5" ht="15" x14ac:dyDescent="0.2">
      <c r="A103" s="143" t="s">
        <v>59</v>
      </c>
      <c r="B103" s="144"/>
      <c r="C103" s="145"/>
      <c r="D103" s="18">
        <f>SUM(D101:D102)</f>
        <v>3654.4729999999995</v>
      </c>
    </row>
    <row r="104" spans="1:5" x14ac:dyDescent="0.2">
      <c r="D104" s="30"/>
    </row>
    <row r="106" spans="1:5" x14ac:dyDescent="0.2">
      <c r="D106" s="19"/>
    </row>
    <row r="110" spans="1:5" ht="15" x14ac:dyDescent="0.25">
      <c r="C110" s="3"/>
    </row>
    <row r="111" spans="1:5" ht="15" x14ac:dyDescent="0.25">
      <c r="C111" s="3"/>
    </row>
    <row r="112" spans="1:5" ht="15" x14ac:dyDescent="0.25">
      <c r="C112" s="3"/>
    </row>
    <row r="113" spans="3:3" ht="15" x14ac:dyDescent="0.25">
      <c r="C113" s="3"/>
    </row>
    <row r="114" spans="3:3" ht="15" x14ac:dyDescent="0.25">
      <c r="C114" s="3"/>
    </row>
  </sheetData>
  <mergeCells count="61">
    <mergeCell ref="C6:D6"/>
    <mergeCell ref="A1:D1"/>
    <mergeCell ref="A2:D2"/>
    <mergeCell ref="A3:D3"/>
    <mergeCell ref="A4:D4"/>
    <mergeCell ref="C5:D5"/>
    <mergeCell ref="B18:C18"/>
    <mergeCell ref="C7:D7"/>
    <mergeCell ref="C8:D8"/>
    <mergeCell ref="A9:D9"/>
    <mergeCell ref="A10:D10"/>
    <mergeCell ref="C11:D11"/>
    <mergeCell ref="C12:D12"/>
    <mergeCell ref="C13:D13"/>
    <mergeCell ref="C14:D14"/>
    <mergeCell ref="C15:D15"/>
    <mergeCell ref="A16:D16"/>
    <mergeCell ref="B17:C17"/>
    <mergeCell ref="A52:C52"/>
    <mergeCell ref="A53:D53"/>
    <mergeCell ref="A61:C61"/>
    <mergeCell ref="A62:D62"/>
    <mergeCell ref="B20:C20"/>
    <mergeCell ref="A25:C25"/>
    <mergeCell ref="A26:D26"/>
    <mergeCell ref="A30:B30"/>
    <mergeCell ref="A40:B40"/>
    <mergeCell ref="B48:C48"/>
    <mergeCell ref="B49:C49"/>
    <mergeCell ref="B50:C50"/>
    <mergeCell ref="A46:C46"/>
    <mergeCell ref="A47:D47"/>
    <mergeCell ref="B51:C51"/>
    <mergeCell ref="B83:C83"/>
    <mergeCell ref="A84:C84"/>
    <mergeCell ref="A85:D85"/>
    <mergeCell ref="A90:A92"/>
    <mergeCell ref="B75:C75"/>
    <mergeCell ref="A70:B70"/>
    <mergeCell ref="B71:C71"/>
    <mergeCell ref="B72:C72"/>
    <mergeCell ref="A73:C73"/>
    <mergeCell ref="A74:D74"/>
    <mergeCell ref="B76:C76"/>
    <mergeCell ref="B77:C77"/>
    <mergeCell ref="A78:C78"/>
    <mergeCell ref="A79:D79"/>
    <mergeCell ref="B82:C82"/>
    <mergeCell ref="B80:C80"/>
    <mergeCell ref="B81:C81"/>
    <mergeCell ref="A103:C103"/>
    <mergeCell ref="A93:B93"/>
    <mergeCell ref="A94:D94"/>
    <mergeCell ref="A95:C95"/>
    <mergeCell ref="B99:C99"/>
    <mergeCell ref="B102:C102"/>
    <mergeCell ref="A101:C101"/>
    <mergeCell ref="B96:C96"/>
    <mergeCell ref="B97:C97"/>
    <mergeCell ref="B98:C98"/>
    <mergeCell ref="B100:C100"/>
  </mergeCells>
  <pageMargins left="0.511811024" right="0.511811024" top="0.78740157499999996" bottom="0.78740157499999996" header="0.31496062000000002" footer="0.31496062000000002"/>
  <pageSetup paperSize="9" scale="84" orientation="portrait" horizontalDpi="300" verticalDpi="300" r:id="rId1"/>
  <rowBreaks count="1" manualBreakCount="1">
    <brk id="71" max="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theme="0"/>
  </sheetPr>
  <dimension ref="B1:F23"/>
  <sheetViews>
    <sheetView showGridLines="0" tabSelected="1" view="pageBreakPreview" zoomScale="80" zoomScaleNormal="100" zoomScaleSheetLayoutView="80" workbookViewId="0">
      <selection activeCell="F23" sqref="F23"/>
    </sheetView>
  </sheetViews>
  <sheetFormatPr defaultRowHeight="14.25" x14ac:dyDescent="0.2"/>
  <cols>
    <col min="1" max="1" width="2.28515625" style="2" customWidth="1"/>
    <col min="2" max="2" width="6.42578125" style="2" customWidth="1"/>
    <col min="3" max="3" width="47.28515625" style="2" customWidth="1"/>
    <col min="4" max="4" width="12.42578125" style="2" bestFit="1" customWidth="1"/>
    <col min="5" max="5" width="11.7109375" style="2" customWidth="1"/>
    <col min="6" max="6" width="13.7109375" style="2" customWidth="1"/>
    <col min="7" max="7" width="12.42578125" style="2" customWidth="1"/>
    <col min="8" max="8" width="14.42578125" style="2" customWidth="1"/>
    <col min="9" max="9" width="14.5703125" style="2" customWidth="1"/>
    <col min="10" max="10" width="17" style="2" customWidth="1"/>
    <col min="11" max="16384" width="9.140625" style="2"/>
  </cols>
  <sheetData>
    <row r="1" spans="2:6" ht="15" thickBot="1" x14ac:dyDescent="0.25"/>
    <row r="2" spans="2:6" ht="23.25" customHeight="1" thickBot="1" x14ac:dyDescent="0.25">
      <c r="B2" s="155" t="s">
        <v>90</v>
      </c>
      <c r="C2" s="156"/>
      <c r="D2" s="156"/>
      <c r="E2" s="156"/>
      <c r="F2" s="157"/>
    </row>
    <row r="3" spans="2:6" ht="33" customHeight="1" thickBot="1" x14ac:dyDescent="0.25">
      <c r="B3" s="61" t="s">
        <v>31</v>
      </c>
      <c r="C3" s="62" t="s">
        <v>89</v>
      </c>
      <c r="D3" s="62" t="s">
        <v>83</v>
      </c>
      <c r="E3" s="63" t="s">
        <v>84</v>
      </c>
      <c r="F3" s="62" t="s">
        <v>85</v>
      </c>
    </row>
    <row r="4" spans="2:6" ht="18.600000000000001" customHeight="1" x14ac:dyDescent="0.2">
      <c r="B4" s="158" t="s">
        <v>104</v>
      </c>
      <c r="C4" s="158"/>
      <c r="D4" s="158"/>
      <c r="E4" s="158"/>
      <c r="F4" s="158"/>
    </row>
    <row r="5" spans="2:6" ht="28.5" x14ac:dyDescent="0.2">
      <c r="B5" s="43">
        <v>1</v>
      </c>
      <c r="C5" s="43" t="s">
        <v>105</v>
      </c>
      <c r="D5" s="43">
        <v>3</v>
      </c>
      <c r="E5" s="94"/>
      <c r="F5" s="44">
        <f t="shared" ref="F5:F9" si="0">D5*E5</f>
        <v>0</v>
      </c>
    </row>
    <row r="6" spans="2:6" ht="42.75" x14ac:dyDescent="0.2">
      <c r="B6" s="43">
        <v>2</v>
      </c>
      <c r="C6" s="43" t="s">
        <v>109</v>
      </c>
      <c r="D6" s="43">
        <v>3</v>
      </c>
      <c r="E6" s="94"/>
      <c r="F6" s="44">
        <f t="shared" si="0"/>
        <v>0</v>
      </c>
    </row>
    <row r="7" spans="2:6" ht="28.5" x14ac:dyDescent="0.2">
      <c r="B7" s="43">
        <v>3</v>
      </c>
      <c r="C7" s="43" t="s">
        <v>106</v>
      </c>
      <c r="D7" s="43">
        <v>2</v>
      </c>
      <c r="E7" s="94"/>
      <c r="F7" s="44">
        <f t="shared" si="0"/>
        <v>0</v>
      </c>
    </row>
    <row r="8" spans="2:6" x14ac:dyDescent="0.2">
      <c r="B8" s="43">
        <v>4</v>
      </c>
      <c r="C8" s="43" t="s">
        <v>107</v>
      </c>
      <c r="D8" s="43">
        <v>4</v>
      </c>
      <c r="E8" s="94"/>
      <c r="F8" s="44">
        <f t="shared" si="0"/>
        <v>0</v>
      </c>
    </row>
    <row r="9" spans="2:6" ht="28.5" x14ac:dyDescent="0.2">
      <c r="B9" s="43">
        <v>5</v>
      </c>
      <c r="C9" s="43" t="s">
        <v>108</v>
      </c>
      <c r="D9" s="43">
        <v>1</v>
      </c>
      <c r="E9" s="94"/>
      <c r="F9" s="44">
        <f t="shared" si="0"/>
        <v>0</v>
      </c>
    </row>
    <row r="10" spans="2:6" ht="25.5" customHeight="1" x14ac:dyDescent="0.2">
      <c r="B10" s="141" t="s">
        <v>86</v>
      </c>
      <c r="C10" s="142"/>
      <c r="D10" s="142"/>
      <c r="E10" s="142"/>
      <c r="F10" s="64">
        <f>SUM(F5:F9)</f>
        <v>0</v>
      </c>
    </row>
    <row r="11" spans="2:6" ht="25.5" customHeight="1" x14ac:dyDescent="0.2">
      <c r="B11" s="141" t="s">
        <v>87</v>
      </c>
      <c r="C11" s="142"/>
      <c r="D11" s="142"/>
      <c r="E11" s="142"/>
      <c r="F11" s="64">
        <f>F10/12</f>
        <v>0</v>
      </c>
    </row>
    <row r="12" spans="2:6" ht="10.15" customHeight="1" x14ac:dyDescent="0.2">
      <c r="B12" s="65"/>
      <c r="C12" s="65"/>
      <c r="D12" s="65"/>
      <c r="E12" s="65"/>
      <c r="F12" s="66"/>
    </row>
    <row r="13" spans="2:6" ht="18.600000000000001" customHeight="1" x14ac:dyDescent="0.2">
      <c r="B13" s="158" t="s">
        <v>110</v>
      </c>
      <c r="C13" s="158"/>
      <c r="D13" s="158"/>
      <c r="E13" s="158"/>
      <c r="F13" s="158"/>
    </row>
    <row r="14" spans="2:6" ht="28.5" x14ac:dyDescent="0.2">
      <c r="B14" s="43">
        <v>1</v>
      </c>
      <c r="C14" s="43" t="s">
        <v>111</v>
      </c>
      <c r="D14" s="43">
        <v>3</v>
      </c>
      <c r="E14" s="94"/>
      <c r="F14" s="44">
        <f t="shared" ref="F14:F19" si="1">D14*E14</f>
        <v>0</v>
      </c>
    </row>
    <row r="15" spans="2:6" ht="42.75" x14ac:dyDescent="0.2">
      <c r="B15" s="43">
        <v>2</v>
      </c>
      <c r="C15" s="43" t="s">
        <v>112</v>
      </c>
      <c r="D15" s="43">
        <v>3</v>
      </c>
      <c r="E15" s="94"/>
      <c r="F15" s="44">
        <f t="shared" si="1"/>
        <v>0</v>
      </c>
    </row>
    <row r="16" spans="2:6" x14ac:dyDescent="0.2">
      <c r="B16" s="43">
        <v>3</v>
      </c>
      <c r="C16" s="43" t="s">
        <v>113</v>
      </c>
      <c r="D16" s="43">
        <v>2</v>
      </c>
      <c r="E16" s="94"/>
      <c r="F16" s="44">
        <f t="shared" si="1"/>
        <v>0</v>
      </c>
    </row>
    <row r="17" spans="2:6" x14ac:dyDescent="0.2">
      <c r="B17" s="43">
        <v>4</v>
      </c>
      <c r="C17" s="43" t="s">
        <v>114</v>
      </c>
      <c r="D17" s="43">
        <v>4</v>
      </c>
      <c r="E17" s="94"/>
      <c r="F17" s="44">
        <f t="shared" si="1"/>
        <v>0</v>
      </c>
    </row>
    <row r="18" spans="2:6" x14ac:dyDescent="0.2">
      <c r="B18" s="43">
        <v>5</v>
      </c>
      <c r="C18" s="43" t="s">
        <v>115</v>
      </c>
      <c r="D18" s="43">
        <v>2</v>
      </c>
      <c r="E18" s="94"/>
      <c r="F18" s="44">
        <f t="shared" si="1"/>
        <v>0</v>
      </c>
    </row>
    <row r="19" spans="2:6" ht="28.5" x14ac:dyDescent="0.2">
      <c r="B19" s="43">
        <v>6</v>
      </c>
      <c r="C19" s="43" t="s">
        <v>108</v>
      </c>
      <c r="D19" s="43">
        <v>1</v>
      </c>
      <c r="E19" s="94"/>
      <c r="F19" s="44">
        <f t="shared" si="1"/>
        <v>0</v>
      </c>
    </row>
    <row r="20" spans="2:6" ht="25.5" customHeight="1" x14ac:dyDescent="0.2">
      <c r="B20" s="141" t="s">
        <v>86</v>
      </c>
      <c r="C20" s="142"/>
      <c r="D20" s="142"/>
      <c r="E20" s="142"/>
      <c r="F20" s="64">
        <f>SUM(F14:F19)</f>
        <v>0</v>
      </c>
    </row>
    <row r="21" spans="2:6" ht="25.5" customHeight="1" x14ac:dyDescent="0.2">
      <c r="B21" s="141" t="s">
        <v>87</v>
      </c>
      <c r="C21" s="142"/>
      <c r="D21" s="142"/>
      <c r="E21" s="142"/>
      <c r="F21" s="64">
        <f>F20/12</f>
        <v>0</v>
      </c>
    </row>
    <row r="23" spans="2:6" ht="15" x14ac:dyDescent="0.2">
      <c r="B23" s="141" t="s">
        <v>161</v>
      </c>
      <c r="C23" s="142"/>
      <c r="D23" s="142"/>
      <c r="E23" s="142"/>
      <c r="F23" s="64">
        <f>AVERAGE(F11,F21)</f>
        <v>0</v>
      </c>
    </row>
  </sheetData>
  <mergeCells count="8">
    <mergeCell ref="B20:E20"/>
    <mergeCell ref="B21:E21"/>
    <mergeCell ref="B23:E23"/>
    <mergeCell ref="B2:F2"/>
    <mergeCell ref="B10:E10"/>
    <mergeCell ref="B11:E11"/>
    <mergeCell ref="B4:F4"/>
    <mergeCell ref="B13:F13"/>
  </mergeCells>
  <pageMargins left="0.511811024" right="0.511811024" top="0.78740157499999996" bottom="0.78740157499999996" header="0.31496062000000002" footer="0.31496062000000002"/>
  <pageSetup paperSize="9" scale="71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9</vt:i4>
      </vt:variant>
      <vt:variant>
        <vt:lpstr>Intervalos Nomeados</vt:lpstr>
      </vt:variant>
      <vt:variant>
        <vt:i4>9</vt:i4>
      </vt:variant>
    </vt:vector>
  </HeadingPairs>
  <TitlesOfParts>
    <vt:vector size="18" baseType="lpstr">
      <vt:lpstr>PROPOSTA</vt:lpstr>
      <vt:lpstr>RECEPCIONISTA</vt:lpstr>
      <vt:lpstr>COPEIRA</vt:lpstr>
      <vt:lpstr>AUX. ADMINISTRATIVO</vt:lpstr>
      <vt:lpstr>CONTÍNUO</vt:lpstr>
      <vt:lpstr>TRATADOR DE ANIMAIS</vt:lpstr>
      <vt:lpstr>MOTORISTA D</vt:lpstr>
      <vt:lpstr>LAVADOR DE VEICULOS</vt:lpstr>
      <vt:lpstr>UNIFORMES</vt:lpstr>
      <vt:lpstr>'AUX. ADMINISTRATIVO'!Area_de_impressao</vt:lpstr>
      <vt:lpstr>CONTÍNUO!Area_de_impressao</vt:lpstr>
      <vt:lpstr>COPEIRA!Area_de_impressao</vt:lpstr>
      <vt:lpstr>'LAVADOR DE VEICULOS'!Area_de_impressao</vt:lpstr>
      <vt:lpstr>'MOTORISTA D'!Area_de_impressao</vt:lpstr>
      <vt:lpstr>PROPOSTA!Area_de_impressao</vt:lpstr>
      <vt:lpstr>RECEPCIONISTA!Area_de_impressao</vt:lpstr>
      <vt:lpstr>'TRATADOR DE ANIMAIS'!Area_de_impressao</vt:lpstr>
      <vt:lpstr>UNIFORMES!Area_de_impressao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Deus proverá</dc:creator>
  <cp:lastModifiedBy>Renan Furtado Lima</cp:lastModifiedBy>
  <cp:lastPrinted>2021-03-03T11:50:18Z</cp:lastPrinted>
  <dcterms:created xsi:type="dcterms:W3CDTF">2016-12-15T21:33:06Z</dcterms:created>
  <dcterms:modified xsi:type="dcterms:W3CDTF">2022-04-13T13:03:41Z</dcterms:modified>
</cp:coreProperties>
</file>