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C:\Users\fernando.fffo\Desktop\Copeira, lavador e macânica\Copeira\Planilhas para divulgação\"/>
    </mc:Choice>
  </mc:AlternateContent>
  <xr:revisionPtr revIDLastSave="0" documentId="13_ncr:1_{888DB6EC-24CF-4A42-B5E3-D11E5081DB09}" xr6:coauthVersionLast="47" xr6:coauthVersionMax="47" xr10:uidLastSave="{00000000-0000-0000-0000-000000000000}"/>
  <bookViews>
    <workbookView xWindow="-28185" yWindow="105" windowWidth="26385" windowHeight="15180" firstSheet="1" activeTab="2" xr2:uid="{00000000-000D-0000-FFFF-FFFF00000000}"/>
  </bookViews>
  <sheets>
    <sheet name="Custo por trabalhador" sheetId="2" r:id="rId1"/>
    <sheet name=" - Copeiragem" sheetId="3" r:id="rId2"/>
    <sheet name="Mapa Comparativo - Insumos" sheetId="4"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8" i="4" l="1"/>
  <c r="K38" i="4"/>
  <c r="M38" i="4" s="1"/>
  <c r="L38" i="4"/>
  <c r="O38" i="4"/>
  <c r="P38" i="4" s="1"/>
  <c r="P39" i="4" s="1"/>
  <c r="P11" i="4"/>
  <c r="O10" i="4"/>
  <c r="P10" i="4" s="1"/>
  <c r="O9" i="4"/>
  <c r="P9" i="4" s="1"/>
  <c r="O8" i="4"/>
  <c r="P8" i="4" s="1"/>
  <c r="O7" i="4"/>
  <c r="P7" i="4" s="1"/>
  <c r="K7" i="4"/>
  <c r="L7" i="4"/>
  <c r="O6" i="4"/>
  <c r="P6" i="4" s="1"/>
  <c r="O5" i="4"/>
  <c r="P5" i="4" s="1"/>
  <c r="P4" i="4"/>
  <c r="O4" i="4"/>
  <c r="D4" i="4"/>
  <c r="L6" i="4"/>
  <c r="L8" i="4"/>
  <c r="L9" i="4"/>
  <c r="L10" i="4"/>
  <c r="K6" i="4"/>
  <c r="N6" i="4" s="1"/>
  <c r="K8" i="4"/>
  <c r="K9" i="4"/>
  <c r="K10" i="4"/>
  <c r="L4" i="4"/>
  <c r="K4" i="4"/>
  <c r="M4" i="4" s="1"/>
  <c r="K16" i="4"/>
  <c r="K17" i="4"/>
  <c r="K18" i="4"/>
  <c r="K19" i="4"/>
  <c r="K20" i="4"/>
  <c r="K21" i="4"/>
  <c r="K22" i="4"/>
  <c r="K23" i="4"/>
  <c r="K24" i="4"/>
  <c r="K25" i="4"/>
  <c r="K26" i="4"/>
  <c r="K27" i="4"/>
  <c r="K28" i="4"/>
  <c r="K29" i="4"/>
  <c r="K30" i="4"/>
  <c r="M30" i="4" s="1"/>
  <c r="K31" i="4"/>
  <c r="K32" i="4"/>
  <c r="K33" i="4"/>
  <c r="K15" i="4"/>
  <c r="L5" i="4"/>
  <c r="K5" i="4"/>
  <c r="D10" i="4"/>
  <c r="D9" i="4"/>
  <c r="D8" i="4"/>
  <c r="D7" i="4"/>
  <c r="D6" i="4"/>
  <c r="D5" i="4"/>
  <c r="O33" i="4"/>
  <c r="O32" i="4"/>
  <c r="O31" i="4"/>
  <c r="P31" i="4" s="1"/>
  <c r="O30" i="4"/>
  <c r="P30" i="4" s="1"/>
  <c r="O29" i="4"/>
  <c r="P29" i="4" s="1"/>
  <c r="O28" i="4"/>
  <c r="P28" i="4" s="1"/>
  <c r="O27" i="4"/>
  <c r="P27" i="4" s="1"/>
  <c r="O26" i="4"/>
  <c r="P26" i="4" s="1"/>
  <c r="O25" i="4"/>
  <c r="P25" i="4" s="1"/>
  <c r="O24" i="4"/>
  <c r="O23" i="4"/>
  <c r="P23" i="4" s="1"/>
  <c r="O22" i="4"/>
  <c r="P22" i="4" s="1"/>
  <c r="O21" i="4"/>
  <c r="P21" i="4" s="1"/>
  <c r="O20" i="4"/>
  <c r="P20" i="4" s="1"/>
  <c r="O19" i="4"/>
  <c r="P19" i="4" s="1"/>
  <c r="O18" i="4"/>
  <c r="P18" i="4" s="1"/>
  <c r="L18" i="4"/>
  <c r="L19" i="4"/>
  <c r="L20" i="4"/>
  <c r="L21" i="4"/>
  <c r="L22" i="4"/>
  <c r="L23" i="4"/>
  <c r="L24" i="4"/>
  <c r="L25" i="4"/>
  <c r="L26" i="4"/>
  <c r="L27" i="4"/>
  <c r="N27" i="4" s="1"/>
  <c r="L28" i="4"/>
  <c r="L29" i="4"/>
  <c r="N29" i="4" s="1"/>
  <c r="L30" i="4"/>
  <c r="L31" i="4"/>
  <c r="L32" i="4"/>
  <c r="L33" i="4"/>
  <c r="N19" i="4"/>
  <c r="M32" i="4"/>
  <c r="O17" i="4"/>
  <c r="P17" i="4" s="1"/>
  <c r="L17" i="4"/>
  <c r="P24" i="4"/>
  <c r="O16" i="4"/>
  <c r="P16" i="4" s="1"/>
  <c r="L16" i="4"/>
  <c r="N16" i="4" s="1"/>
  <c r="O15" i="4"/>
  <c r="P15" i="4" s="1"/>
  <c r="L15" i="4"/>
  <c r="D33" i="4"/>
  <c r="D32" i="4"/>
  <c r="N38" i="4" l="1"/>
  <c r="M10" i="4"/>
  <c r="N10" i="4"/>
  <c r="N9" i="4"/>
  <c r="M9" i="4"/>
  <c r="N8" i="4"/>
  <c r="M8" i="4"/>
  <c r="N7" i="4"/>
  <c r="M7" i="4"/>
  <c r="M6" i="4"/>
  <c r="N4" i="4"/>
  <c r="M16" i="4"/>
  <c r="P32" i="4"/>
  <c r="P34" i="4" s="1"/>
  <c r="P33" i="4"/>
  <c r="N15" i="4"/>
  <c r="N26" i="4"/>
  <c r="N18" i="4"/>
  <c r="N17" i="4"/>
  <c r="N5" i="4"/>
  <c r="M17" i="4"/>
  <c r="M18" i="4"/>
  <c r="M15" i="4"/>
  <c r="M5" i="4"/>
  <c r="N33" i="4"/>
  <c r="M33" i="4"/>
  <c r="N32" i="4"/>
  <c r="N31" i="4"/>
  <c r="M31" i="4"/>
  <c r="N30" i="4"/>
  <c r="M29" i="4"/>
  <c r="N28" i="4"/>
  <c r="M28" i="4"/>
  <c r="M27" i="4"/>
  <c r="M26" i="4"/>
  <c r="M25" i="4"/>
  <c r="N25" i="4"/>
  <c r="M24" i="4"/>
  <c r="N24" i="4"/>
  <c r="N23" i="4"/>
  <c r="M23" i="4"/>
  <c r="N22" i="4"/>
  <c r="M22" i="4"/>
  <c r="N21" i="4"/>
  <c r="M21" i="4"/>
  <c r="N20" i="4"/>
  <c r="M20" i="4"/>
  <c r="M19" i="4"/>
  <c r="D77" i="3" l="1"/>
  <c r="D76" i="3"/>
  <c r="D28" i="3"/>
  <c r="D33" i="3" s="1"/>
  <c r="D166" i="3" l="1"/>
  <c r="D196" i="3" l="1"/>
  <c r="D80" i="3" l="1"/>
  <c r="D92" i="3" s="1"/>
  <c r="C80" i="3"/>
  <c r="D42" i="3" l="1"/>
  <c r="D155" i="3"/>
  <c r="D192" i="3"/>
  <c r="D102" i="3"/>
  <c r="D99" i="3"/>
  <c r="D104" i="3"/>
  <c r="D101" i="3"/>
  <c r="D100" i="3"/>
  <c r="D103" i="3"/>
  <c r="D43" i="3"/>
  <c r="D105" i="3" l="1"/>
  <c r="D44" i="3"/>
  <c r="D194" i="3" l="1"/>
  <c r="D90" i="3"/>
  <c r="D55" i="3"/>
  <c r="D53" i="3"/>
  <c r="D54" i="3"/>
  <c r="D58" i="3"/>
  <c r="D52" i="3"/>
  <c r="D51" i="3"/>
  <c r="D57" i="3"/>
  <c r="D56" i="3"/>
  <c r="C205" i="2"/>
  <c r="C206" i="2" s="1"/>
  <c r="C207" i="2" s="1"/>
  <c r="C208" i="2" s="1"/>
  <c r="C209" i="2" s="1"/>
  <c r="B196" i="2"/>
  <c r="B197" i="2" s="1"/>
  <c r="B198" i="2" s="1"/>
  <c r="B199" i="2" s="1"/>
  <c r="B200" i="2" s="1"/>
  <c r="B167" i="2"/>
  <c r="B168" i="2" s="1"/>
  <c r="B169" i="2" s="1"/>
  <c r="B170" i="2" s="1"/>
  <c r="B171" i="2" s="1"/>
  <c r="D42" i="2"/>
  <c r="C29" i="2"/>
  <c r="C30" i="2" s="1"/>
  <c r="C31" i="2" s="1"/>
  <c r="C32" i="2" s="1"/>
  <c r="C33" i="2" s="1"/>
  <c r="D59" i="3" l="1"/>
  <c r="C134" i="2"/>
  <c r="D91" i="3" l="1"/>
  <c r="D93" i="3" s="1"/>
  <c r="D193" i="3" s="1"/>
  <c r="D33" i="2"/>
  <c r="D32" i="2"/>
  <c r="D31" i="2"/>
  <c r="D30" i="2"/>
  <c r="D29" i="2"/>
  <c r="D28" i="2"/>
  <c r="D134" i="3" l="1"/>
  <c r="D133" i="3"/>
  <c r="D130" i="3"/>
  <c r="D129" i="3"/>
  <c r="D132" i="3"/>
  <c r="D131" i="3"/>
  <c r="B269" i="2"/>
  <c r="B268" i="2"/>
  <c r="C504" i="2"/>
  <c r="C505" i="2"/>
  <c r="C506" i="2"/>
  <c r="C507" i="2"/>
  <c r="C508" i="2"/>
  <c r="B504" i="2"/>
  <c r="B505" i="2"/>
  <c r="B506" i="2"/>
  <c r="B507" i="2"/>
  <c r="B508" i="2"/>
  <c r="B503" i="2"/>
  <c r="C503" i="2"/>
  <c r="D135" i="3" l="1"/>
  <c r="D154" i="3" s="1"/>
  <c r="D156" i="3" s="1"/>
  <c r="D195" i="3" s="1"/>
  <c r="D197" i="3" s="1"/>
  <c r="D503" i="2"/>
  <c r="D505" i="2"/>
  <c r="C532" i="2"/>
  <c r="C533" i="2" s="1"/>
  <c r="C520" i="2"/>
  <c r="C521" i="2"/>
  <c r="C522" i="2"/>
  <c r="C523" i="2"/>
  <c r="C524" i="2"/>
  <c r="C519" i="2"/>
  <c r="D174" i="3" l="1"/>
  <c r="D175" i="3" s="1"/>
  <c r="B21" i="2"/>
  <c r="D21" i="2" s="1"/>
  <c r="D45" i="2"/>
  <c r="D46" i="2"/>
  <c r="D176" i="3" l="1"/>
  <c r="D180" i="3" s="1"/>
  <c r="D198" i="3" s="1"/>
  <c r="D199" i="3" s="1"/>
  <c r="D204" i="3" s="1"/>
  <c r="D205" i="3" s="1"/>
  <c r="D177" i="3"/>
  <c r="D178" i="3"/>
  <c r="D179" i="3"/>
  <c r="C73" i="2"/>
  <c r="C75" i="2"/>
  <c r="C74" i="2"/>
  <c r="B130" i="2"/>
  <c r="C409" i="2" l="1"/>
  <c r="C410" i="2" s="1"/>
  <c r="C411" i="2" s="1"/>
  <c r="C412" i="2" s="1"/>
  <c r="C413" i="2" s="1"/>
  <c r="D508" i="2"/>
  <c r="D504" i="2"/>
  <c r="C430" i="2"/>
  <c r="C431" i="2" s="1"/>
  <c r="C353" i="2"/>
  <c r="C352" i="2"/>
  <c r="C351" i="2"/>
  <c r="C350" i="2"/>
  <c r="C349" i="2"/>
  <c r="C348" i="2"/>
  <c r="C280" i="2"/>
  <c r="C281" i="2" s="1"/>
  <c r="C282" i="2" s="1"/>
  <c r="C283" i="2" s="1"/>
  <c r="C284" i="2" s="1"/>
  <c r="C332" i="2"/>
  <c r="C300" i="2"/>
  <c r="E249" i="2"/>
  <c r="D249" i="2"/>
  <c r="E248" i="2"/>
  <c r="D248" i="2"/>
  <c r="E247" i="2"/>
  <c r="D247" i="2"/>
  <c r="E246" i="2"/>
  <c r="D246" i="2"/>
  <c r="E245" i="2"/>
  <c r="D245" i="2"/>
  <c r="E244" i="2"/>
  <c r="D244" i="2"/>
  <c r="C200" i="2"/>
  <c r="C199" i="2"/>
  <c r="C198" i="2"/>
  <c r="C197" i="2"/>
  <c r="C196" i="2"/>
  <c r="C195" i="2"/>
  <c r="D195" i="2" s="1"/>
  <c r="B204" i="2" s="1"/>
  <c r="D204" i="2" s="1"/>
  <c r="C213" i="2" s="1"/>
  <c r="B180" i="2"/>
  <c r="E180" i="2" s="1"/>
  <c r="C189" i="2" s="1"/>
  <c r="B179" i="2"/>
  <c r="E179" i="2" s="1"/>
  <c r="C188" i="2" s="1"/>
  <c r="B178" i="2"/>
  <c r="E178" i="2" s="1"/>
  <c r="C187" i="2" s="1"/>
  <c r="B177" i="2"/>
  <c r="E177" i="2" s="1"/>
  <c r="C186" i="2" s="1"/>
  <c r="B176" i="2"/>
  <c r="E176" i="2" s="1"/>
  <c r="C185" i="2" s="1"/>
  <c r="B175" i="2"/>
  <c r="E175" i="2" s="1"/>
  <c r="C184" i="2" s="1"/>
  <c r="E166" i="2"/>
  <c r="B184" i="2" s="1"/>
  <c r="C167" i="2"/>
  <c r="C168" i="2" s="1"/>
  <c r="C169" i="2" s="1"/>
  <c r="C170" i="2" s="1"/>
  <c r="C171" i="2" s="1"/>
  <c r="C144" i="2"/>
  <c r="C145" i="2"/>
  <c r="C146" i="2"/>
  <c r="C147" i="2"/>
  <c r="C148" i="2"/>
  <c r="C143" i="2"/>
  <c r="C135" i="2"/>
  <c r="C136" i="2"/>
  <c r="C137" i="2"/>
  <c r="C138" i="2"/>
  <c r="C139" i="2"/>
  <c r="D507" i="2" l="1"/>
  <c r="D506" i="2"/>
  <c r="C299" i="2"/>
  <c r="E167" i="2"/>
  <c r="B185" i="2" s="1"/>
  <c r="D185" i="2" s="1"/>
  <c r="B245" i="2" s="1"/>
  <c r="C298" i="2"/>
  <c r="D184" i="2"/>
  <c r="B244" i="2" s="1"/>
  <c r="C327" i="2"/>
  <c r="C328" i="2"/>
  <c r="C297" i="2"/>
  <c r="C329" i="2"/>
  <c r="C302" i="2"/>
  <c r="C330" i="2"/>
  <c r="C301" i="2"/>
  <c r="C331" i="2"/>
  <c r="D200" i="2"/>
  <c r="D198" i="2"/>
  <c r="D196" i="2"/>
  <c r="B213" i="2"/>
  <c r="D213" i="2" s="1"/>
  <c r="C244" i="2" s="1"/>
  <c r="D197" i="2"/>
  <c r="C84" i="2"/>
  <c r="C85" i="2"/>
  <c r="C86" i="2"/>
  <c r="C87" i="2"/>
  <c r="C88" i="2"/>
  <c r="C83" i="2"/>
  <c r="D102" i="2"/>
  <c r="D103" i="2"/>
  <c r="D104" i="2"/>
  <c r="D105" i="2"/>
  <c r="D106" i="2"/>
  <c r="D101" i="2"/>
  <c r="C102" i="2"/>
  <c r="C103" i="2"/>
  <c r="C104" i="2"/>
  <c r="C105" i="2"/>
  <c r="C106" i="2"/>
  <c r="C101" i="2"/>
  <c r="C93" i="2"/>
  <c r="C94" i="2"/>
  <c r="C95" i="2"/>
  <c r="C96" i="2"/>
  <c r="C97" i="2"/>
  <c r="C92" i="2"/>
  <c r="F71" i="2"/>
  <c r="F72" i="2"/>
  <c r="F73" i="2"/>
  <c r="F74" i="2"/>
  <c r="F75" i="2"/>
  <c r="F70" i="2"/>
  <c r="B75" i="2"/>
  <c r="B74" i="2"/>
  <c r="B73" i="2"/>
  <c r="B72" i="2"/>
  <c r="B71" i="2"/>
  <c r="B70" i="2"/>
  <c r="C46" i="2"/>
  <c r="C45" i="2"/>
  <c r="C42" i="2"/>
  <c r="C41" i="2"/>
  <c r="B20" i="2"/>
  <c r="D20" i="2" s="1"/>
  <c r="D70" i="2"/>
  <c r="F244" i="2" l="1"/>
  <c r="D255" i="2" s="1"/>
  <c r="C72" i="2"/>
  <c r="C71" i="2"/>
  <c r="C70" i="2"/>
  <c r="G70" i="2" s="1"/>
  <c r="D75" i="2"/>
  <c r="B45" i="2"/>
  <c r="E45" i="2" s="1"/>
  <c r="C50" i="2" s="1"/>
  <c r="D72" i="2"/>
  <c r="D73" i="2"/>
  <c r="G73" i="2" s="1"/>
  <c r="B46" i="2"/>
  <c r="E46" i="2" s="1"/>
  <c r="C51" i="2" s="1"/>
  <c r="D199" i="2"/>
  <c r="B215" i="2"/>
  <c r="B206" i="2"/>
  <c r="D206" i="2" s="1"/>
  <c r="C215" i="2" s="1"/>
  <c r="B218" i="2"/>
  <c r="B209" i="2"/>
  <c r="D209" i="2" s="1"/>
  <c r="C218" i="2" s="1"/>
  <c r="B205" i="2"/>
  <c r="D205" i="2" s="1"/>
  <c r="C214" i="2" s="1"/>
  <c r="B214" i="2"/>
  <c r="B216" i="2"/>
  <c r="B207" i="2"/>
  <c r="D207" i="2" s="1"/>
  <c r="C216" i="2" s="1"/>
  <c r="E168" i="2"/>
  <c r="B186" i="2" s="1"/>
  <c r="D186" i="2" s="1"/>
  <c r="B246" i="2" s="1"/>
  <c r="G384" i="2"/>
  <c r="D400" i="2" s="1"/>
  <c r="E384" i="2"/>
  <c r="C400" i="2" s="1"/>
  <c r="F383" i="2"/>
  <c r="G383" i="2" s="1"/>
  <c r="D399" i="2" s="1"/>
  <c r="E383" i="2"/>
  <c r="B399" i="2" s="1"/>
  <c r="F382" i="2"/>
  <c r="G382" i="2" s="1"/>
  <c r="D398" i="2" s="1"/>
  <c r="E382" i="2"/>
  <c r="C398" i="2" s="1"/>
  <c r="G381" i="2"/>
  <c r="D397" i="2" s="1"/>
  <c r="E381" i="2"/>
  <c r="B397" i="2" s="1"/>
  <c r="G380" i="2"/>
  <c r="D396" i="2" s="1"/>
  <c r="E380" i="2"/>
  <c r="C396" i="2" s="1"/>
  <c r="G379" i="2"/>
  <c r="D395" i="2" s="1"/>
  <c r="E379" i="2"/>
  <c r="B395" i="2" s="1"/>
  <c r="F378" i="2"/>
  <c r="G378" i="2" s="1"/>
  <c r="D394" i="2" s="1"/>
  <c r="E378" i="2"/>
  <c r="B394" i="2" s="1"/>
  <c r="G377" i="2"/>
  <c r="D393" i="2" s="1"/>
  <c r="E377" i="2"/>
  <c r="C393" i="2" s="1"/>
  <c r="F376" i="2"/>
  <c r="G376" i="2" s="1"/>
  <c r="D392" i="2" s="1"/>
  <c r="E376" i="2"/>
  <c r="C392" i="2" s="1"/>
  <c r="F375" i="2"/>
  <c r="G375" i="2" s="1"/>
  <c r="D391" i="2" s="1"/>
  <c r="E375" i="2"/>
  <c r="G374" i="2"/>
  <c r="D390" i="2" s="1"/>
  <c r="E374" i="2"/>
  <c r="B390" i="2" s="1"/>
  <c r="F373" i="2"/>
  <c r="G373" i="2" s="1"/>
  <c r="D389" i="2" s="1"/>
  <c r="E373" i="2"/>
  <c r="C389" i="2" s="1"/>
  <c r="B272" i="2"/>
  <c r="B539" i="2" l="1"/>
  <c r="D71" i="2"/>
  <c r="B41" i="2"/>
  <c r="E41" i="2" s="1"/>
  <c r="B50" i="2" s="1"/>
  <c r="D50" i="2" s="1"/>
  <c r="E71" i="2" s="1"/>
  <c r="D214" i="2"/>
  <c r="C245" i="2" s="1"/>
  <c r="F245" i="2" s="1"/>
  <c r="D256" i="2" s="1"/>
  <c r="B83" i="2"/>
  <c r="D83" i="2" s="1"/>
  <c r="B339" i="2" s="1"/>
  <c r="G75" i="2"/>
  <c r="D215" i="2"/>
  <c r="C246" i="2" s="1"/>
  <c r="F246" i="2" s="1"/>
  <c r="D257" i="2" s="1"/>
  <c r="B92" i="2"/>
  <c r="D92" i="2" s="1"/>
  <c r="C110" i="2" s="1"/>
  <c r="B101" i="2"/>
  <c r="E101" i="2" s="1"/>
  <c r="D339" i="2" s="1"/>
  <c r="D216" i="2"/>
  <c r="C247" i="2" s="1"/>
  <c r="B42" i="2"/>
  <c r="E42" i="2" s="1"/>
  <c r="B51" i="2" s="1"/>
  <c r="D51" i="2" s="1"/>
  <c r="E74" i="2" s="1"/>
  <c r="D74" i="2"/>
  <c r="D218" i="2"/>
  <c r="C249" i="2" s="1"/>
  <c r="B217" i="2"/>
  <c r="B208" i="2"/>
  <c r="D208" i="2" s="1"/>
  <c r="C217" i="2" s="1"/>
  <c r="E169" i="2"/>
  <c r="B187" i="2" s="1"/>
  <c r="D187" i="2" s="1"/>
  <c r="B247" i="2" s="1"/>
  <c r="B86" i="2"/>
  <c r="D86" i="2" s="1"/>
  <c r="B104" i="2"/>
  <c r="E104" i="2" s="1"/>
  <c r="B95" i="2"/>
  <c r="D95" i="2" s="1"/>
  <c r="B392" i="2"/>
  <c r="B400" i="2"/>
  <c r="B389" i="2"/>
  <c r="C397" i="2"/>
  <c r="B398" i="2"/>
  <c r="B393" i="2"/>
  <c r="C395" i="2"/>
  <c r="B396" i="2"/>
  <c r="B391" i="2"/>
  <c r="C391" i="2"/>
  <c r="D401" i="2"/>
  <c r="C394" i="2"/>
  <c r="C390" i="2"/>
  <c r="C399" i="2"/>
  <c r="B97" i="2" l="1"/>
  <c r="D97" i="2" s="1"/>
  <c r="C115" i="2" s="1"/>
  <c r="G71" i="2"/>
  <c r="C539" i="2" s="1"/>
  <c r="G74" i="2"/>
  <c r="B96" i="2" s="1"/>
  <c r="D96" i="2" s="1"/>
  <c r="C114" i="2" s="1"/>
  <c r="C339" i="2"/>
  <c r="E339" i="2" s="1"/>
  <c r="B348" i="2" s="1"/>
  <c r="D348" i="2" s="1"/>
  <c r="D359" i="2" s="1"/>
  <c r="B110" i="2"/>
  <c r="D110" i="2"/>
  <c r="G72" i="2"/>
  <c r="B106" i="2"/>
  <c r="E106" i="2" s="1"/>
  <c r="D115" i="2" s="1"/>
  <c r="F247" i="2"/>
  <c r="D258" i="2" s="1"/>
  <c r="B88" i="2"/>
  <c r="D88" i="2" s="1"/>
  <c r="B115" i="2" s="1"/>
  <c r="C422" i="2"/>
  <c r="C419" i="2"/>
  <c r="D217" i="2"/>
  <c r="C248" i="2" s="1"/>
  <c r="E170" i="2"/>
  <c r="B188" i="2" s="1"/>
  <c r="D188" i="2" s="1"/>
  <c r="B248" i="2" s="1"/>
  <c r="E171" i="2"/>
  <c r="B189" i="2" s="1"/>
  <c r="D189" i="2" s="1"/>
  <c r="B249" i="2" s="1"/>
  <c r="F249" i="2" s="1"/>
  <c r="D260" i="2" s="1"/>
  <c r="C342" i="2"/>
  <c r="C113" i="2"/>
  <c r="B342" i="2"/>
  <c r="B113" i="2"/>
  <c r="D113" i="2"/>
  <c r="D342" i="2"/>
  <c r="B401" i="2"/>
  <c r="C401" i="2"/>
  <c r="C344" i="2" l="1"/>
  <c r="B105" i="2"/>
  <c r="E105" i="2" s="1"/>
  <c r="D343" i="2" s="1"/>
  <c r="B93" i="2"/>
  <c r="D93" i="2" s="1"/>
  <c r="C340" i="2" s="1"/>
  <c r="B102" i="2"/>
  <c r="E102" i="2" s="1"/>
  <c r="D111" i="2" s="1"/>
  <c r="B84" i="2"/>
  <c r="D84" i="2" s="1"/>
  <c r="B111" i="2" s="1"/>
  <c r="B87" i="2"/>
  <c r="D87" i="2" s="1"/>
  <c r="B114" i="2" s="1"/>
  <c r="D344" i="2"/>
  <c r="E110" i="2"/>
  <c r="B143" i="2" s="1"/>
  <c r="D143" i="2" s="1"/>
  <c r="B103" i="2"/>
  <c r="E103" i="2" s="1"/>
  <c r="B94" i="2"/>
  <c r="D94" i="2" s="1"/>
  <c r="B85" i="2"/>
  <c r="D85" i="2" s="1"/>
  <c r="D539" i="2"/>
  <c r="F248" i="2"/>
  <c r="D259" i="2" s="1"/>
  <c r="E115" i="2"/>
  <c r="B139" i="2" s="1"/>
  <c r="D139" i="2" s="1"/>
  <c r="B157" i="2" s="1"/>
  <c r="E113" i="2"/>
  <c r="B344" i="2"/>
  <c r="E342" i="2"/>
  <c r="B351" i="2" s="1"/>
  <c r="D351" i="2" s="1"/>
  <c r="D362" i="2" s="1"/>
  <c r="C343" i="2"/>
  <c r="C418" i="2"/>
  <c r="C421" i="2"/>
  <c r="C417" i="2"/>
  <c r="C420" i="2"/>
  <c r="D340" i="2"/>
  <c r="D114" i="2" l="1"/>
  <c r="E114" i="2" s="1"/>
  <c r="C111" i="2"/>
  <c r="E111" i="2" s="1"/>
  <c r="B135" i="2" s="1"/>
  <c r="D135" i="2" s="1"/>
  <c r="B153" i="2" s="1"/>
  <c r="B340" i="2"/>
  <c r="E340" i="2" s="1"/>
  <c r="B349" i="2" s="1"/>
  <c r="D349" i="2" s="1"/>
  <c r="D360" i="2" s="1"/>
  <c r="B343" i="2"/>
  <c r="E343" i="2" s="1"/>
  <c r="B352" i="2" s="1"/>
  <c r="D352" i="2" s="1"/>
  <c r="D363" i="2" s="1"/>
  <c r="E344" i="2"/>
  <c r="B353" i="2" s="1"/>
  <c r="D353" i="2" s="1"/>
  <c r="D364" i="2" s="1"/>
  <c r="B255" i="2"/>
  <c r="B134" i="2"/>
  <c r="D134" i="2" s="1"/>
  <c r="B152" i="2" s="1"/>
  <c r="B112" i="2"/>
  <c r="B341" i="2"/>
  <c r="C112" i="2"/>
  <c r="C341" i="2"/>
  <c r="D112" i="2"/>
  <c r="D341" i="2"/>
  <c r="B260" i="2"/>
  <c r="B148" i="2"/>
  <c r="D148" i="2" s="1"/>
  <c r="B323" i="2" s="1"/>
  <c r="D323" i="2" s="1"/>
  <c r="B288" i="2"/>
  <c r="D288" i="2" s="1"/>
  <c r="B318" i="2"/>
  <c r="D318" i="2" s="1"/>
  <c r="C152" i="2"/>
  <c r="B259" i="2"/>
  <c r="B147" i="2"/>
  <c r="D147" i="2" s="1"/>
  <c r="B138" i="2"/>
  <c r="D138" i="2" s="1"/>
  <c r="B156" i="2" s="1"/>
  <c r="B258" i="2"/>
  <c r="B146" i="2"/>
  <c r="D146" i="2" s="1"/>
  <c r="B137" i="2"/>
  <c r="D137" i="2" s="1"/>
  <c r="B155" i="2" s="1"/>
  <c r="D152" i="2" l="1"/>
  <c r="C255" i="2" s="1"/>
  <c r="E255" i="2" s="1"/>
  <c r="B309" i="2" s="1"/>
  <c r="D309" i="2" s="1"/>
  <c r="B327" i="2" s="1"/>
  <c r="D327" i="2" s="1"/>
  <c r="C359" i="2" s="1"/>
  <c r="E341" i="2"/>
  <c r="B350" i="2" s="1"/>
  <c r="D350" i="2" s="1"/>
  <c r="D361" i="2" s="1"/>
  <c r="E112" i="2"/>
  <c r="C157" i="2"/>
  <c r="D157" i="2" s="1"/>
  <c r="C260" i="2" s="1"/>
  <c r="E260" i="2" s="1"/>
  <c r="B293" i="2"/>
  <c r="D293" i="2" s="1"/>
  <c r="B144" i="2"/>
  <c r="D144" i="2" s="1"/>
  <c r="B289" i="2" s="1"/>
  <c r="D289" i="2" s="1"/>
  <c r="B256" i="2"/>
  <c r="B321" i="2"/>
  <c r="D321" i="2" s="1"/>
  <c r="B291" i="2"/>
  <c r="D291" i="2" s="1"/>
  <c r="C155" i="2"/>
  <c r="D155" i="2" s="1"/>
  <c r="C258" i="2" s="1"/>
  <c r="E258" i="2" s="1"/>
  <c r="B292" i="2"/>
  <c r="D292" i="2" s="1"/>
  <c r="C156" i="2"/>
  <c r="D156" i="2" s="1"/>
  <c r="C259" i="2" s="1"/>
  <c r="E259" i="2" s="1"/>
  <c r="B322" i="2"/>
  <c r="D322" i="2" s="1"/>
  <c r="B314" i="2" l="1"/>
  <c r="D314" i="2" s="1"/>
  <c r="B332" i="2" s="1"/>
  <c r="D332" i="2" s="1"/>
  <c r="C364" i="2" s="1"/>
  <c r="B540" i="2"/>
  <c r="B284" i="2"/>
  <c r="D284" i="2" s="1"/>
  <c r="B302" i="2" s="1"/>
  <c r="D302" i="2" s="1"/>
  <c r="B364" i="2" s="1"/>
  <c r="B279" i="2"/>
  <c r="D279" i="2" s="1"/>
  <c r="B297" i="2" s="1"/>
  <c r="D297" i="2" s="1"/>
  <c r="B359" i="2" s="1"/>
  <c r="E359" i="2" s="1"/>
  <c r="B136" i="2"/>
  <c r="D136" i="2" s="1"/>
  <c r="B154" i="2" s="1"/>
  <c r="B145" i="2"/>
  <c r="D145" i="2" s="1"/>
  <c r="B257" i="2"/>
  <c r="C153" i="2"/>
  <c r="D153" i="2" s="1"/>
  <c r="C256" i="2" s="1"/>
  <c r="E256" i="2" s="1"/>
  <c r="B319" i="2"/>
  <c r="D319" i="2" s="1"/>
  <c r="B313" i="2"/>
  <c r="D313" i="2" s="1"/>
  <c r="B331" i="2" s="1"/>
  <c r="D331" i="2" s="1"/>
  <c r="C363" i="2" s="1"/>
  <c r="B283" i="2"/>
  <c r="D283" i="2" s="1"/>
  <c r="B301" i="2" s="1"/>
  <c r="D301" i="2" s="1"/>
  <c r="B363" i="2" s="1"/>
  <c r="B312" i="2"/>
  <c r="D312" i="2" s="1"/>
  <c r="B330" i="2" s="1"/>
  <c r="D330" i="2" s="1"/>
  <c r="C362" i="2" s="1"/>
  <c r="B282" i="2"/>
  <c r="D282" i="2" s="1"/>
  <c r="B300" i="2" s="1"/>
  <c r="D300" i="2" s="1"/>
  <c r="B362" i="2" s="1"/>
  <c r="E364" i="2" l="1"/>
  <c r="B413" i="2" s="1"/>
  <c r="D413" i="2" s="1"/>
  <c r="B422" i="2" s="1"/>
  <c r="D422" i="2" s="1"/>
  <c r="E422" i="2" s="1"/>
  <c r="B448" i="2" s="1"/>
  <c r="D448" i="2" s="1"/>
  <c r="B320" i="2"/>
  <c r="D320" i="2" s="1"/>
  <c r="B290" i="2"/>
  <c r="D290" i="2" s="1"/>
  <c r="C154" i="2"/>
  <c r="D154" i="2" s="1"/>
  <c r="C257" i="2" s="1"/>
  <c r="E257" i="2" s="1"/>
  <c r="B408" i="2"/>
  <c r="D408" i="2" s="1"/>
  <c r="B417" i="2" s="1"/>
  <c r="D417" i="2" s="1"/>
  <c r="E417" i="2" s="1"/>
  <c r="B443" i="2" s="1"/>
  <c r="B310" i="2"/>
  <c r="D310" i="2" s="1"/>
  <c r="B328" i="2" s="1"/>
  <c r="D328" i="2" s="1"/>
  <c r="C360" i="2" s="1"/>
  <c r="E363" i="2"/>
  <c r="C540" i="2"/>
  <c r="B280" i="2"/>
  <c r="D280" i="2" s="1"/>
  <c r="B298" i="2" s="1"/>
  <c r="D298" i="2" s="1"/>
  <c r="B360" i="2" s="1"/>
  <c r="B541" i="2"/>
  <c r="B429" i="2"/>
  <c r="D429" i="2" s="1"/>
  <c r="B435" i="2" s="1"/>
  <c r="D435" i="2" s="1"/>
  <c r="C443" i="2" s="1"/>
  <c r="E362" i="2"/>
  <c r="D540" i="2" l="1"/>
  <c r="B281" i="2"/>
  <c r="D281" i="2" s="1"/>
  <c r="B299" i="2" s="1"/>
  <c r="D299" i="2" s="1"/>
  <c r="B361" i="2" s="1"/>
  <c r="B311" i="2"/>
  <c r="D311" i="2" s="1"/>
  <c r="B329" i="2" s="1"/>
  <c r="D329" i="2" s="1"/>
  <c r="C361" i="2" s="1"/>
  <c r="B412" i="2"/>
  <c r="D412" i="2" s="1"/>
  <c r="B421" i="2" s="1"/>
  <c r="D421" i="2" s="1"/>
  <c r="E421" i="2" s="1"/>
  <c r="B447" i="2" s="1"/>
  <c r="D447" i="2" s="1"/>
  <c r="B524" i="2"/>
  <c r="D524" i="2" s="1"/>
  <c r="B533" i="2" s="1"/>
  <c r="D533" i="2" s="1"/>
  <c r="D545" i="2" s="1"/>
  <c r="D443" i="2"/>
  <c r="E360" i="2"/>
  <c r="B430" i="2" s="1"/>
  <c r="D430" i="2" s="1"/>
  <c r="B436" i="2" s="1"/>
  <c r="D436" i="2" s="1"/>
  <c r="C444" i="2" s="1"/>
  <c r="B411" i="2"/>
  <c r="D411" i="2" s="1"/>
  <c r="B420" i="2" s="1"/>
  <c r="D420" i="2" s="1"/>
  <c r="E420" i="2" s="1"/>
  <c r="B446" i="2" s="1"/>
  <c r="D446" i="2" s="1"/>
  <c r="B542" i="2" l="1"/>
  <c r="C541" i="2"/>
  <c r="E361" i="2"/>
  <c r="B522" i="2"/>
  <c r="D522" i="2" s="1"/>
  <c r="B531" i="2" s="1"/>
  <c r="D531" i="2" s="1"/>
  <c r="B545" i="2" s="1"/>
  <c r="B409" i="2"/>
  <c r="D409" i="2" s="1"/>
  <c r="B418" i="2" s="1"/>
  <c r="D418" i="2" s="1"/>
  <c r="E418" i="2" s="1"/>
  <c r="B444" i="2" s="1"/>
  <c r="D444" i="2" s="1"/>
  <c r="B519" i="2"/>
  <c r="D519" i="2" s="1"/>
  <c r="B544" i="2" s="1"/>
  <c r="B523" i="2"/>
  <c r="D523" i="2" s="1"/>
  <c r="B532" i="2" s="1"/>
  <c r="D532" i="2" s="1"/>
  <c r="C545" i="2" s="1"/>
  <c r="B543" i="2"/>
  <c r="B546" i="2" l="1"/>
  <c r="B547" i="2" s="1"/>
  <c r="D541" i="2"/>
  <c r="B410" i="2"/>
  <c r="D410" i="2" s="1"/>
  <c r="B419" i="2" s="1"/>
  <c r="D419" i="2" s="1"/>
  <c r="E419" i="2" s="1"/>
  <c r="B445" i="2" s="1"/>
  <c r="B431" i="2"/>
  <c r="D431" i="2" s="1"/>
  <c r="B437" i="2" s="1"/>
  <c r="D437" i="2" s="1"/>
  <c r="C445" i="2" s="1"/>
  <c r="B520" i="2"/>
  <c r="D520" i="2" s="1"/>
  <c r="C544" i="2" s="1"/>
  <c r="C542" i="2"/>
  <c r="C543" i="2"/>
  <c r="D445" i="2" l="1"/>
  <c r="C546" i="2"/>
  <c r="C547" i="2" s="1"/>
  <c r="D542" i="2" l="1"/>
  <c r="D543" i="2" l="1"/>
  <c r="B521" i="2"/>
  <c r="D521" i="2" s="1"/>
  <c r="D544" i="2" s="1"/>
  <c r="D546" i="2" l="1"/>
  <c r="D547"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Scheyla Cristina de Souza Belmiro do Amaral</author>
  </authors>
  <commentList>
    <comment ref="B12" authorId="0" shapeId="0" xr:uid="{00000000-0006-0000-0000-000001000000}">
      <text>
        <r>
          <rPr>
            <b/>
            <sz val="9"/>
            <color indexed="81"/>
            <rFont val="Segoe UI"/>
            <family val="2"/>
          </rPr>
          <t xml:space="preserve">Seges: </t>
        </r>
        <r>
          <rPr>
            <sz val="9"/>
            <color indexed="81"/>
            <rFont val="Segoe UI"/>
            <family val="2"/>
          </rPr>
          <t xml:space="preserve">Informar salário base conforme Convenção Coletiva de Trabalho vigente para a categoria e no município de prestação do serviço.
</t>
        </r>
      </text>
    </comment>
    <comment ref="C20" authorId="0" shapeId="0" xr:uid="{00000000-0006-0000-0000-000002000000}">
      <text>
        <r>
          <rPr>
            <b/>
            <sz val="9"/>
            <color indexed="81"/>
            <rFont val="Segoe UI"/>
            <family val="2"/>
          </rPr>
          <t xml:space="preserve">Seges: </t>
        </r>
        <r>
          <rPr>
            <sz val="9"/>
            <color indexed="81"/>
            <rFont val="Segoe UI"/>
            <family val="2"/>
          </rPr>
          <t>Percentual conforme definido em CCT, se houver gratificação de função.</t>
        </r>
        <r>
          <rPr>
            <sz val="9"/>
            <color indexed="81"/>
            <rFont val="Segoe UI"/>
            <family val="2"/>
          </rPr>
          <t xml:space="preserve">
</t>
        </r>
      </text>
    </comment>
    <comment ref="C28" authorId="0" shapeId="0" xr:uid="{00000000-0006-0000-0000-000003000000}">
      <text>
        <r>
          <rPr>
            <b/>
            <sz val="9"/>
            <color indexed="81"/>
            <rFont val="Segoe UI"/>
            <family val="2"/>
          </rPr>
          <t xml:space="preserve">Seges: </t>
        </r>
        <r>
          <rPr>
            <sz val="9"/>
            <color indexed="81"/>
            <rFont val="Segoe UI"/>
            <family val="2"/>
          </rPr>
          <t>Percentual conforme definido em CCT, quando houver adicional de periculosidade ou insabubridade</t>
        </r>
      </text>
    </comment>
    <comment ref="C41" authorId="0" shapeId="0" xr:uid="{00000000-0006-0000-0000-000004000000}">
      <text>
        <r>
          <rPr>
            <b/>
            <sz val="9"/>
            <color indexed="81"/>
            <rFont val="Segoe UI"/>
            <family val="2"/>
          </rPr>
          <t xml:space="preserve">Seges: </t>
        </r>
        <r>
          <rPr>
            <sz val="9"/>
            <color indexed="81"/>
            <rFont val="Segoe UI"/>
            <family val="2"/>
          </rPr>
          <t xml:space="preserve">Considera hora noturna de 22h às 5h do dia segunte, portanto 7 horas noturnas de uma jornada de 12h. </t>
        </r>
      </text>
    </comment>
    <comment ref="C45" authorId="0" shapeId="0" xr:uid="{00000000-0006-0000-0000-000005000000}">
      <text>
        <r>
          <rPr>
            <b/>
            <sz val="9"/>
            <color indexed="81"/>
            <rFont val="Segoe UI"/>
            <family val="2"/>
          </rPr>
          <t>Seges:</t>
        </r>
        <r>
          <rPr>
            <sz val="9"/>
            <color indexed="81"/>
            <rFont val="Segoe UI"/>
            <family val="2"/>
          </rPr>
          <t xml:space="preserve">
A título de pagamento adicional computa-se o pagamento de 7min e 30 s a cada hora noturna, por 7 horas, totalizando 52min e 30 s, que significa 1 hora da jornada de 12h.
</t>
        </r>
      </text>
    </comment>
    <comment ref="D45" authorId="0" shapeId="0" xr:uid="{00000000-0006-0000-0000-000006000000}">
      <text>
        <r>
          <rPr>
            <b/>
            <sz val="9"/>
            <color indexed="81"/>
            <rFont val="Segoe UI"/>
            <family val="2"/>
          </rPr>
          <t>Seges:</t>
        </r>
        <r>
          <rPr>
            <sz val="9"/>
            <color indexed="81"/>
            <rFont val="Segoe UI"/>
            <family val="2"/>
          </rPr>
          <t xml:space="preserve"> Por tratar-se de hora considerada a mais, calcula-se pagamento de 100% da hora, acrescida do respectivo adicional noturno.</t>
        </r>
      </text>
    </comment>
    <comment ref="A48" authorId="0" shapeId="0" xr:uid="{00000000-0006-0000-0000-000007000000}">
      <text>
        <r>
          <rPr>
            <b/>
            <sz val="9"/>
            <color indexed="81"/>
            <rFont val="Segoe UI"/>
            <family val="2"/>
          </rPr>
          <t xml:space="preserve">Seges: </t>
        </r>
        <r>
          <rPr>
            <sz val="9"/>
            <color indexed="81"/>
            <rFont val="Segoe UI"/>
            <family val="2"/>
          </rPr>
          <t>Tabela resumo da totalização do Adicional noturno.
Automatizada, desde que não haja alterações de fórmulas ou estrutura da planilha.</t>
        </r>
      </text>
    </comment>
    <comment ref="A68" authorId="0" shapeId="0" xr:uid="{00000000-0006-0000-0000-000008000000}">
      <text>
        <r>
          <rPr>
            <b/>
            <sz val="9"/>
            <color indexed="81"/>
            <rFont val="Segoe UI"/>
            <family val="2"/>
          </rPr>
          <t xml:space="preserve">Seges: </t>
        </r>
        <r>
          <rPr>
            <sz val="9"/>
            <color indexed="81"/>
            <rFont val="Segoe UI"/>
            <family val="2"/>
          </rPr>
          <t xml:space="preserve">Automatizada, desde que não haja alterações de fórmulas ou estrutura da planilha.
</t>
        </r>
      </text>
    </comment>
    <comment ref="C82" authorId="0" shapeId="0" xr:uid="{00000000-0006-0000-0000-000009000000}">
      <text>
        <r>
          <rPr>
            <b/>
            <sz val="9"/>
            <color indexed="81"/>
            <rFont val="Segoe UI"/>
            <family val="2"/>
          </rPr>
          <t xml:space="preserve">Seges: </t>
        </r>
        <r>
          <rPr>
            <sz val="9"/>
            <color indexed="81"/>
            <rFont val="Segoe UI"/>
            <family val="2"/>
          </rPr>
          <t>Por tratar-se de planilha mensal será contabilizado 1/12 avos do custo.</t>
        </r>
      </text>
    </comment>
    <comment ref="A90" authorId="0" shapeId="0" xr:uid="{00000000-0006-0000-0000-00000A000000}">
      <text>
        <r>
          <rPr>
            <b/>
            <sz val="9"/>
            <color indexed="81"/>
            <rFont val="Segoe UI"/>
            <family val="2"/>
          </rPr>
          <t xml:space="preserve">Seges: </t>
        </r>
        <r>
          <rPr>
            <sz val="9"/>
            <color indexed="81"/>
            <rFont val="Segoe UI"/>
            <family val="2"/>
          </rPr>
          <t xml:space="preserve">Observações importantes: 
1ª - Levando em consideração a vigência contratual prevista no art. 57 da Lei nº 8.666, de 23 de junho de 1993, a referida rubrica tem como principal objetivo suprir a necessidade no final do contrato de 12 meses o pagamento ao direito às férias remuneradas, na forma prevista na Consolidação das Leis do Trabalho. Esta rubrica, quando da prorrogação contratual, torna-se objeto de custo não renovável. 
2ª - Deve ser ponderado pelo gestor no momento da composição de custos, a necessidade ou não da inclusão dessa rubrica, observada nesses casos sempre a duração do contrato. Caso seja firmado contrato com duração superior a 12 meses, sugere-se a exclusão dessa rubrica.
</t>
        </r>
      </text>
    </comment>
    <comment ref="C101" authorId="0" shapeId="0" xr:uid="{00000000-0006-0000-0000-00000B000000}">
      <text>
        <r>
          <rPr>
            <b/>
            <sz val="9"/>
            <color indexed="81"/>
            <rFont val="Segoe UI"/>
            <family val="2"/>
          </rPr>
          <t>Seges:</t>
        </r>
        <r>
          <rPr>
            <sz val="9"/>
            <color indexed="81"/>
            <rFont val="Segoe UI"/>
            <family val="2"/>
          </rPr>
          <t xml:space="preserve"> Corresponde ao previsto na Constituição. Adicional de 1/3 a mais do salário normal.
</t>
        </r>
      </text>
    </comment>
    <comment ref="A108" authorId="0" shapeId="0" xr:uid="{00000000-0006-0000-0000-00000C000000}">
      <text>
        <r>
          <rPr>
            <b/>
            <sz val="9"/>
            <color indexed="81"/>
            <rFont val="Segoe UI"/>
            <family val="2"/>
          </rPr>
          <t xml:space="preserve">Seges: </t>
        </r>
        <r>
          <rPr>
            <sz val="9"/>
            <color indexed="81"/>
            <rFont val="Segoe UI"/>
            <family val="2"/>
          </rPr>
          <t xml:space="preserve">apenas totaliza a previsão mensal de custos com 13° Salário, Férias e Adicional de Férias.
</t>
        </r>
      </text>
    </comment>
    <comment ref="B124" authorId="0" shapeId="0" xr:uid="{00000000-0006-0000-0000-00000D000000}">
      <text>
        <r>
          <rPr>
            <b/>
            <sz val="9"/>
            <color indexed="81"/>
            <rFont val="Segoe UI"/>
            <family val="2"/>
          </rPr>
          <t xml:space="preserve">Seges: </t>
        </r>
        <r>
          <rPr>
            <sz val="9"/>
            <color indexed="81"/>
            <rFont val="Segoe UI"/>
            <family val="2"/>
          </rPr>
          <t xml:space="preserve">Informar o percentual adequado à categoria profissional a ser contratada para a prestação do serviço.
</t>
        </r>
      </text>
    </comment>
    <comment ref="C134" authorId="0" shapeId="0" xr:uid="{00000000-0006-0000-0000-00000E000000}">
      <text>
        <r>
          <rPr>
            <b/>
            <sz val="9"/>
            <color indexed="81"/>
            <rFont val="Segoe UI"/>
            <family val="2"/>
          </rPr>
          <t xml:space="preserve">Seges: </t>
        </r>
        <r>
          <rPr>
            <sz val="9"/>
            <color indexed="81"/>
            <rFont val="Segoe UI"/>
            <family val="2"/>
          </rPr>
          <t xml:space="preserve">Corresponde ao somatório dos encargos para financiamento da seguridade social.
O percentual será alterado quando do preenchimento da aliquota do SAT/GIIL-RAT
</t>
        </r>
      </text>
    </comment>
    <comment ref="C143" authorId="0" shapeId="0" xr:uid="{00000000-0006-0000-0000-00000F000000}">
      <text>
        <r>
          <rPr>
            <b/>
            <sz val="9"/>
            <color indexed="81"/>
            <rFont val="Segoe UI"/>
            <family val="2"/>
          </rPr>
          <t xml:space="preserve">Seges: </t>
        </r>
        <r>
          <rPr>
            <sz val="9"/>
            <color indexed="81"/>
            <rFont val="Segoe UI"/>
            <family val="2"/>
          </rPr>
          <t xml:space="preserve">Alíquota mensal de depóstio à título de FGTS, conforme Lei n° 8.036, de 1990.
</t>
        </r>
      </text>
    </comment>
    <comment ref="A150" authorId="0" shapeId="0" xr:uid="{00000000-0006-0000-0000-000010000000}">
      <text>
        <r>
          <rPr>
            <b/>
            <sz val="9"/>
            <color indexed="81"/>
            <rFont val="Segoe UI"/>
            <family val="2"/>
          </rPr>
          <t xml:space="preserve">Seges: </t>
        </r>
        <r>
          <rPr>
            <sz val="9"/>
            <color indexed="81"/>
            <rFont val="Segoe UI"/>
            <family val="2"/>
          </rPr>
          <t xml:space="preserve">Totalização dos Encargos. Automatizada, desde que não haja alteração nas fórmulas e estrutura da planilha.
</t>
        </r>
      </text>
    </comment>
    <comment ref="B165" authorId="0" shapeId="0" xr:uid="{00000000-0006-0000-0000-000011000000}">
      <text>
        <r>
          <rPr>
            <b/>
            <sz val="9"/>
            <color indexed="81"/>
            <rFont val="Segoe UI"/>
            <family val="2"/>
          </rPr>
          <t xml:space="preserve">Seges: </t>
        </r>
        <r>
          <rPr>
            <sz val="9"/>
            <color indexed="81"/>
            <rFont val="Segoe UI"/>
            <family val="2"/>
          </rPr>
          <t xml:space="preserve">Valor da tarifa de transporte público praticada no município de prestação do serviço.
</t>
        </r>
      </text>
    </comment>
    <comment ref="D166" authorId="0" shapeId="0" xr:uid="{00000000-0006-0000-0000-000012000000}">
      <text>
        <r>
          <rPr>
            <b/>
            <sz val="9"/>
            <color indexed="81"/>
            <rFont val="Segoe UI"/>
            <family val="2"/>
          </rPr>
          <t xml:space="preserve">Seges: </t>
        </r>
        <r>
          <rPr>
            <sz val="9"/>
            <color indexed="81"/>
            <rFont val="Segoe UI"/>
            <family val="2"/>
          </rPr>
          <t xml:space="preserve">apenas sugerido, depende de disposições constantes na CCT.
</t>
        </r>
      </text>
    </comment>
    <comment ref="C174" authorId="0" shapeId="0" xr:uid="{00000000-0006-0000-0000-000013000000}">
      <text>
        <r>
          <rPr>
            <b/>
            <sz val="9"/>
            <color indexed="81"/>
            <rFont val="Segoe UI"/>
            <family val="2"/>
          </rPr>
          <t xml:space="preserve">Seges: exemplificativo... </t>
        </r>
        <r>
          <rPr>
            <sz val="9"/>
            <color indexed="81"/>
            <rFont val="Segoe UI"/>
            <family val="2"/>
          </rPr>
          <t xml:space="preserve">O desconto poderá ser proporcional, conforme disposto no art. 10 do Decreto n° 95.247, de 1987.
O órgão contatante deverá apreciar o comportamento das empresas prestadoras de serviço e ajustar, conforme necessidade.
</t>
        </r>
      </text>
    </comment>
    <comment ref="B194" authorId="0" shapeId="0" xr:uid="{00000000-0006-0000-0000-000014000000}">
      <text>
        <r>
          <rPr>
            <b/>
            <sz val="9"/>
            <color indexed="81"/>
            <rFont val="Segoe UI"/>
            <family val="2"/>
          </rPr>
          <t xml:space="preserve">Seges: </t>
        </r>
        <r>
          <rPr>
            <sz val="9"/>
            <color indexed="81"/>
            <rFont val="Segoe UI"/>
            <family val="2"/>
          </rPr>
          <t xml:space="preserve">Conforme estabelecido em Convenção Coletiva de Trabalho
</t>
        </r>
      </text>
    </comment>
    <comment ref="C195" authorId="0" shapeId="0" xr:uid="{00000000-0006-0000-0000-000015000000}">
      <text>
        <r>
          <rPr>
            <b/>
            <sz val="9"/>
            <color indexed="81"/>
            <rFont val="Segoe UI"/>
            <family val="2"/>
          </rPr>
          <t xml:space="preserve">Seges: </t>
        </r>
        <r>
          <rPr>
            <sz val="9"/>
            <color indexed="81"/>
            <rFont val="Segoe UI"/>
            <family val="2"/>
          </rPr>
          <t xml:space="preserve">apenas sugerido, depende de disposições constantes na CCT.
</t>
        </r>
      </text>
    </comment>
    <comment ref="C203" authorId="0" shapeId="0" xr:uid="{00000000-0006-0000-0000-000016000000}">
      <text>
        <r>
          <rPr>
            <b/>
            <sz val="9"/>
            <color indexed="81"/>
            <rFont val="Segoe UI"/>
            <family val="2"/>
          </rPr>
          <t xml:space="preserve">Seges: </t>
        </r>
        <r>
          <rPr>
            <sz val="9"/>
            <color indexed="81"/>
            <rFont val="Segoe UI"/>
            <family val="2"/>
          </rPr>
          <t xml:space="preserve">Observar desconto informado em Convenção Coletiva.
</t>
        </r>
      </text>
    </comment>
    <comment ref="B204" authorId="0" shapeId="0" xr:uid="{00000000-0006-0000-0000-000017000000}">
      <text>
        <r>
          <rPr>
            <b/>
            <sz val="9"/>
            <color indexed="81"/>
            <rFont val="Segoe UI"/>
            <family val="2"/>
          </rPr>
          <t xml:space="preserve">Seges: </t>
        </r>
        <r>
          <rPr>
            <sz val="9"/>
            <color indexed="81"/>
            <rFont val="Segoe UI"/>
            <family val="2"/>
          </rPr>
          <t>Observar Convenção Coletiva sobre base de cálculo, habitualmente o desconto é sobre o valor do benefício concedido.</t>
        </r>
      </text>
    </comment>
    <comment ref="A242" authorId="0" shapeId="0" xr:uid="{00000000-0006-0000-0000-000018000000}">
      <text>
        <r>
          <rPr>
            <b/>
            <sz val="9"/>
            <color indexed="81"/>
            <rFont val="Segoe UI"/>
            <family val="2"/>
          </rPr>
          <t xml:space="preserve">Seges: </t>
        </r>
        <r>
          <rPr>
            <sz val="9"/>
            <color indexed="81"/>
            <rFont val="Segoe UI"/>
            <family val="2"/>
          </rPr>
          <t>Apenas totaliza os custos efetivos com benefícios mensais do trabalhador.
Automatizada, desde que não haja alteração de fórmulas ou estrutura da planilha</t>
        </r>
      </text>
    </comment>
    <comment ref="A253" authorId="0" shapeId="0" xr:uid="{00000000-0006-0000-0000-000019000000}">
      <text>
        <r>
          <rPr>
            <b/>
            <sz val="9"/>
            <color indexed="81"/>
            <rFont val="Segoe UI"/>
            <family val="2"/>
          </rPr>
          <t xml:space="preserve">Seges: </t>
        </r>
        <r>
          <rPr>
            <sz val="9"/>
            <color indexed="81"/>
            <rFont val="Segoe UI"/>
            <family val="2"/>
          </rPr>
          <t xml:space="preserve">Totaliza o módulo 2, com somatória de 13° salário, férias, adicional, encargos e benefícios.
</t>
        </r>
      </text>
    </comment>
    <comment ref="B268" authorId="0" shapeId="0" xr:uid="{00000000-0006-0000-0000-00001A000000}">
      <text>
        <r>
          <rPr>
            <b/>
            <sz val="9"/>
            <color indexed="81"/>
            <rFont val="Segoe UI"/>
            <family val="2"/>
          </rPr>
          <t xml:space="preserve">Seges: exemplificativo
</t>
        </r>
        <r>
          <rPr>
            <sz val="9"/>
            <color indexed="81"/>
            <rFont val="Segoe UI"/>
            <family val="2"/>
          </rPr>
          <t xml:space="preserve">Para o modelo utiliza-se probabilidade de 45% de API e 55% de APT. Observar fórmula.
O percentual de probabilidade de ocorrência deverá ser avaliado pelo órgão contratante, mediante histórico das contratações, ajustando a planilha ao caso em concreto.
</t>
        </r>
      </text>
    </comment>
    <comment ref="A357" authorId="0" shapeId="0" xr:uid="{00000000-0006-0000-0000-00001B000000}">
      <text>
        <r>
          <rPr>
            <b/>
            <sz val="9"/>
            <color indexed="81"/>
            <rFont val="Segoe UI"/>
            <family val="2"/>
          </rPr>
          <t>Seges:</t>
        </r>
        <r>
          <rPr>
            <sz val="9"/>
            <color indexed="81"/>
            <rFont val="Segoe UI"/>
            <family val="2"/>
          </rPr>
          <t xml:space="preserve">
Totaliza o custo estimado a ser provisionado mensalmente. Está automatizada, desde que não haja alteração de fórmulas e/ou estrutura da planilha.</t>
        </r>
      </text>
    </comment>
    <comment ref="B371" authorId="0" shapeId="0" xr:uid="{00000000-0006-0000-0000-00001C000000}">
      <text>
        <r>
          <rPr>
            <b/>
            <sz val="9"/>
            <color indexed="81"/>
            <rFont val="Segoe UI"/>
            <family val="2"/>
          </rPr>
          <t xml:space="preserve">Seges: </t>
        </r>
        <r>
          <rPr>
            <sz val="9"/>
            <color indexed="81"/>
            <rFont val="Segoe UI"/>
            <family val="2"/>
          </rPr>
          <t xml:space="preserve">Probabilidade de ocorrência de ausência do profissional residente quando será necessária a presença de um repositor. O órgão deverá observar o histórico das contratações anteriores para estimar tais probabilidades.
</t>
        </r>
      </text>
    </comment>
    <comment ref="C371" authorId="0" shapeId="0" xr:uid="{00000000-0006-0000-0000-00001D000000}">
      <text>
        <r>
          <rPr>
            <b/>
            <sz val="9"/>
            <color indexed="81"/>
            <rFont val="Segoe UI"/>
            <family val="2"/>
          </rPr>
          <t xml:space="preserve">Segesl: </t>
        </r>
        <r>
          <rPr>
            <sz val="9"/>
            <color indexed="81"/>
            <rFont val="Segoe UI"/>
            <family val="2"/>
          </rPr>
          <t xml:space="preserve">Duração computada em dias, conforme previsão em legislação.
</t>
        </r>
      </text>
    </comment>
    <comment ref="A386" authorId="0" shapeId="0" xr:uid="{00000000-0006-0000-0000-00001E000000}">
      <text>
        <r>
          <rPr>
            <b/>
            <sz val="9"/>
            <color indexed="81"/>
            <rFont val="Segoe UI"/>
            <family val="2"/>
          </rPr>
          <t xml:space="preserve">Seges: </t>
        </r>
        <r>
          <rPr>
            <sz val="9"/>
            <color indexed="81"/>
            <rFont val="Segoe UI"/>
            <family val="2"/>
          </rPr>
          <t>Esta tabela apresenta o resumo dos dias prováveis de ausência, quando seria necessária a presença de um profissional repositor.
Seu cálculo está automatizado mediante preenchimento da tabela anterior.</t>
        </r>
      </text>
    </comment>
    <comment ref="A389" authorId="0" shapeId="0" xr:uid="{00000000-0006-0000-0000-00001F000000}">
      <text>
        <r>
          <rPr>
            <b/>
            <sz val="9"/>
            <color indexed="81"/>
            <rFont val="Segoe UI"/>
            <family val="2"/>
          </rPr>
          <t xml:space="preserve">Seges: </t>
        </r>
        <r>
          <rPr>
            <sz val="9"/>
            <color indexed="81"/>
            <rFont val="Segoe UI"/>
            <family val="2"/>
          </rPr>
          <t xml:space="preserve">este ítem destina-se ao cálculo do custo do empregado substituto que virá cobrir o período de férias do residente, portanto, não se confunde com o direito ao pagamento de férias daquele.
Desde que não haja alteração de fórmulas e/ou estrutura da planilha.
</t>
        </r>
      </text>
    </comment>
    <comment ref="A415" authorId="0" shapeId="0" xr:uid="{00000000-0006-0000-0000-000020000000}">
      <text>
        <r>
          <rPr>
            <b/>
            <sz val="9"/>
            <color indexed="81"/>
            <rFont val="Segoe UI"/>
            <family val="2"/>
          </rPr>
          <t xml:space="preserve">Seges: </t>
        </r>
        <r>
          <rPr>
            <sz val="9"/>
            <color indexed="81"/>
            <rFont val="Segoe UI"/>
            <family val="2"/>
          </rPr>
          <t xml:space="preserve">Tabela automatizada para cálculo do custo mensal com reposição do profissional ausente, mediante preenchimento das anteriores. Desde que não haja alteração de fórmulas e/ou estrutura da planilha.
</t>
        </r>
      </text>
    </comment>
    <comment ref="A441" authorId="0" shapeId="0" xr:uid="{00000000-0006-0000-0000-000021000000}">
      <text>
        <r>
          <rPr>
            <b/>
            <sz val="9"/>
            <color indexed="81"/>
            <rFont val="Segoe UI"/>
            <family val="2"/>
          </rPr>
          <t>Seges:</t>
        </r>
        <r>
          <rPr>
            <sz val="9"/>
            <color indexed="81"/>
            <rFont val="Segoe UI"/>
            <family val="2"/>
          </rPr>
          <t xml:space="preserve"> Esta tabela totaliza os custos com reposição de profissional ausente e está automatizada mediante preenchimento das anteriores. Desde que não haja alteração de fórmulas e/ou estrutura da planilha.</t>
        </r>
      </text>
    </comment>
    <comment ref="D453" authorId="0" shapeId="0" xr:uid="{00000000-0006-0000-0000-000022000000}">
      <text>
        <r>
          <rPr>
            <b/>
            <sz val="9"/>
            <color indexed="81"/>
            <rFont val="Segoe UI"/>
            <family val="2"/>
          </rPr>
          <t>Seges:</t>
        </r>
        <r>
          <rPr>
            <sz val="9"/>
            <color indexed="81"/>
            <rFont val="Segoe UI"/>
            <family val="2"/>
          </rPr>
          <t xml:space="preserve"> todos os itens relacionados a insumos deverão ser objeto de pesquisa de preços conforme diretrizes da Instrução Normativa específica (IN n° 3, de 20 de abril de 2017).
</t>
        </r>
      </text>
    </comment>
    <comment ref="A512" authorId="0" shapeId="0" xr:uid="{00000000-0006-0000-0000-000023000000}">
      <text>
        <r>
          <rPr>
            <b/>
            <sz val="9"/>
            <color indexed="81"/>
            <rFont val="Segoe UI"/>
            <family val="2"/>
          </rPr>
          <t xml:space="preserve">Seges: </t>
        </r>
        <r>
          <rPr>
            <sz val="9"/>
            <color indexed="81"/>
            <rFont val="Segoe UI"/>
            <family val="2"/>
          </rPr>
          <t xml:space="preserve">Nesta tabela poderão ser informados os percentuais previstos de Custos Indiretos, Tributos e Lucro separadamente para permitir o cálculo automático segundo metodologia Seges. Desde que não haja alteração de modelo da planilha e de fórmulas.
</t>
        </r>
      </text>
    </comment>
    <comment ref="A537" authorId="0" shapeId="0" xr:uid="{00000000-0006-0000-0000-000024000000}">
      <text>
        <r>
          <rPr>
            <b/>
            <sz val="9"/>
            <color indexed="81"/>
            <rFont val="Segoe UI"/>
            <family val="2"/>
          </rPr>
          <t xml:space="preserve">Seges: </t>
        </r>
        <r>
          <rPr>
            <sz val="9"/>
            <color indexed="81"/>
            <rFont val="Segoe UI"/>
            <family val="2"/>
          </rPr>
          <t>Esta tabela totaliza o custo do trabalhador e está automatizada, desde que não haja alteração nas formulas e no modelo da presente planilha. Ajustes necessários são responsailidade do órgão contratante, por quem deverão ser conferidos.</t>
        </r>
      </text>
    </comment>
  </commentList>
</comments>
</file>

<file path=xl/sharedStrings.xml><?xml version="1.0" encoding="utf-8"?>
<sst xmlns="http://schemas.openxmlformats.org/spreadsheetml/2006/main" count="930" uniqueCount="416">
  <si>
    <t>SALÁRIO BASE</t>
  </si>
  <si>
    <t>Base de cálculo</t>
  </si>
  <si>
    <t>Percentual</t>
  </si>
  <si>
    <t>Categoria</t>
  </si>
  <si>
    <t>Valor</t>
  </si>
  <si>
    <t>MÓDULO 1 - REMUNERAÇÃO</t>
  </si>
  <si>
    <t>ADICIONAL NOTURNO</t>
  </si>
  <si>
    <t>ADICIONAL POR TRABALHO NOTURNO</t>
  </si>
  <si>
    <t>Base de Cálculo</t>
  </si>
  <si>
    <t>Proporção</t>
  </si>
  <si>
    <t>HORA NOTURNA REDUZIDA</t>
  </si>
  <si>
    <t>Adicional Noturno</t>
  </si>
  <si>
    <t>Hora Noturna
Reduzida</t>
  </si>
  <si>
    <t>ADICIONAL XXX</t>
  </si>
  <si>
    <t>Salário Base</t>
  </si>
  <si>
    <t>Adicional XXX</t>
  </si>
  <si>
    <t>Total</t>
  </si>
  <si>
    <t>ADICIONAL DE FÉRIAS - 1/3 CONSTITUCIONAL</t>
  </si>
  <si>
    <t>Alíquota Adicional</t>
  </si>
  <si>
    <t>1/3 Constitucional</t>
  </si>
  <si>
    <t>Férias</t>
  </si>
  <si>
    <t>SUBMÓDULO 2.2 - ENCARGOS PREVIDENCIÁRIOS E FGTS</t>
  </si>
  <si>
    <t>COMPOSIÇÃO DO GPS E FGTS</t>
  </si>
  <si>
    <t>Encargos</t>
  </si>
  <si>
    <t>INSS - empregador</t>
  </si>
  <si>
    <t>Salário-Educação</t>
  </si>
  <si>
    <t>SAT- GIL/RAT</t>
  </si>
  <si>
    <t>SESC</t>
  </si>
  <si>
    <t>SENAC</t>
  </si>
  <si>
    <t>SEBRAE</t>
  </si>
  <si>
    <t>INCRA</t>
  </si>
  <si>
    <t>FGTS</t>
  </si>
  <si>
    <t>TOTAL</t>
  </si>
  <si>
    <t>GPS - GUIA DA PREVIDÊNCIA SOCIAL</t>
  </si>
  <si>
    <t>FGTS - FUNDO DE GARANTIA POR TEMPO DE SERVIÇO</t>
  </si>
  <si>
    <t>GPS</t>
  </si>
  <si>
    <t>SUBMÓDULO 2.3 - BENEFÍCIOS MENSAIS E DIÁRIOS</t>
  </si>
  <si>
    <t>VALE TRANSPORTE</t>
  </si>
  <si>
    <t>Vr. Unitário</t>
  </si>
  <si>
    <t xml:space="preserve">Vales por dia </t>
  </si>
  <si>
    <t>Custo total</t>
  </si>
  <si>
    <t>Dias efetivamente trabalhados</t>
  </si>
  <si>
    <t>CUSTO DA PASSAGEM</t>
  </si>
  <si>
    <t>Proporcionalidade</t>
  </si>
  <si>
    <t>Desconto</t>
  </si>
  <si>
    <t>Valor do desconto</t>
  </si>
  <si>
    <t>DESCONTO DO VALE TRANSPORTE</t>
  </si>
  <si>
    <t>Custo efetivo</t>
  </si>
  <si>
    <t>CUSTO EFETIVO DO VALE TRANSPORTE</t>
  </si>
  <si>
    <t>VALE ALIMENTAÇÃO/REFEIÇÃO</t>
  </si>
  <si>
    <t>Valor diário</t>
  </si>
  <si>
    <t>DESCONTO DO VALE ALIMENTAÇÃO/REFEIÇÃO</t>
  </si>
  <si>
    <t>CUSTO EFETIVO DO VALE ALIMENTAÇÃO/REFEIÇÃO</t>
  </si>
  <si>
    <t>Vale Transporte</t>
  </si>
  <si>
    <t>Vale Refeição</t>
  </si>
  <si>
    <t>MÓDULO 3 - PROVISÃO PARA RESCISÃO</t>
  </si>
  <si>
    <t>PERCENTUAIS POR TIPO DE
 DESLIGAMENTO</t>
  </si>
  <si>
    <t>Tipos</t>
  </si>
  <si>
    <t>Demissão 
SEM  justa Causa</t>
  </si>
  <si>
    <t>SEM justa Causa
AP INDENIZADO</t>
  </si>
  <si>
    <t>SEM justa Causa 
AP TRABALHADO</t>
  </si>
  <si>
    <t>Demissão
 COM  justa Causa</t>
  </si>
  <si>
    <t>Desligamentos 
OUTROS TIPOS</t>
  </si>
  <si>
    <t>SUBMÓDULO 3.1 - AVISO PRÉVIO INDENIZADO</t>
  </si>
  <si>
    <t>AVISO PRÉVIO INDENIZADO</t>
  </si>
  <si>
    <t>Submódulo 2.1</t>
  </si>
  <si>
    <t>Submódulo 2.2</t>
  </si>
  <si>
    <t>Submódulo 2.3</t>
  </si>
  <si>
    <t>MULTA DO FGTS E CONTRIBUIÇÃO SOCIAL SOBRE O AVISO PRÉVIO INDENIZADO</t>
  </si>
  <si>
    <t>Percentual da 
Multa</t>
  </si>
  <si>
    <t>SUBMÓDULO 3.1 - CUSTO DO AVISO PRÉVIO INDENIZADO</t>
  </si>
  <si>
    <t>SUBMÓDULO 3.2 - AVISO PRÉVIO TRABALHADO</t>
  </si>
  <si>
    <t>AVISO PRÉVIO TRABALHADO</t>
  </si>
  <si>
    <t>MULTA DO FGTS E CONTRIBUIÇÃO SOCIAL SOBRE O AVISO PRÉVIO TRABALHADO</t>
  </si>
  <si>
    <t>SUBMÓDULO 3.3 - DEMISSÃO POR JUSTA CAUSA</t>
  </si>
  <si>
    <t>Valor provisionado do Adicional de Férias</t>
  </si>
  <si>
    <t>Valor provisionado das Férias</t>
  </si>
  <si>
    <t>BASE DE CÁLCULO PARA DEMISSÃO POR JUSTA CAUSA</t>
  </si>
  <si>
    <t>SUBMÓDULO 3.3 - CUSTO DA DEMISSÃO COM JUSTA CAUSA</t>
  </si>
  <si>
    <t>Submódulo 3.1</t>
  </si>
  <si>
    <t>Submódulo 3.2</t>
  </si>
  <si>
    <t>Submódulo 3.3</t>
  </si>
  <si>
    <t>SUBMÓDULO 3.2 - CUSTO DO AVISO PRÉVIO TRABALHADO</t>
  </si>
  <si>
    <t>MÓDULO 4 - CUSTO DE REPOSIÇÃO DO PROFISSIONAL AUSENTE</t>
  </si>
  <si>
    <t>Custo diário</t>
  </si>
  <si>
    <t>Divisor do dia</t>
  </si>
  <si>
    <t>CUSTO DIÁRIO PARA O REPOSITOR</t>
  </si>
  <si>
    <t xml:space="preserve">Memória de Cálculo - número de dias de reposição do profissional ausente para cada evento </t>
  </si>
  <si>
    <t>Incidencia anual</t>
  </si>
  <si>
    <t>Duração Legal  
da Ausência</t>
  </si>
  <si>
    <t>12x36</t>
  </si>
  <si>
    <t>44h</t>
  </si>
  <si>
    <t>Proporção dias afetados</t>
  </si>
  <si>
    <t>Dias de reposição</t>
  </si>
  <si>
    <t>Ausência justificada</t>
  </si>
  <si>
    <t>Acidente trabalho</t>
  </si>
  <si>
    <t>Afastamento por doença</t>
  </si>
  <si>
    <t>Consulta médica filho</t>
  </si>
  <si>
    <t>Óbitos na família</t>
  </si>
  <si>
    <t>Casamento</t>
  </si>
  <si>
    <t>Doação de sangue</t>
  </si>
  <si>
    <t>Testemunho</t>
  </si>
  <si>
    <t>Paternidade</t>
  </si>
  <si>
    <t>Maternidade</t>
  </si>
  <si>
    <t>Consulta pré-natal</t>
  </si>
  <si>
    <t>Composição</t>
  </si>
  <si>
    <t xml:space="preserve"> 12 x 36 D</t>
  </si>
  <si>
    <t>12 x 36 N</t>
  </si>
  <si>
    <t>44 SEM</t>
  </si>
  <si>
    <t>Total Para reposição</t>
  </si>
  <si>
    <t>ESTIMATIVA DA NECESSIDADE DE REPOSIÇÃO DE PROFISSIONAL</t>
  </si>
  <si>
    <t>Necessidade de Reposição</t>
  </si>
  <si>
    <t>Custo anual</t>
  </si>
  <si>
    <t>Custo mensal</t>
  </si>
  <si>
    <t>SUBMÓDULO 4.1 - AUSÊNCIAS LEGAIS</t>
  </si>
  <si>
    <t>SUBMÓDULO 4.2 - INTRAJORNADA</t>
  </si>
  <si>
    <t>divisor de hora</t>
  </si>
  <si>
    <t>CUSTO POR HORA DO REPOSITOR</t>
  </si>
  <si>
    <t>Valor da hora</t>
  </si>
  <si>
    <t>Necessidade de Reposição (horas)</t>
  </si>
  <si>
    <t>Submódulo 4.1</t>
  </si>
  <si>
    <t>Submódulo 4.2</t>
  </si>
  <si>
    <t>MÓDULO 5 - INSUMOS DE MÃO DE OBRA</t>
  </si>
  <si>
    <t>MÓDULO 6 - CUSTOS INDIRETOS, TRIBUTOS E LUCRO</t>
  </si>
  <si>
    <t>Subordinados</t>
  </si>
  <si>
    <t>RATEIO DA CHEFIA DE CAMPO</t>
  </si>
  <si>
    <t>Módulo</t>
  </si>
  <si>
    <t>12x36 Diurno</t>
  </si>
  <si>
    <t>12x36 Noturno</t>
  </si>
  <si>
    <t>44h Semanais</t>
  </si>
  <si>
    <t>Remuneração</t>
  </si>
  <si>
    <t>Encargos e Benefícios</t>
  </si>
  <si>
    <t>Rescisão</t>
  </si>
  <si>
    <t>Reposição do Profissional Ausente</t>
  </si>
  <si>
    <t>Insumos Diversos</t>
  </si>
  <si>
    <t>Custos Indiretos, Tributos e Lucro</t>
  </si>
  <si>
    <t>Valor por Empregado</t>
  </si>
  <si>
    <t>Valor por Posto</t>
  </si>
  <si>
    <t>Rateio da Chefia de Campo</t>
  </si>
  <si>
    <t xml:space="preserve">Férias </t>
  </si>
  <si>
    <t>13° Salário</t>
  </si>
  <si>
    <t>MÓDULO 2 - ENCARGOS E BENEFÍCIOS (ANUAIS, MENSAIS E DIÁRIOS)</t>
  </si>
  <si>
    <t>Valor provisionado do 13º Salário</t>
  </si>
  <si>
    <t>Provisionamento Mensal</t>
  </si>
  <si>
    <t>SUBMÓDULO 2.1 – 13° SALÁRIO, FÉRIAS E ADICIONAL DE FÉRIAS</t>
  </si>
  <si>
    <t>Cargo A</t>
  </si>
  <si>
    <t>GRATIFICAÇÃO DE FUNÇÃO</t>
  </si>
  <si>
    <t>Valor da Gratificação</t>
  </si>
  <si>
    <t>ADICIONAIS (periculosidade ou insalubridade, se houver)</t>
  </si>
  <si>
    <t>Cargo B</t>
  </si>
  <si>
    <t>ADICIONAL DE XXX</t>
  </si>
  <si>
    <t>ESCALAS -  Cargo A</t>
  </si>
  <si>
    <t>RATEIO DO Cargo B</t>
  </si>
  <si>
    <t>Este quadro totaliza a remuneração devida ao trabalhador, conforme previsão da Consolidação das Leis do Trabalho e valores disponíveis na Convenção Coletiva para a categoria</t>
  </si>
  <si>
    <t>Gratificação de função</t>
  </si>
  <si>
    <t>Cargo A (12x36 Diurno)</t>
  </si>
  <si>
    <t>Cargo B (12x36 Diurno)</t>
  </si>
  <si>
    <t>Cargo B (12x36 Noturno)</t>
  </si>
  <si>
    <t>Cargo A (12x36 Noturno)</t>
  </si>
  <si>
    <t>Cargo A Cargo A (44h semanais)</t>
  </si>
  <si>
    <t>Cargo A (44h semanais)</t>
  </si>
  <si>
    <t>Cargo B (44h semanais)</t>
  </si>
  <si>
    <t>13° SALÁRIO
Previsto no Decreto 57.155, de 1965.</t>
  </si>
  <si>
    <t>FÉRIAS
Previsto no art. 7° da Constituição Federal</t>
  </si>
  <si>
    <t>Adicional de Periculosidade ou Insalubridade</t>
  </si>
  <si>
    <t>Porobabilidade de ocorrência de ausências legais, conforme previsão do art. 473 da Consolidação das Leis do Trabalho.</t>
  </si>
  <si>
    <t>INFORMAÇÃO DE PERCENTUAIS ESTIMADOS DE CITL</t>
  </si>
  <si>
    <t>Custos Indiretos</t>
  </si>
  <si>
    <t>Tributos</t>
  </si>
  <si>
    <t>Lucro</t>
  </si>
  <si>
    <t>CUSTO DO TRABALHADOR</t>
  </si>
  <si>
    <t>CUSTO TOTAL POR TRABALHADOR</t>
  </si>
  <si>
    <t xml:space="preserve">UNIFORMES - COMPOSIÇÃO - VALOR ANUAL </t>
  </si>
  <si>
    <t>Item</t>
  </si>
  <si>
    <t>qte</t>
  </si>
  <si>
    <t>Vr. Unitario</t>
  </si>
  <si>
    <t>Calça</t>
  </si>
  <si>
    <t>Camisa</t>
  </si>
  <si>
    <t>Sapato</t>
  </si>
  <si>
    <t xml:space="preserve">Custo anual por Pessoa  </t>
  </si>
  <si>
    <t>UNIFORMES</t>
  </si>
  <si>
    <t xml:space="preserve">Custo mensal </t>
  </si>
  <si>
    <t>Descrição</t>
  </si>
  <si>
    <t>Cotação</t>
  </si>
  <si>
    <t>12x36 h</t>
  </si>
  <si>
    <t>44 horas</t>
  </si>
  <si>
    <t xml:space="preserve">Valor total </t>
  </si>
  <si>
    <t>CUSTO MENSAL DOS EQUIPAMENTOS</t>
  </si>
  <si>
    <t>Valor por empregado</t>
  </si>
  <si>
    <t>Custo com Uniformes</t>
  </si>
  <si>
    <t>Custo com Equipamentos</t>
  </si>
  <si>
    <t>Módulo 1 - Composição da Remuneração</t>
  </si>
  <si>
    <t>Composição da Remuneração</t>
  </si>
  <si>
    <t>Valor (R$)</t>
  </si>
  <si>
    <t>A</t>
  </si>
  <si>
    <t>B</t>
  </si>
  <si>
    <t>C</t>
  </si>
  <si>
    <t>D</t>
  </si>
  <si>
    <t>E</t>
  </si>
  <si>
    <t>F</t>
  </si>
  <si>
    <t>G</t>
  </si>
  <si>
    <t>Outros (especificar)</t>
  </si>
  <si>
    <t>Módulo 2 - Encargos e Benefícios Anuais, Mensais e Diários</t>
  </si>
  <si>
    <t>Submódulo 2.1 - 13º (décimo terceiro) Salário, Férias e Adicional de Férias</t>
  </si>
  <si>
    <t>2.1</t>
  </si>
  <si>
    <t>13º (décimo terceiro) Salário, Férias e Adicional de Férias</t>
  </si>
  <si>
    <t>Submódulo 2.2 - Encargos Previdenciários (GPS), Fundo de Garantia por Tempo de Serviço (FGTS) e outras contribuições.</t>
  </si>
  <si>
    <t>2.2</t>
  </si>
  <si>
    <t>GPS, FGTS e outras contribuições</t>
  </si>
  <si>
    <t>H</t>
  </si>
  <si>
    <t xml:space="preserve">Total </t>
  </si>
  <si>
    <t>Submódulo 2.3 - Benefícios Mensais e Diários.</t>
  </si>
  <si>
    <t>2.3</t>
  </si>
  <si>
    <t>Benefícios Mensais e Diários</t>
  </si>
  <si>
    <t>Quadro-Resumo do Módulo 2 - Encargos e Benefícios anuais, mensais e diários</t>
  </si>
  <si>
    <t>Módulo 3 - Provisão para Rescisão</t>
  </si>
  <si>
    <t>Provisão para Rescisão</t>
  </si>
  <si>
    <t>Módulo 4 - Custo de Reposição do Profissional Ausente</t>
  </si>
  <si>
    <t>Submódulo 4.1 - Ausências Legais</t>
  </si>
  <si>
    <t>4.1</t>
  </si>
  <si>
    <t>Ausências Legais</t>
  </si>
  <si>
    <t>Submódulo 4.2 - Intrajornada</t>
  </si>
  <si>
    <t>4.2</t>
  </si>
  <si>
    <t>Intrajornada</t>
  </si>
  <si>
    <t>Quadro-Resumo do Módulo 4 - Custo de Reposição do Profissional Ausente</t>
  </si>
  <si>
    <t>Custo de Reposição do Profissional Ausente</t>
  </si>
  <si>
    <t>Módulo 5 - Insumos Diversos</t>
  </si>
  <si>
    <t>Uniformes</t>
  </si>
  <si>
    <t>Materiais</t>
  </si>
  <si>
    <t>Equipamentos</t>
  </si>
  <si>
    <t>Módulo 6 - Custos Indiretos, Tributos e Lucro</t>
  </si>
  <si>
    <t>Mão de obra vinculada à execução contratual (valor por empregado)</t>
  </si>
  <si>
    <t>Subtotal (A + B +C+ D+E)</t>
  </si>
  <si>
    <t>Módulo 6 – Custos Indiretos, Tributos e Lucro</t>
  </si>
  <si>
    <t xml:space="preserve">Valor Total por Empregado </t>
  </si>
  <si>
    <t>PLANILHA DE CUSTOS E FORMAÇÃO DE PREÇOS</t>
  </si>
  <si>
    <t xml:space="preserve">MODELO DE FORMAÇÃO DE CUSTO MENSAL PARA UM EMPREGADO </t>
  </si>
  <si>
    <t>BENEFÍCIO xxx</t>
  </si>
  <si>
    <t>BENEFÍCIO yyy</t>
  </si>
  <si>
    <t>Benefício x</t>
  </si>
  <si>
    <t>Benefício y</t>
  </si>
  <si>
    <t>* A remuneração é definida no art. 457 da Consolidação das Leis do Trabalho. 
* É composta por Salário Base, Adicionais (noturno, de insalubridade ou periculosidade) e gratificações, quando houver.</t>
  </si>
  <si>
    <t xml:space="preserve">* Os adicionais de periculosidade ou insalubridade, em conformidade com os art. 192 e 193 da CLT, dependem da natureza do serviço a ser prestado. 
* O órgão contrantante deverá observar, além da existência de previsão em CLT, se há informações na Convenção Coletiva de Trabalho acerca dos adicionais, bem como seu percentual e a base de cálculo, devendo adaptar a planilha ao caso em concreto. </t>
  </si>
  <si>
    <t>* Em caso de previsão de outros adicionais em Convenção Coletiva de Trabalho o órgão poderá utilizar este campo.</t>
  </si>
  <si>
    <t>* Previsto no art. 195 da Constituição Federal. 
* Os percentuais informados não são taxativos e deverão observar o enquadramento real das empresas prestadoras de serviço, em especial no que diz respeito ao SAT-GIIL/RAT.</t>
  </si>
  <si>
    <t>* O cálculo de benefícios mensais e diários dependerá das disposições constantes em Convenção Coletiva de Trabalho sobre os direitos negociados aos trabalhadores, observando sempre o custo efetivo a ser suportado pela Administração no contrato de prestação de serviços (descontados os valores arcados pelos empregados).</t>
  </si>
  <si>
    <t>* O Custo de reposição do profissional ausente refere-se ao custo necessário para substituir, no posto de trabalho, o profissional residente quando estiver em gozo de férias ou no caso de um das ausências legais previstas no art 473 da Consolidação das Leis do Trabalho. 
* Na metodologia Seges utiliza-se uma probabilidade de ocorrência, mediante estatísticas da Relação Anual de Informações Sociais-2016 (RAIS/MTE), da Pesquisa Nacional por Amostra de Domicílios-2016 (PNAD/IBGE), do Registro Civil (IBGE)-2016.
* São computados, então, a probabilidade de dias de ausência para cobertura, conforme escala de trabalho mensal.
* Para jornadas jornadas 12x36h a necessidade de reposição incide somente em 50% do dias de ausência devido à escala. 
* Na jornada 44h computa-se somente a reposição nos dias úteis, portanto, 69,04% da ausência total.</t>
  </si>
  <si>
    <t xml:space="preserve">Equipamentos  </t>
  </si>
  <si>
    <t>Duração dos itens 
(vida útil)</t>
  </si>
  <si>
    <t>* Para os casos em que há Supervisor e este não for contratado como um posto de trabalho, a exemplo dos serviços de vigilância patrimonial, seu custo deverá ser rateado pelo total de empregados supervisionados, conforme disposição do Anexo VII-D da Insrução Normativa n° 5, de 2017.</t>
  </si>
  <si>
    <t>Intervalo para repouso e alimentação</t>
  </si>
  <si>
    <t>* Este módulo destina-se a calcular o custo de possível desligamento de um empregado vinculado ao contrato de prestação de seviços. 
* Na metodologia Seges calcula-se uma probabilidade de ocorrência, por tipos de desligamentos, como fator de ponderação do custo total.</t>
  </si>
  <si>
    <t>* O submódulo 4.2 destina-se a calcular o custo de um repositor para cobertura do tempo de concessão do intervalo para repouso e alimentação, previsto no art. 71 da Consolidação das Leis do Trabalho, ao empregado residente. 
* Na metodologia Seges, calcula-se o custo da hora de trabalho e multiplica-se pela necessidade de horas de cobertura no mês. 
* Por tratar-se de condição excepcional, dependerá de decisão do órgão contratante, bem como de disposições constantes da Convenção Coletiva quanto ao tempo de intervalo e ao adicional para pagamento.
* Não se computa custo de reposição intrajornada para supervisores por considerar que estes não realizam a cobertura de posto de trabalho e poderiam se ausentar durante o tempo previsto em lei, definição que também deverá ser objeto de apreciação pelos órgãos contratantes.</t>
  </si>
  <si>
    <t>especificar demais itens</t>
  </si>
  <si>
    <t>* A planilha de custos e formação de preços é ferramenta de apoio à realização de estimativas da contratação e para a análise das propostas na fase de pregão e nas prorrogações contratuais.
* O modelo disponibilizado na Instrução Normativa n° 5, de 26 de maio de 2017, é inspiracional, devendo ser adaptado pelo órgão ou entidade contratante às suas necessidades.
* A presente proposta visa, tão somente, auxiliar aos órgão que não possuam um modelo definido na formatação dos cálculos de direitos trabalhistas para estimativas de contratos de prestação de serviços, observando as disposições da Consolidação das Leis do Trabalho - CLT e das Convenções Coletivas de Trabalho - CCT (sendo válidos, ainda, os acordos e dissídios coletivos).
* É responsábilidade do usuário que optar pela utilização deste modelo a conferência das fórmulas automatizadas em conformidade com as dispoções de CLT e CCT, para minimizar o risco de equívocos no cômputo das previsões financeiras.
* Dúvidas sobre a metodologia de cálculo poderão ser esclarecidas com a leitura dos Cadernos Técnicos de divulgação de valores limites em: https://www.comprasgovernamentais.gov.br/index.php/cadernos-tecnicos-e-valores-limites.</t>
  </si>
  <si>
    <t>* O Salário Base vem definido na Convenção Coletiva de Trabalho da categoria profissional a ser contratada para o objeto da prestação de serviço. 
* O contratante deverá observar se a CCT abrange o município de prestação de serviço e se está vigente.</t>
  </si>
  <si>
    <t>* Gratificação de função, quando houver, virá informada na Convenção Coletiva de Trabalho da categoria profissional a ser contratada. 
* O órgão contrantante deverá observar, além da existência de gratificação, se esta incidirá sobre os adicionais, devendo adaptar a planilha ao caso em concreto.
*  Para o presente modelo foi considerada gratificação como percentual sobre o salário base e sem incidência sobre os adicionais (noturno, periculosidade ou insalubridade).</t>
  </si>
  <si>
    <t xml:space="preserve">* O Adicional Noturno e a Hora Noturna Reduzida, conforme art. 73 da CLT, serão pagos entre 22h e 5h do dia seguinte, sem prorrogação quando da jornada 12x36h.
* O órgão contrantante deverá observar, além da existência do previsto em CLT, se há informações na Convenção Coletiva de Trabalho acerca da existência do percentual de adicional noturno, bem como se haverá pagamento de hora noturna reduzida e adaptar a planilha ao caso em concreto. </t>
  </si>
  <si>
    <r>
      <rPr>
        <b/>
        <sz val="12"/>
        <color theme="1"/>
        <rFont val="Times New Roman"/>
        <family val="1"/>
      </rPr>
      <t>BENEFÍCIO XXX</t>
    </r>
    <r>
      <rPr>
        <sz val="12"/>
        <color theme="1"/>
        <rFont val="Times New Roman"/>
        <family val="1"/>
      </rPr>
      <t xml:space="preserve">
</t>
    </r>
    <r>
      <rPr>
        <sz val="12"/>
        <color rgb="FFFF0000"/>
        <rFont val="Times New Roman"/>
        <family val="1"/>
      </rPr>
      <t>Utilizar este campo em caso de outros benefícios previstos em Convenção Coletiva, sempre especificando o tipo, finalidade e previsão legal do mesmo.</t>
    </r>
  </si>
  <si>
    <r>
      <rPr>
        <b/>
        <sz val="12"/>
        <color theme="1"/>
        <rFont val="Times New Roman"/>
        <family val="1"/>
      </rPr>
      <t>BENEFÍCIO YYY</t>
    </r>
    <r>
      <rPr>
        <sz val="12"/>
        <color theme="1"/>
        <rFont val="Times New Roman"/>
        <family val="1"/>
      </rPr>
      <t xml:space="preserve">
</t>
    </r>
    <r>
      <rPr>
        <sz val="12"/>
        <color rgb="FFFF0000"/>
        <rFont val="Times New Roman"/>
        <family val="1"/>
      </rPr>
      <t>Utilizar este campo em caso de outros benefícios previstos em Convenção Coletiva, sempre especificando o tipo, finalidade e previsão legal do mesmo.</t>
    </r>
  </si>
  <si>
    <t>* Quando ocorrer a demissão de uma trabalhador e a empresa não conceder prazo de aviso prévio, o trabalhador terá direito a receber o salário referente ao mês completo, conforme dispõe o art. 487 § 1º da CLT.
* A metodologia utilizada pela Seges computa todos os direitos do trabalhador, aplicando a proporcionalidade estimada de ocorrência de aviso prévio indenizado, relizando provisionamento mensal do custo.
* Estes custos deverão ser apreciados atentamente nos casos de prorrogaçao contratual para verificar a necessidade de sua renovação ou não.
* Deverão, ainda, ser obsrvados os ditames da Lei nº 12.506, de 2011 e seus impactos no custo quando das prorrogações contratuais.</t>
  </si>
  <si>
    <t>* Quando ocorrer a demissão de um trabalhador com aviso prévio, o trabalhador cumprirá os dias em atividade, e terá direito a receber o salário referente ao mês completo, conforme dispõe o art. 487 § 1º da CLT.
* A metodologia utilizada pela Seges computa todos os direitos do trabalhador, aplicando a proporcionalidade estimada de ocorrência de aviso prévio trabalhado, relizando provisionamento mensal do custo.
* Estes custos deverão ser apreciados atentamente nos casos de prorrogaçao contratual para verificar a necessidade de sua renovação ou não.
* Deverão, ainda, ser observados os ditames da Lei nº 12.506, de 2011, e seus impactos no custo quando das prorrogações contratuais.</t>
  </si>
  <si>
    <t>*Na hipotese de demissão por justa causa o empregado perde o direito ao pagamento de 13° salário, férias e adicional de férias, como previsto no parágrafo único do art. 146 da CLT.
* Para estes casos,  na metodologia Seges, haverá o desconto dos valores que, por tratar-se de provisão mensal, deverão ser reduzidos da fatura da empresa contratada.
* Igualmente, o cômputo de custos com demissão por justa causa considera a probabilidade de ocorrência desta para provisionamento.</t>
  </si>
  <si>
    <t>* O Submódulo 4.1 destina-se ao cálculo do custo estimado para a reposição de ausências legais do empregado residente.
* Na metodologia Seges computa-se o custo total de um empregado, com direito à remuneração, 13° salário, férias, encargos e benefícios, bem como probabilidade de rescisão, para a base de cálculo do presente submódulo que, em seguida, servirá para estipular o custo diário de um profissional para a contratação. 
* Com base neste custo diário estima-se o custo mensal com reposição de profissional ausente.</t>
  </si>
  <si>
    <t>INSS  (20%)</t>
  </si>
  <si>
    <t>Salário Educação (2,50%)</t>
  </si>
  <si>
    <t>SAT (RAT X FAT - 3,00%)</t>
  </si>
  <si>
    <t>SESC ou SESI  (1,50%)</t>
  </si>
  <si>
    <t>SENAI - SENAC (1,00%)</t>
  </si>
  <si>
    <t>SEBRAE (0,60%)</t>
  </si>
  <si>
    <t>INCRA (0,20%)</t>
  </si>
  <si>
    <t>FGTS (8,00%)</t>
  </si>
  <si>
    <t>Valor (R$) (NOTURNO)</t>
  </si>
  <si>
    <t>Encar. e Benef. Anuais/Mensais/Diários</t>
  </si>
  <si>
    <t>13º Salário, Férias e Adicional de Férias</t>
  </si>
  <si>
    <t>Tributos (8,65%)</t>
  </si>
  <si>
    <t>C.3. Tributos Municipais (5%)</t>
  </si>
  <si>
    <t>C.1. Tributos Federais (PIS - 0,65%)</t>
  </si>
  <si>
    <t>C.2. Tributos Federais (COFINS - 3,00%)</t>
  </si>
  <si>
    <t>QUADRO-RESUMO DO CUSTO POR EMPREGADO</t>
  </si>
  <si>
    <t>13º (décimo terceiro) Salário (8,3333%)</t>
  </si>
  <si>
    <t>Adicional de Produtividade</t>
  </si>
  <si>
    <t>Férias e Adicional de Férias (11,1111%)</t>
  </si>
  <si>
    <t>Aviso Prévio Indenizado (0,46%)</t>
  </si>
  <si>
    <t>Incidência do FGTS sobre o Aviso Prévio Indenizado (0,04%)</t>
  </si>
  <si>
    <t>Aviso Prévio Trabalhado (1,94%)</t>
  </si>
  <si>
    <t>Total (36,80%)</t>
  </si>
  <si>
    <t>Incidência dos encargos do submódulo 2.2 sobre o Aviso Prévio Trabalhado (0,71%)</t>
  </si>
  <si>
    <t>Multa do FGTS e contribuição social sobre o Aviso Prévio Indenizado (3,44%)</t>
  </si>
  <si>
    <t>Multa do FGTS e contribuição social sobre o Aviso Prévio Trabalhado (0,78%)</t>
  </si>
  <si>
    <t>Total (7,36%)</t>
  </si>
  <si>
    <t>VALOR GLOBAL MÁXIMO ESTIMADO DA PROPOSTA</t>
  </si>
  <si>
    <t>Custos Indiretos (5,00% )</t>
  </si>
  <si>
    <t>Lucro (5,00%)</t>
  </si>
  <si>
    <t>Número do Processo (SEI): 08230.006570/2021-44</t>
  </si>
  <si>
    <t>Dia ___/___/_____ às ___:___horas</t>
  </si>
  <si>
    <t>DISCRIMINAÇÃO DOS SERVIÇOS (DADOS REFERENTES À CONTRATAÇÃO)</t>
  </si>
  <si>
    <t>Data de apresentação da proposta (dia/mês/ano):</t>
  </si>
  <si>
    <t>Município/UF:</t>
  </si>
  <si>
    <t>Ano do Acordo, Convenção ou Dissídio Coletivo:</t>
  </si>
  <si>
    <t>Número de meses de execução contratual:</t>
  </si>
  <si>
    <t>Maceió/AL</t>
  </si>
  <si>
    <t>AL000031/2021</t>
  </si>
  <si>
    <t>12 (doze)</t>
  </si>
  <si>
    <t>IDENTIFICAÇÃO DO SERVIÇO</t>
  </si>
  <si>
    <t>Tipo</t>
  </si>
  <si>
    <t>Quantidade Total</t>
  </si>
  <si>
    <t>Copeiragem</t>
  </si>
  <si>
    <t>Posto</t>
  </si>
  <si>
    <r>
      <t xml:space="preserve">PLANILHA DE CUSTOS E FORMAÇÃO DE PREÇOS                                         (IN nº 05/2017 - SLTI/2017)                                                                                   </t>
    </r>
    <r>
      <rPr>
        <sz val="12"/>
        <color rgb="FFFF0000"/>
        <rFont val="Times New Roman"/>
        <family val="1"/>
      </rPr>
      <t>Com ajustes após publicação da Lei n° 13.467, de 2017.</t>
    </r>
  </si>
  <si>
    <t>Dados para composição dos custos referentes a mão de obra</t>
  </si>
  <si>
    <r>
      <t xml:space="preserve">Tipo de Serviço (mesmo serviço com características distintas): </t>
    </r>
    <r>
      <rPr>
        <b/>
        <sz val="12"/>
        <color rgb="FF000000"/>
        <rFont val="Times New Roman"/>
        <family val="1"/>
      </rPr>
      <t>Copeiragem</t>
    </r>
  </si>
  <si>
    <r>
      <t xml:space="preserve">Salário Normativo da Categoria Profissional: </t>
    </r>
    <r>
      <rPr>
        <b/>
        <sz val="12"/>
        <color rgb="FF000000"/>
        <rFont val="Times New Roman"/>
        <family val="1"/>
      </rPr>
      <t>R$ 1.130,00</t>
    </r>
  </si>
  <si>
    <r>
      <t xml:space="preserve">Categoria Profissional (vinculada à execução contratual): </t>
    </r>
    <r>
      <rPr>
        <b/>
        <sz val="12"/>
        <color rgb="FF000000"/>
        <rFont val="Times New Roman"/>
        <family val="1"/>
      </rPr>
      <t>Copeiro</t>
    </r>
  </si>
  <si>
    <r>
      <t xml:space="preserve">Data-Base da Categoria (dia/mês/ano): </t>
    </r>
    <r>
      <rPr>
        <b/>
        <sz val="12"/>
        <color rgb="FF000000"/>
        <rFont val="Times New Roman"/>
        <family val="1"/>
      </rPr>
      <t>01/01/2021</t>
    </r>
  </si>
  <si>
    <t>Salário-Base (Clásula Terceira, Nível I, CCT/2021)</t>
  </si>
  <si>
    <t>Adicional de Periculosidade (30%)*</t>
  </si>
  <si>
    <t>Adicional de Hora Noturna Reduzida</t>
  </si>
  <si>
    <t>Produtividade</t>
  </si>
  <si>
    <t>A – Seguridade Social – 20% - Art. 2°, § 3º, da Lei 11.457, de 2007;</t>
  </si>
  <si>
    <t>B – Salário Educação – 2,5% - Art. 3º, Inciso I, Decreto 87.043, de 22 de março de 1982;</t>
  </si>
  <si>
    <t>D – SESC/SESI – 1,5% - Art. 30, Lei 8.036/90;</t>
  </si>
  <si>
    <t>E – SENAI/SENAC – 1,00 – Art. 1º, caput, Decreto-Lei 6.246, de 1944 (SENAI) e art. 4º, caput, do Decreto-Lei 1.146 de 1970;</t>
  </si>
  <si>
    <t>F – SEBRAE – 0,60% - Art. 8º, Lei 8.029/90;</t>
  </si>
  <si>
    <t>G – INCRA – 0,20% - Art. 1°, I, 2 c/c art. 3°, ambos do Decreto-Lei 1.146, de 1970;</t>
  </si>
  <si>
    <t>H – FGTS – 8% - Art. 15, Lei nº 8.036/90 e Art. 7º, III, CF/1988.</t>
  </si>
  <si>
    <t>Base de Cálculo = [(Módulo 1 + Submódulo 2.1) x percentual do componente], conforme metodologia do Estudo Sobre Composição dos Custos. Serviços de Vigilância. Alagoas. SEGES/ME. 2019.</t>
  </si>
  <si>
    <t>Total = 36,80%, podendo chegar a 39,80%, caso o FAP do licitante esteja a 2.</t>
  </si>
  <si>
    <t>A – Vale Transporte (VT). Em Maceió/AL = R$ 3,35, conforme Decreto nº 9042/2021 – PMM. Dedução Legal de 6% do salário-base (SB), conforme art. 4º. Parágrafo único, da Lei 7.418/85.                           Memória de Cálculo - VT = [(22 x 2 x R$ 3,35) – (SB x 6%)]</t>
  </si>
  <si>
    <t xml:space="preserve">Transporte </t>
  </si>
  <si>
    <t>B – Auxílio-Refeição (AR). R$ 20,00, conforme Cláusula Nona da CCT. Custeio de 20% pelo empregado, conforme Parágrafo Terceiro da Cláusula Nona da CCT. Memória de Cálculo – AR = (R$ 20,00 x 22) x 80%;</t>
  </si>
  <si>
    <t>A – Aviso Prévio Indenizado (API) – 0,46%. Art. 487, § 1º, CLT, c/c art. 7º, XXI, CF/88. Nota 01 - O TCU, por meio do Acórdão 1904/2007 - Plenário, com base em estudos do STF recomenda a utilização do percentual estatístico de 5,55% referente a empregados demitidos que não trabalham durante o aviso prévio. Memória de Cálculo: [(1/12) x 0,0555 x 100] = 0,46%</t>
  </si>
  <si>
    <t>B – FGTS sobre API – 0,04%. Memória de Cálculo: 8% x 0,46% = 0,04%</t>
  </si>
  <si>
    <t>D – Aviso Prévio Trabalhado (APT) – 1,94%. Conforme Acordão TCU 1904/2007 Memória de Cálculo: [(1 salário integral / 30 dias) x 7 dias] / 12 meses = 1,94% Nota 05 - Este percentual deverá vigorar somente durante o primeiro ano do contrato. A partir do segundo ano de contrato, conforme Acórdão TCU 1186/2017 e Lei nº 12.506/2011, o percentual passará para 0,194%, para fazer face ao acréscimo de 03 dias de aviso prévio trabalhado após 01 ano. Cálculo: 1,94% x 10%. Este percentual vigorará após o primeiro ano de contrato (prorrogação contratual).</t>
  </si>
  <si>
    <t>E – Módulo 2. Sobre APT – 0,71%. Memória de Cálculo: (36,80% x 1,94% ) = 0,71 Nota 06 - Conforme Acórdão 1.186/2017 – TCU/Plenário, o percentual referente a Aviso Prévio Trabalhado e suas incidências serão devidos apenas no primeiro ano de vigência do contrato, e no caso de eventual prorrogação, serão retirados, com vigência a partir do primeiro aniversário da avença, em atendimento ao exposto no Acórdão 3006/2010 -Plenário - TCU.</t>
  </si>
  <si>
    <t>F – FGTS sobre APT – 0,78%. Cálculo: (0,4 x 0,0194) x 100 = 0,78%</t>
  </si>
  <si>
    <t>C – Multa do FGTS sobre API – 3,44%. Art. 18, §1º da Lei 8.036/90. Memória de Cálculo: ((0,08 x 0,4 x 0,9) x (1+0,0833+0,1111)) x 100. Nota 02 – Segundo manual do Comprasnet 10% dos empregados pede demissão, razão pela qual a provisão recair sobre os 90% (0,9) que recebem. Nota 03 – A Contribuição Social de 10%, que foi retirada em janeiro de 2020, não consta da memória de cálculo. Nota 04 – Base = 1 Remuneração + 0,833 do 13º + 0,1111 de Férias + Adicional</t>
  </si>
  <si>
    <t>A=1/12/100%; B=(1/12/100)+(33,3333%*8,3333%)=11,1111%</t>
  </si>
  <si>
    <r>
      <t xml:space="preserve">Classificação Brasileira de Ocupações (CBO): </t>
    </r>
    <r>
      <rPr>
        <b/>
        <sz val="12"/>
        <color rgb="FF000000"/>
        <rFont val="Times New Roman"/>
        <family val="1"/>
      </rPr>
      <t>5134-25</t>
    </r>
  </si>
  <si>
    <t>C – Seguro Acidente de Trabalho ( RAT x FAP ). FAT – Fator Acidentário é um multiplicado que pode variar de 0,5 à 2,0. Deverá ser comprovado pelo licitante. Conforme Caderno de Estudos SEGES/ME, para este cálculo será adotado o SAT médio de 3%.;</t>
  </si>
  <si>
    <t xml:space="preserve">(1) - Incidências conforme metodologia do Caderno de Composição de Custos do ME (SEGES), para Limpeza e Conservação, no Estado de Alagoas (Atualização 2019). </t>
  </si>
  <si>
    <t>(2) - Somatório das demais incidências não especificadas anteriormente, conforme caderno modelo.</t>
  </si>
  <si>
    <t>Nota 01 - Base de Cálculo = ((Custo Diário) / 12)) = {[( Módulo 1 + Módulo 2 + Módulo 3 ) / 30 ] / 12}</t>
  </si>
  <si>
    <t>Memória de Cálculo: “Valor” = {[(Custo Diário) / 12)) x nº de dias)]} = {[( Módulo 1 + Módulo 2 + Módulo 3 ) / 30 ] / 12 x nº de dias}</t>
  </si>
  <si>
    <t>Água Sanitária (litro)</t>
  </si>
  <si>
    <t>Álcool Etílico Líquido 70%</t>
  </si>
  <si>
    <t>Detergente Líquido Neutro 500 ml</t>
  </si>
  <si>
    <t>Esponja Dupla Face 110 x 75 x 20 mm</t>
  </si>
  <si>
    <t>Flanela Branca, 40 x 60 cm, 100% algodão</t>
  </si>
  <si>
    <t>Pano de Prato, branco, 100% algodão.</t>
  </si>
  <si>
    <t>Pano de Chão, alvejado, tipo saco, 45 x 70 cm</t>
  </si>
  <si>
    <t>Litro</t>
  </si>
  <si>
    <t>Unidade</t>
  </si>
  <si>
    <t>Fardo</t>
  </si>
  <si>
    <t>Sabão em barras (c/ 5 tabletes)</t>
  </si>
  <si>
    <t>Pacote</t>
  </si>
  <si>
    <t>Coador Flanela/Pano para cafeteira industrial 8 lts.</t>
  </si>
  <si>
    <t>Limpador Multiuso Desengordurante (500 ml)</t>
  </si>
  <si>
    <t>Vassoura de piaçava 30 cm</t>
  </si>
  <si>
    <t>Cafeteira Industrial, Aço Inoxidável, tradicional 220 v, 8 litros, Pés inclinados e antiderrapantes, duas torneiras, certificada pelo Immetro</t>
  </si>
  <si>
    <t>Avental</t>
  </si>
  <si>
    <t>Blazer, na cor preta ou azul-marinho, confeccionado em tecido Oxford</t>
  </si>
  <si>
    <t>Saia ou, preferencialmente, calça social, da mesma cor do Blazer, confeccionada em tecido Oxford.</t>
  </si>
  <si>
    <t>Par de meias ¾, na cor preta</t>
  </si>
  <si>
    <t>Par de sapato social fechado, de couro, natural ou sintético</t>
  </si>
  <si>
    <t>Crachá de identificação</t>
  </si>
  <si>
    <t>Papel Toalha, Interfolhado, Folha Dupla, Branco (c/1000 unidades)</t>
  </si>
  <si>
    <t>Saco para lixo, 100 litros (100 unidades)</t>
  </si>
  <si>
    <t>Desinfetante antibactérias (litro)</t>
  </si>
  <si>
    <t>Balde Plástico 8 Litros</t>
  </si>
  <si>
    <t>Qt./Mês</t>
  </si>
  <si>
    <t>Licitação nº: 01/2022 - Pregão Eletrônico</t>
  </si>
  <si>
    <t>Nota 02 - Percentual estimado apurado pela divisão do valor do componente de cada item do submódulo pelo somatório dos Módulos 1, 2 e 3.</t>
  </si>
  <si>
    <t>Unid. de Medida</t>
  </si>
  <si>
    <t>Par de Luva de borracha, cano médio, palma antiderrapante</t>
  </si>
  <si>
    <t>Valor Estimado</t>
  </si>
  <si>
    <t>Lim. Min.</t>
  </si>
  <si>
    <t>Lim. Máx.</t>
  </si>
  <si>
    <t>Desv. Padrão</t>
  </si>
  <si>
    <t>Média</t>
  </si>
  <si>
    <t>Copeiragem - Materiais e Ferramentas</t>
  </si>
  <si>
    <t>Blusa social manga curta, na cor branca, confeccionada em tecido 100% poliéster ou tricoline, de botões, com abertura frontal.*</t>
  </si>
  <si>
    <t>Valor Mensal Estimado</t>
  </si>
  <si>
    <t>Preços Pesquisados - Painel de Preços (R$)</t>
  </si>
  <si>
    <t xml:space="preserve">Saponáceo em pó com detergente  (300 g) </t>
  </si>
  <si>
    <t>Total (29,4737 dias ou 8,24%)</t>
  </si>
  <si>
    <t>Substituto na cobertura de Outras ausências (especificar)  Outros (Reciclagem, Doença, Consulta, Óbitos em família, Casamento, Doação de Sangue, Testemunho, Pré-natal) (3,9622 dias ou 1,13%)</t>
  </si>
  <si>
    <t>Substituto na cobertura de Licença-Maternidade (2,4753 dia ou 0,69%)</t>
  </si>
  <si>
    <t>Substituto na cobertura de Ausências por acidente de trabalho (0,9659 dia ou 0,27%)</t>
  </si>
  <si>
    <t>Substituto na cobertura de Licença-Paternidade (0,1997 dia ou 0,06%)</t>
  </si>
  <si>
    <t>Substituto na cobertura de Ausências Legais (1 dia ou 0,28%)</t>
  </si>
  <si>
    <t>Substituto na cobertura de Férias (20,9589 dias ou 5,82%)</t>
  </si>
  <si>
    <t>Valor Máximo Estimado Para o Posto (1 copeira)</t>
  </si>
  <si>
    <t>Valor Máximo Anual Estimado (1 copeira)</t>
  </si>
  <si>
    <t>Nota - Metodologia conforme Estudo Sobre a Composição de Custos para Limpeaz e Conservação da SEGES/ME, para o Estado de Alagoas, em 2019.</t>
  </si>
  <si>
    <t>A - Conforme Cláusula Terceira, Nível I, da CCT/2021.</t>
  </si>
  <si>
    <t>B - Por força de Laudo Técnico é devido o adicional de periculosidade aos trabalhadores que prestem serviços no Prédio da SR/PF/AL.</t>
  </si>
  <si>
    <t>Auxílio-Refeição/Alimentação</t>
  </si>
  <si>
    <t>C - Conforme Cláusula 10 da CCT/2021.</t>
  </si>
  <si>
    <t xml:space="preserve">Assistência Médica </t>
  </si>
  <si>
    <t>Nota 01 - Para definição dos componentes A, B e C do Módulo 5 foi realizada análise da contratação atual e pesquisa com o serviço de fiscalização do contrato</t>
  </si>
  <si>
    <t>Nota 02 - Para definição dos valores referenciais foi realizada pesquisa de preços, conforme diretrizes da IN 73/2020 - SEGES/ME.</t>
  </si>
  <si>
    <t>A - Conforme Manual de Preenchimento de Planilhas do STJ, versão 2020, página 82, e, considerando o histórico de contratações da PF/AL, considera-se razoável o percentual máximo de 5% (cinco por cento) para alíquota de custos indiretos.</t>
  </si>
  <si>
    <t>B - Conforme Manual de Preenchimento de Planilhas do STJ, versão 2020, páginas 83 e 84, e, considerando o histórico de contratações da PF/AL, considera-se razoável o percentual máximo de 5% (cinco por cento) para taxa de lucro.</t>
  </si>
  <si>
    <t xml:space="preserve">C – Tributos – 8,65% ( Lucro Presumido), sendo 0,65% para PIS, 3,00% para COFINS e 5% para ISS). </t>
  </si>
  <si>
    <t>Memória de Cálculo: (Base de Cálculo x 8,65%) = ((Módulos 1 + 2 +3 + 4 + 5 + CI + lucro / Fator ) x 8,65%)), onde Fator = ((1 – (PIS% + CONFINS% + ISS%)) = Fator = 0,9135</t>
  </si>
  <si>
    <t>C.1. – PIS - 0,65% (Lucro Presumido). Cálculo: Base de Cálculo x 0,65% = ((Módulos 1 + 2 +3 + 4 + 5 + CI + lucro / Fator) x 0,65%));</t>
  </si>
  <si>
    <t>C.2. – CONFINS – 3,00% (Lucro Presumido). Cálculo: Base de Cálculo x 0,65% = ((Módulos 1 + 2 +3 + 4 + 5 + CI + lucro / Fator) x 0,65%));</t>
  </si>
  <si>
    <t>C.1 – ISS - 5,00% (Lucro Presumido). Cálculo: Base de Cálculo x 0,65% = ((Módulos 1 + 2 +3 + 4 + 5 + CI + lucro / Fator) x 0,65%));</t>
  </si>
  <si>
    <t>Observações:</t>
  </si>
  <si>
    <t>01 – Extratos das pesquisas no documento SEI 21712095;</t>
  </si>
  <si>
    <t>02 – Vida útil do item 27 estimada em 24 meses.</t>
  </si>
  <si>
    <r>
      <t xml:space="preserve">03 – Metodologia para definição dos valores médios dos insumos diversos, conforme Portaria nº 449 – SE/MJSP. </t>
    </r>
    <r>
      <rPr>
        <sz val="10"/>
        <color rgb="FF000000"/>
        <rFont val="Times New Roman"/>
        <family val="1"/>
      </rPr>
      <t xml:space="preserve">Para definição dos valores referenciais foi utilizada a média como medida de tendência e para exclusão dos valores inexequíveis ou excessivamente elevados definiu-se: i) o desvio padrão das amostras pesquisadas; ii) os limites mínimos e máximos (extremos das amostras) com aplicação do desvio padrão; e iii) exclusão dos valores extremos, ou seja, abaixo do limite mínimo e acima do limite máximo, para definição do valor médio final. </t>
    </r>
  </si>
  <si>
    <t>Copeiragem - Equipamentos</t>
  </si>
  <si>
    <t>Rodo de plástico c/ borracha dupla e base 40 cm *</t>
  </si>
  <si>
    <t>Mexedor descartável pacote 500 unidades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</si>
</sst>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0.00;[Red]#,##0.00"/>
    <numFmt numFmtId="165" formatCode="0.0000"/>
    <numFmt numFmtId="166" formatCode="#,##0.0000_ ;\-#,##0.0000\ "/>
    <numFmt numFmtId="167" formatCode="_(* #,##0.00_);_(* \(#,##0.00\);_(* \-??_);_(@_)"/>
    <numFmt numFmtId="168" formatCode="0.00000"/>
    <numFmt numFmtId="169" formatCode="0.000%"/>
    <numFmt numFmtId="170" formatCode="0.000000%"/>
    <numFmt numFmtId="171" formatCode="0.000000"/>
    <numFmt numFmtId="172" formatCode="&quot;R$&quot;\ #,##0.00"/>
  </numFmts>
  <fonts count="49" x14ac:knownFonts="1">
    <font>
      <sz val="11"/>
      <color theme="1"/>
      <name val="Calibri"/>
      <family val="2"/>
      <scheme val="minor"/>
    </font>
    <font>
      <sz val="11"/>
      <color theme="1"/>
      <name val="Calibri"/>
      <family val="2"/>
      <scheme val="minor"/>
    </font>
    <font>
      <b/>
      <sz val="12"/>
      <color theme="1"/>
      <name val="Times New Roman"/>
      <family val="1"/>
    </font>
    <font>
      <sz val="12"/>
      <color theme="1"/>
      <name val="Times New Roman"/>
      <family val="1"/>
    </font>
    <font>
      <b/>
      <sz val="12"/>
      <name val="Times New Roman"/>
      <family val="1"/>
    </font>
    <font>
      <sz val="10"/>
      <name val="Arial"/>
      <family val="2"/>
    </font>
    <font>
      <b/>
      <sz val="12"/>
      <color rgb="FF00B050"/>
      <name val="Times New Roman"/>
      <family val="1"/>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64"/>
      <name val="Calibri"/>
      <family val="2"/>
      <scheme val="minor"/>
    </font>
    <font>
      <sz val="12"/>
      <color rgb="FFFF0000"/>
      <name val="Times New Roman"/>
      <family val="1"/>
    </font>
    <font>
      <sz val="9"/>
      <color indexed="81"/>
      <name val="Segoe UI"/>
      <family val="2"/>
    </font>
    <font>
      <b/>
      <sz val="9"/>
      <color indexed="81"/>
      <name val="Segoe UI"/>
      <family val="2"/>
    </font>
    <font>
      <b/>
      <sz val="12"/>
      <color rgb="FFFF0000"/>
      <name val="Times New Roman"/>
      <family val="1"/>
    </font>
    <font>
      <sz val="12"/>
      <name val="Times New Roman"/>
      <family val="1"/>
    </font>
    <font>
      <b/>
      <sz val="12"/>
      <color indexed="8"/>
      <name val="Times New Roman"/>
      <family val="1"/>
    </font>
    <font>
      <sz val="12"/>
      <color indexed="8"/>
      <name val="Times New Roman"/>
      <family val="1"/>
    </font>
    <font>
      <sz val="18"/>
      <color theme="0"/>
      <name val="Times New Roman"/>
      <family val="1"/>
    </font>
    <font>
      <sz val="12"/>
      <color theme="0"/>
      <name val="Times New Roman"/>
      <family val="1"/>
    </font>
    <font>
      <sz val="10"/>
      <color theme="1"/>
      <name val="Times New Roman"/>
      <family val="1"/>
    </font>
    <font>
      <sz val="8"/>
      <color theme="1"/>
      <name val="Times New Roman"/>
      <family val="1"/>
    </font>
    <font>
      <u/>
      <sz val="11"/>
      <color theme="10"/>
      <name val="Calibri"/>
      <family val="2"/>
      <scheme val="minor"/>
    </font>
    <font>
      <sz val="11"/>
      <color theme="1"/>
      <name val="Times New Roman"/>
      <family val="1"/>
    </font>
    <font>
      <sz val="8"/>
      <name val="Times New Roman"/>
      <family val="1"/>
    </font>
    <font>
      <sz val="10"/>
      <name val="Times New Roman"/>
      <family val="1"/>
    </font>
    <font>
      <sz val="6"/>
      <name val="Times New Roman"/>
      <family val="1"/>
    </font>
    <font>
      <sz val="9"/>
      <name val="Times New Roman"/>
      <family val="1"/>
    </font>
    <font>
      <sz val="12"/>
      <color rgb="FF000000"/>
      <name val="Times New Roman"/>
      <family val="1"/>
    </font>
    <font>
      <b/>
      <sz val="12"/>
      <color rgb="FF000000"/>
      <name val="Times New Roman"/>
      <family val="1"/>
    </font>
    <font>
      <u/>
      <sz val="11"/>
      <name val="Times New Roman"/>
      <family val="1"/>
    </font>
    <font>
      <sz val="10"/>
      <color theme="1"/>
      <name val="Calibri"/>
      <family val="2"/>
      <scheme val="minor"/>
    </font>
    <font>
      <sz val="10"/>
      <color theme="0"/>
      <name val="Times New Roman"/>
      <family val="1"/>
    </font>
    <font>
      <sz val="10"/>
      <color rgb="FF000000"/>
      <name val="Times New Roman"/>
      <family val="1"/>
    </font>
    <font>
      <sz val="11"/>
      <color rgb="FFFF0000"/>
      <name val="Times New Roman"/>
      <family val="1"/>
    </font>
    <font>
      <b/>
      <sz val="11"/>
      <color theme="1"/>
      <name val="Times New Roman"/>
      <family val="1"/>
    </font>
  </fonts>
  <fills count="43">
    <fill>
      <patternFill patternType="none"/>
    </fill>
    <fill>
      <patternFill patternType="gray125"/>
    </fill>
    <fill>
      <patternFill patternType="solid">
        <fgColor theme="4" tint="0.39997558519241921"/>
        <bgColor indexed="64"/>
      </patternFill>
    </fill>
    <fill>
      <patternFill patternType="solid">
        <fgColor theme="4" tint="0.39997558519241921"/>
        <bgColor indexed="41"/>
      </patternFill>
    </fill>
    <fill>
      <patternFill patternType="solid">
        <fgColor theme="4" tint="0.39997558519241921"/>
        <bgColor indexed="26"/>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249977111117893"/>
        <bgColor indexed="64"/>
      </patternFill>
    </fill>
  </fills>
  <borders count="7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8"/>
      </left>
      <right/>
      <top style="medium">
        <color indexed="8"/>
      </top>
      <bottom style="medium">
        <color indexed="64"/>
      </bottom>
      <diagonal/>
    </border>
    <border>
      <left/>
      <right/>
      <top style="medium">
        <color indexed="8"/>
      </top>
      <bottom style="medium">
        <color indexed="64"/>
      </bottom>
      <diagonal/>
    </border>
    <border>
      <left/>
      <right style="medium">
        <color indexed="8"/>
      </right>
      <top style="medium">
        <color indexed="8"/>
      </top>
      <bottom style="medium">
        <color indexed="64"/>
      </bottom>
      <diagonal/>
    </border>
    <border>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s>
  <cellStyleXfs count="54">
    <xf numFmtId="0" fontId="0" fillId="0" borderId="0"/>
    <xf numFmtId="9" fontId="1" fillId="0" borderId="0" applyFont="0" applyFill="0" applyBorder="0" applyAlignment="0" applyProtection="0"/>
    <xf numFmtId="43" fontId="1" fillId="0" borderId="0" applyFont="0" applyFill="0" applyBorder="0" applyAlignment="0" applyProtection="0"/>
    <xf numFmtId="167" fontId="5"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7" fillId="0" borderId="0" applyNumberFormat="0" applyFill="0" applyBorder="0" applyAlignment="0" applyProtection="0"/>
    <xf numFmtId="0" fontId="8" fillId="0" borderId="41" applyNumberFormat="0" applyFill="0" applyAlignment="0" applyProtection="0"/>
    <xf numFmtId="0" fontId="9" fillId="0" borderId="42" applyNumberFormat="0" applyFill="0" applyAlignment="0" applyProtection="0"/>
    <xf numFmtId="0" fontId="10" fillId="0" borderId="43" applyNumberFormat="0" applyFill="0" applyAlignment="0" applyProtection="0"/>
    <xf numFmtId="0" fontId="10" fillId="0" borderId="0" applyNumberFormat="0" applyFill="0" applyBorder="0" applyAlignment="0" applyProtection="0"/>
    <xf numFmtId="0" fontId="11" fillId="5" borderId="0" applyNumberFormat="0" applyBorder="0" applyAlignment="0" applyProtection="0"/>
    <xf numFmtId="0" fontId="12" fillId="6" borderId="0" applyNumberFormat="0" applyBorder="0" applyAlignment="0" applyProtection="0"/>
    <xf numFmtId="0" fontId="13" fillId="7" borderId="0" applyNumberFormat="0" applyBorder="0" applyAlignment="0" applyProtection="0"/>
    <xf numFmtId="0" fontId="14" fillId="8" borderId="44" applyNumberFormat="0" applyAlignment="0" applyProtection="0"/>
    <xf numFmtId="0" fontId="15" fillId="9" borderId="45" applyNumberFormat="0" applyAlignment="0" applyProtection="0"/>
    <xf numFmtId="0" fontId="16" fillId="9" borderId="44" applyNumberFormat="0" applyAlignment="0" applyProtection="0"/>
    <xf numFmtId="0" fontId="17" fillId="0" borderId="46" applyNumberFormat="0" applyFill="0" applyAlignment="0" applyProtection="0"/>
    <xf numFmtId="0" fontId="18" fillId="10" borderId="47" applyNumberFormat="0" applyAlignment="0" applyProtection="0"/>
    <xf numFmtId="0" fontId="19" fillId="0" borderId="0" applyNumberFormat="0" applyFill="0" applyBorder="0" applyAlignment="0" applyProtection="0"/>
    <xf numFmtId="0" fontId="1" fillId="11" borderId="48" applyNumberFormat="0" applyFont="0" applyAlignment="0" applyProtection="0"/>
    <xf numFmtId="0" fontId="20" fillId="0" borderId="0" applyNumberFormat="0" applyFill="0" applyBorder="0" applyAlignment="0" applyProtection="0"/>
    <xf numFmtId="0" fontId="21" fillId="0" borderId="49" applyNumberFormat="0" applyFill="0" applyAlignment="0" applyProtection="0"/>
    <xf numFmtId="0" fontId="22"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22" fillId="15" borderId="0" applyNumberFormat="0" applyBorder="0" applyAlignment="0" applyProtection="0"/>
    <xf numFmtId="0" fontId="22"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22" fillId="19" borderId="0" applyNumberFormat="0" applyBorder="0" applyAlignment="0" applyProtection="0"/>
    <xf numFmtId="0" fontId="22"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22" fillId="23" borderId="0" applyNumberFormat="0" applyBorder="0" applyAlignment="0" applyProtection="0"/>
    <xf numFmtId="0" fontId="22"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22" fillId="27" borderId="0" applyNumberFormat="0" applyBorder="0" applyAlignment="0" applyProtection="0"/>
    <xf numFmtId="0" fontId="22"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22" fillId="31" borderId="0" applyNumberFormat="0" applyBorder="0" applyAlignment="0" applyProtection="0"/>
    <xf numFmtId="0" fontId="22"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22" fillId="35" borderId="0" applyNumberFormat="0" applyBorder="0" applyAlignment="0" applyProtection="0"/>
    <xf numFmtId="43" fontId="1" fillId="0" borderId="0" applyFont="0" applyFill="0" applyBorder="0" applyAlignment="0" applyProtection="0"/>
    <xf numFmtId="0" fontId="23"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35" fillId="0" borderId="0" applyNumberFormat="0" applyFill="0" applyBorder="0" applyAlignment="0" applyProtection="0"/>
  </cellStyleXfs>
  <cellXfs count="544">
    <xf numFmtId="0" fontId="0" fillId="0" borderId="0" xfId="0"/>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3" fillId="0" borderId="13" xfId="0" applyFont="1" applyBorder="1" applyAlignment="1">
      <alignment horizontal="center" vertical="center"/>
    </xf>
    <xf numFmtId="164" fontId="3" fillId="0" borderId="12"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13" xfId="0" applyNumberFormat="1" applyFont="1" applyBorder="1" applyAlignment="1">
      <alignment horizontal="center" vertical="center"/>
    </xf>
    <xf numFmtId="0" fontId="3" fillId="0" borderId="24" xfId="0" applyFont="1" applyBorder="1" applyAlignment="1">
      <alignment horizontal="center" vertical="center"/>
    </xf>
    <xf numFmtId="164" fontId="3" fillId="0" borderId="25" xfId="0"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5" xfId="0" applyNumberFormat="1" applyFont="1" applyBorder="1" applyAlignment="1">
      <alignment horizontal="center" vertical="center"/>
    </xf>
    <xf numFmtId="164" fontId="2" fillId="0" borderId="26" xfId="0" applyNumberFormat="1" applyFont="1" applyBorder="1" applyAlignment="1">
      <alignment horizontal="center" vertical="center"/>
    </xf>
    <xf numFmtId="164" fontId="2" fillId="0" borderId="7" xfId="0" applyNumberFormat="1" applyFont="1" applyBorder="1" applyAlignment="1">
      <alignment horizontal="center" vertical="center"/>
    </xf>
    <xf numFmtId="164" fontId="2" fillId="0" borderId="9" xfId="0" applyNumberFormat="1" applyFont="1" applyBorder="1" applyAlignment="1">
      <alignment horizontal="center" vertical="center"/>
    </xf>
    <xf numFmtId="164" fontId="3" fillId="0" borderId="14" xfId="0" applyNumberFormat="1" applyFont="1" applyBorder="1" applyAlignment="1">
      <alignment horizontal="center" vertical="center"/>
    </xf>
    <xf numFmtId="0" fontId="2" fillId="2" borderId="19" xfId="0" applyFont="1" applyFill="1" applyBorder="1" applyAlignment="1">
      <alignment horizontal="center" vertical="center" wrapText="1"/>
    </xf>
    <xf numFmtId="0" fontId="2" fillId="2" borderId="21"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2" xfId="0" applyFont="1" applyFill="1" applyBorder="1" applyAlignment="1">
      <alignment horizontal="center" vertical="center" wrapText="1"/>
    </xf>
    <xf numFmtId="10" fontId="3" fillId="0" borderId="5" xfId="1" applyNumberFormat="1" applyFont="1" applyBorder="1" applyAlignment="1">
      <alignment horizontal="center" vertical="center"/>
    </xf>
    <xf numFmtId="10" fontId="3" fillId="0" borderId="3" xfId="1" applyNumberFormat="1" applyFont="1" applyBorder="1" applyAlignment="1">
      <alignment horizontal="center" vertical="center"/>
    </xf>
    <xf numFmtId="10" fontId="3" fillId="0" borderId="7" xfId="1" applyNumberFormat="1" applyFont="1" applyBorder="1" applyAlignment="1">
      <alignment horizontal="center" vertical="center"/>
    </xf>
    <xf numFmtId="1" fontId="3" fillId="0" borderId="12" xfId="0" applyNumberFormat="1" applyFont="1" applyBorder="1" applyAlignment="1">
      <alignment horizontal="center" vertical="center"/>
    </xf>
    <xf numFmtId="1" fontId="3" fillId="0" borderId="1" xfId="0" applyNumberFormat="1" applyFont="1" applyBorder="1" applyAlignment="1">
      <alignment horizontal="center" vertical="center"/>
    </xf>
    <xf numFmtId="1" fontId="3" fillId="0" borderId="13" xfId="0" applyNumberFormat="1" applyFont="1" applyBorder="1" applyAlignment="1">
      <alignment horizontal="center" vertical="center"/>
    </xf>
    <xf numFmtId="0" fontId="3" fillId="0" borderId="0" xfId="0" applyFont="1" applyAlignment="1">
      <alignment vertical="center"/>
    </xf>
    <xf numFmtId="0" fontId="3" fillId="0" borderId="4" xfId="0" applyFont="1" applyBorder="1" applyAlignment="1">
      <alignment horizontal="center" vertical="center" wrapText="1"/>
    </xf>
    <xf numFmtId="0" fontId="3" fillId="0" borderId="24" xfId="0" applyFont="1" applyBorder="1" applyAlignment="1">
      <alignment horizontal="center" vertical="center" wrapText="1"/>
    </xf>
    <xf numFmtId="10" fontId="2" fillId="2" borderId="11" xfId="0" applyNumberFormat="1" applyFont="1" applyFill="1" applyBorder="1" applyAlignment="1">
      <alignment horizontal="center" vertical="center"/>
    </xf>
    <xf numFmtId="0" fontId="3" fillId="0" borderId="8" xfId="0" applyFont="1" applyBorder="1" applyAlignment="1">
      <alignment horizontal="center" vertical="center" wrapText="1"/>
    </xf>
    <xf numFmtId="0" fontId="2" fillId="2" borderId="30" xfId="0" applyFont="1" applyFill="1" applyBorder="1" applyAlignment="1">
      <alignment horizontal="center" vertical="center" wrapText="1"/>
    </xf>
    <xf numFmtId="0" fontId="2" fillId="0" borderId="0" xfId="0" applyFont="1" applyFill="1" applyBorder="1" applyAlignment="1">
      <alignment vertical="center"/>
    </xf>
    <xf numFmtId="0" fontId="3" fillId="0" borderId="0" xfId="0" applyFont="1" applyAlignment="1">
      <alignment horizontal="center" vertical="center"/>
    </xf>
    <xf numFmtId="40" fontId="3" fillId="0" borderId="1" xfId="0" applyNumberFormat="1" applyFont="1" applyBorder="1" applyAlignment="1">
      <alignment horizontal="center" vertical="center"/>
    </xf>
    <xf numFmtId="40" fontId="2" fillId="0" borderId="5" xfId="0" applyNumberFormat="1" applyFont="1" applyBorder="1" applyAlignment="1">
      <alignment horizontal="center" vertical="center"/>
    </xf>
    <xf numFmtId="40" fontId="3" fillId="0" borderId="13" xfId="0" applyNumberFormat="1" applyFont="1" applyBorder="1" applyAlignment="1">
      <alignment horizontal="center" vertical="center"/>
    </xf>
    <xf numFmtId="40" fontId="2" fillId="0" borderId="7" xfId="0" applyNumberFormat="1" applyFont="1" applyBorder="1" applyAlignment="1">
      <alignment horizontal="center" vertical="center"/>
    </xf>
    <xf numFmtId="40" fontId="3" fillId="0" borderId="12" xfId="0" applyNumberFormat="1" applyFont="1" applyBorder="1" applyAlignment="1">
      <alignment horizontal="center" vertical="center"/>
    </xf>
    <xf numFmtId="40" fontId="2" fillId="0" borderId="3" xfId="0" applyNumberFormat="1" applyFont="1" applyBorder="1" applyAlignment="1">
      <alignment horizontal="center" vertical="center"/>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164" fontId="3" fillId="0" borderId="5" xfId="0" applyNumberFormat="1" applyFont="1" applyBorder="1" applyAlignment="1">
      <alignment horizontal="center" vertical="center"/>
    </xf>
    <xf numFmtId="0" fontId="3" fillId="0" borderId="2" xfId="0" applyFont="1" applyBorder="1" applyAlignment="1">
      <alignment horizontal="center" vertical="center" wrapText="1"/>
    </xf>
    <xf numFmtId="165" fontId="3" fillId="0" borderId="12" xfId="0" applyNumberFormat="1" applyFont="1" applyBorder="1" applyAlignment="1">
      <alignment horizontal="center" vertical="center" wrapText="1"/>
    </xf>
    <xf numFmtId="0" fontId="3" fillId="0" borderId="34" xfId="0" applyFont="1" applyBorder="1" applyAlignment="1">
      <alignment horizontal="center" vertical="center" wrapText="1"/>
    </xf>
    <xf numFmtId="9" fontId="3" fillId="0" borderId="2" xfId="1" applyFont="1" applyBorder="1" applyAlignment="1">
      <alignment horizontal="center" vertical="center" wrapText="1"/>
    </xf>
    <xf numFmtId="166" fontId="2" fillId="0" borderId="3" xfId="2" applyNumberFormat="1" applyFont="1" applyBorder="1" applyAlignment="1">
      <alignment horizontal="center" vertical="center" wrapText="1"/>
    </xf>
    <xf numFmtId="10" fontId="3" fillId="0" borderId="2" xfId="1" applyNumberFormat="1" applyFont="1" applyBorder="1" applyAlignment="1">
      <alignment horizontal="center" vertical="center" wrapText="1"/>
    </xf>
    <xf numFmtId="165" fontId="3" fillId="0" borderId="1" xfId="0" applyNumberFormat="1" applyFont="1" applyBorder="1" applyAlignment="1">
      <alignment horizontal="center" vertical="center" wrapText="1"/>
    </xf>
    <xf numFmtId="0" fontId="3" fillId="0" borderId="35" xfId="0" applyFont="1" applyBorder="1" applyAlignment="1">
      <alignment horizontal="center" vertical="center" wrapText="1"/>
    </xf>
    <xf numFmtId="9" fontId="3" fillId="0" borderId="4" xfId="1" applyFont="1" applyBorder="1" applyAlignment="1">
      <alignment horizontal="center" vertical="center" wrapText="1"/>
    </xf>
    <xf numFmtId="166" fontId="2" fillId="0" borderId="5" xfId="2" applyNumberFormat="1" applyFont="1" applyBorder="1" applyAlignment="1">
      <alignment horizontal="center" vertical="center" wrapText="1"/>
    </xf>
    <xf numFmtId="10" fontId="3" fillId="0" borderId="4" xfId="1"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36" xfId="0" applyFont="1" applyBorder="1" applyAlignment="1">
      <alignment horizontal="center" vertical="center" wrapText="1"/>
    </xf>
    <xf numFmtId="9" fontId="3" fillId="0" borderId="6" xfId="1" applyFont="1" applyBorder="1" applyAlignment="1">
      <alignment horizontal="center" vertical="center" wrapText="1"/>
    </xf>
    <xf numFmtId="166" fontId="2" fillId="0" borderId="7" xfId="2" applyNumberFormat="1" applyFont="1" applyBorder="1" applyAlignment="1">
      <alignment horizontal="center" vertical="center" wrapText="1"/>
    </xf>
    <xf numFmtId="10" fontId="3" fillId="0" borderId="6" xfId="1" applyNumberFormat="1" applyFont="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5" xfId="0" applyNumberFormat="1" applyFont="1" applyBorder="1" applyAlignment="1">
      <alignment horizontal="center" vertical="center" wrapText="1"/>
    </xf>
    <xf numFmtId="165" fontId="3" fillId="0" borderId="25" xfId="0" applyNumberFormat="1" applyFont="1" applyBorder="1" applyAlignment="1">
      <alignment horizontal="center" vertical="center" wrapText="1"/>
    </xf>
    <xf numFmtId="165" fontId="3" fillId="0" borderId="26" xfId="0" applyNumberFormat="1" applyFont="1" applyBorder="1" applyAlignment="1">
      <alignment horizontal="center" vertical="center" wrapText="1"/>
    </xf>
    <xf numFmtId="0" fontId="3" fillId="0" borderId="0" xfId="0" applyFont="1" applyAlignment="1">
      <alignment horizontal="center" vertical="center" wrapText="1"/>
    </xf>
    <xf numFmtId="0" fontId="2" fillId="2" borderId="31"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165" fontId="2" fillId="2" borderId="15" xfId="0" applyNumberFormat="1" applyFont="1" applyFill="1" applyBorder="1" applyAlignment="1">
      <alignment horizontal="center" vertical="center" wrapText="1"/>
    </xf>
    <xf numFmtId="165" fontId="2" fillId="2" borderId="11" xfId="0" applyNumberFormat="1" applyFont="1" applyFill="1" applyBorder="1" applyAlignment="1">
      <alignment horizontal="center" vertical="center" wrapText="1"/>
    </xf>
    <xf numFmtId="165" fontId="3" fillId="0" borderId="1" xfId="0" applyNumberFormat="1" applyFont="1" applyBorder="1" applyAlignment="1">
      <alignment horizontal="center" vertical="center"/>
    </xf>
    <xf numFmtId="165" fontId="3" fillId="0" borderId="13" xfId="0" applyNumberFormat="1" applyFont="1" applyBorder="1" applyAlignment="1">
      <alignment horizontal="center" vertical="center"/>
    </xf>
    <xf numFmtId="165" fontId="3" fillId="0" borderId="12" xfId="0" applyNumberFormat="1" applyFont="1" applyBorder="1" applyAlignment="1">
      <alignment horizontal="center" vertical="center"/>
    </xf>
    <xf numFmtId="164" fontId="2" fillId="2" borderId="15" xfId="0" applyNumberFormat="1" applyFont="1" applyFill="1" applyBorder="1" applyAlignment="1">
      <alignment horizontal="center" vertical="center"/>
    </xf>
    <xf numFmtId="164" fontId="2" fillId="2" borderId="11" xfId="0" applyNumberFormat="1"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1" fontId="3" fillId="0" borderId="25" xfId="0" applyNumberFormat="1" applyFont="1" applyBorder="1" applyAlignment="1">
      <alignment horizontal="center" vertical="center"/>
    </xf>
    <xf numFmtId="10" fontId="3" fillId="0" borderId="9" xfId="1" applyNumberFormat="1" applyFont="1" applyFill="1" applyBorder="1" applyAlignment="1">
      <alignment horizontal="center" vertical="center"/>
    </xf>
    <xf numFmtId="10" fontId="3" fillId="0" borderId="5" xfId="1" applyNumberFormat="1" applyFont="1" applyFill="1" applyBorder="1" applyAlignment="1">
      <alignment horizontal="center" vertical="center"/>
    </xf>
    <xf numFmtId="10" fontId="3" fillId="0" borderId="26" xfId="1" applyNumberFormat="1" applyFont="1" applyFill="1" applyBorder="1" applyAlignment="1">
      <alignment horizontal="center" vertical="center"/>
    </xf>
    <xf numFmtId="164" fontId="3" fillId="0" borderId="3" xfId="0" applyNumberFormat="1" applyFont="1" applyBorder="1" applyAlignment="1">
      <alignment horizontal="center" vertical="center"/>
    </xf>
    <xf numFmtId="165" fontId="3" fillId="0" borderId="12" xfId="0" applyNumberFormat="1" applyFont="1" applyFill="1" applyBorder="1" applyAlignment="1">
      <alignment horizontal="center" vertical="center" wrapText="1"/>
    </xf>
    <xf numFmtId="165" fontId="3" fillId="0" borderId="1" xfId="0" applyNumberFormat="1" applyFont="1" applyFill="1" applyBorder="1" applyAlignment="1">
      <alignment horizontal="center" vertical="center" wrapText="1"/>
    </xf>
    <xf numFmtId="165" fontId="3" fillId="0" borderId="13" xfId="0" applyNumberFormat="1" applyFont="1" applyFill="1" applyBorder="1" applyAlignment="1">
      <alignment horizontal="center" vertical="center" wrapText="1"/>
    </xf>
    <xf numFmtId="164" fontId="3" fillId="0" borderId="12" xfId="0" applyNumberFormat="1" applyFont="1" applyFill="1" applyBorder="1" applyAlignment="1">
      <alignment horizontal="center" vertical="center"/>
    </xf>
    <xf numFmtId="40" fontId="3" fillId="0" borderId="12" xfId="0" applyNumberFormat="1" applyFont="1" applyFill="1" applyBorder="1" applyAlignment="1">
      <alignment horizontal="center" vertical="center"/>
    </xf>
    <xf numFmtId="164" fontId="2" fillId="0" borderId="3" xfId="0" applyNumberFormat="1" applyFont="1" applyFill="1" applyBorder="1" applyAlignment="1">
      <alignment horizontal="center" vertical="center"/>
    </xf>
    <xf numFmtId="164" fontId="3" fillId="0" borderId="1" xfId="0" applyNumberFormat="1" applyFont="1" applyFill="1" applyBorder="1" applyAlignment="1">
      <alignment horizontal="center" vertical="center"/>
    </xf>
    <xf numFmtId="40" fontId="3" fillId="0" borderId="1" xfId="0" applyNumberFormat="1" applyFont="1" applyFill="1" applyBorder="1" applyAlignment="1">
      <alignment horizontal="center" vertical="center"/>
    </xf>
    <xf numFmtId="164" fontId="2" fillId="0" borderId="5" xfId="0" applyNumberFormat="1" applyFont="1" applyFill="1" applyBorder="1" applyAlignment="1">
      <alignment horizontal="center" vertical="center"/>
    </xf>
    <xf numFmtId="164" fontId="3" fillId="0" borderId="13" xfId="0" applyNumberFormat="1" applyFont="1" applyFill="1" applyBorder="1" applyAlignment="1">
      <alignment horizontal="center" vertical="center"/>
    </xf>
    <xf numFmtId="40" fontId="3" fillId="0" borderId="13" xfId="0" applyNumberFormat="1" applyFont="1" applyFill="1" applyBorder="1" applyAlignment="1">
      <alignment horizontal="center" vertical="center"/>
    </xf>
    <xf numFmtId="164" fontId="2" fillId="0" borderId="7" xfId="0" applyNumberFormat="1"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10"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3" fillId="0" borderId="6"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3" xfId="0" applyFont="1" applyBorder="1" applyAlignment="1">
      <alignment horizontal="center" vertical="center"/>
    </xf>
    <xf numFmtId="9" fontId="3" fillId="0" borderId="12" xfId="1" applyFont="1" applyBorder="1" applyAlignment="1">
      <alignment horizontal="center" vertical="center"/>
    </xf>
    <xf numFmtId="9" fontId="3" fillId="0" borderId="1" xfId="1" applyFont="1" applyBorder="1" applyAlignment="1">
      <alignment horizontal="center" vertical="center"/>
    </xf>
    <xf numFmtId="9" fontId="3" fillId="0" borderId="13" xfId="1" applyFont="1" applyBorder="1" applyAlignment="1">
      <alignment horizontal="center" vertical="center"/>
    </xf>
    <xf numFmtId="164" fontId="3" fillId="0" borderId="12"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13" xfId="0" applyNumberFormat="1" applyFont="1" applyBorder="1" applyAlignment="1">
      <alignment horizontal="center" vertical="center"/>
    </xf>
    <xf numFmtId="0" fontId="3" fillId="0" borderId="24" xfId="0" applyFont="1" applyBorder="1" applyAlignment="1">
      <alignment horizontal="center" vertical="center"/>
    </xf>
    <xf numFmtId="164" fontId="3" fillId="0" borderId="25" xfId="0" applyNumberFormat="1" applyFont="1" applyBorder="1" applyAlignment="1">
      <alignment horizontal="center" vertical="center"/>
    </xf>
    <xf numFmtId="9" fontId="3" fillId="0" borderId="25" xfId="1" applyFont="1" applyBorder="1" applyAlignment="1">
      <alignment horizontal="center" vertical="center"/>
    </xf>
    <xf numFmtId="10" fontId="3" fillId="0" borderId="12" xfId="1" applyNumberFormat="1" applyFont="1" applyBorder="1" applyAlignment="1">
      <alignment horizontal="center" vertical="center"/>
    </xf>
    <xf numFmtId="10" fontId="3" fillId="0" borderId="13" xfId="1"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5" xfId="0" applyNumberFormat="1" applyFont="1" applyBorder="1" applyAlignment="1">
      <alignment horizontal="center" vertical="center"/>
    </xf>
    <xf numFmtId="164" fontId="2" fillId="0" borderId="26" xfId="0" applyNumberFormat="1" applyFont="1" applyBorder="1" applyAlignment="1">
      <alignment horizontal="center" vertical="center"/>
    </xf>
    <xf numFmtId="164" fontId="2" fillId="0" borderId="7" xfId="0" applyNumberFormat="1" applyFont="1" applyBorder="1" applyAlignment="1">
      <alignment horizontal="center" vertical="center"/>
    </xf>
    <xf numFmtId="10" fontId="3" fillId="0" borderId="1" xfId="0" applyNumberFormat="1" applyFont="1" applyBorder="1" applyAlignment="1">
      <alignment horizontal="center" vertical="center"/>
    </xf>
    <xf numFmtId="10" fontId="3" fillId="0" borderId="13" xfId="0" applyNumberFormat="1" applyFont="1" applyBorder="1" applyAlignment="1">
      <alignment horizontal="center" vertical="center"/>
    </xf>
    <xf numFmtId="10" fontId="3" fillId="0" borderId="12" xfId="0" applyNumberFormat="1" applyFont="1" applyBorder="1" applyAlignment="1">
      <alignment horizontal="center" vertical="center"/>
    </xf>
    <xf numFmtId="10" fontId="3" fillId="0" borderId="1" xfId="1" applyNumberFormat="1" applyFont="1" applyBorder="1" applyAlignment="1">
      <alignment horizontal="center" vertical="center"/>
    </xf>
    <xf numFmtId="10" fontId="3" fillId="0" borderId="25" xfId="1" applyNumberFormat="1" applyFont="1" applyBorder="1" applyAlignment="1">
      <alignment horizontal="center" vertical="center"/>
    </xf>
    <xf numFmtId="10" fontId="3" fillId="0" borderId="25" xfId="0" applyNumberFormat="1" applyFont="1" applyBorder="1" applyAlignment="1">
      <alignment horizontal="center" vertical="center"/>
    </xf>
    <xf numFmtId="0" fontId="3" fillId="0" borderId="25" xfId="0" applyFont="1" applyBorder="1" applyAlignment="1">
      <alignment horizontal="center" vertical="center"/>
    </xf>
    <xf numFmtId="39" fontId="3" fillId="0" borderId="12" xfId="5" applyNumberFormat="1" applyFont="1" applyFill="1" applyBorder="1" applyAlignment="1" applyProtection="1">
      <alignment horizontal="center" vertical="center"/>
    </xf>
    <xf numFmtId="39" fontId="3" fillId="0" borderId="1" xfId="5" applyNumberFormat="1" applyFont="1" applyFill="1" applyBorder="1" applyAlignment="1" applyProtection="1">
      <alignment horizontal="center" vertical="center"/>
    </xf>
    <xf numFmtId="39" fontId="3" fillId="0" borderId="25" xfId="5" applyNumberFormat="1" applyFont="1" applyFill="1" applyBorder="1" applyAlignment="1" applyProtection="1">
      <alignment horizontal="center" vertical="center"/>
    </xf>
    <xf numFmtId="39" fontId="3" fillId="0" borderId="13" xfId="5" applyNumberFormat="1" applyFont="1" applyFill="1" applyBorder="1" applyAlignment="1" applyProtection="1">
      <alignment horizontal="center" vertical="center"/>
    </xf>
    <xf numFmtId="0" fontId="4" fillId="4" borderId="18" xfId="0" applyFont="1" applyFill="1" applyBorder="1" applyAlignment="1">
      <alignment horizontal="center" vertical="center"/>
    </xf>
    <xf numFmtId="0" fontId="4" fillId="4" borderId="20" xfId="0" applyFont="1" applyFill="1" applyBorder="1" applyAlignment="1">
      <alignment horizontal="center" vertical="center"/>
    </xf>
    <xf numFmtId="4" fontId="3" fillId="0" borderId="12" xfId="0" applyNumberFormat="1" applyFont="1" applyBorder="1" applyAlignment="1">
      <alignment horizontal="center" vertical="center"/>
    </xf>
    <xf numFmtId="4" fontId="3" fillId="0" borderId="1" xfId="0" applyNumberFormat="1" applyFont="1" applyBorder="1" applyAlignment="1">
      <alignment horizontal="center" vertical="center"/>
    </xf>
    <xf numFmtId="4" fontId="3" fillId="0" borderId="13" xfId="0" applyNumberFormat="1" applyFont="1" applyBorder="1" applyAlignment="1">
      <alignment horizontal="center" vertical="center"/>
    </xf>
    <xf numFmtId="4" fontId="3" fillId="0" borderId="25" xfId="0" applyNumberFormat="1" applyFont="1" applyBorder="1" applyAlignment="1">
      <alignment horizontal="center" vertical="center"/>
    </xf>
    <xf numFmtId="40" fontId="3" fillId="0" borderId="25" xfId="0" applyNumberFormat="1" applyFont="1" applyBorder="1" applyAlignment="1">
      <alignment horizontal="center" vertical="center"/>
    </xf>
    <xf numFmtId="40" fontId="2" fillId="0" borderId="26" xfId="0" applyNumberFormat="1" applyFont="1" applyBorder="1" applyAlignment="1">
      <alignment horizontal="center" vertical="center"/>
    </xf>
    <xf numFmtId="164" fontId="3" fillId="0" borderId="25" xfId="0" applyNumberFormat="1" applyFont="1" applyFill="1" applyBorder="1" applyAlignment="1">
      <alignment horizontal="center" vertical="center"/>
    </xf>
    <xf numFmtId="40" fontId="3" fillId="0" borderId="25" xfId="0" applyNumberFormat="1" applyFont="1" applyFill="1" applyBorder="1" applyAlignment="1">
      <alignment horizontal="center" vertical="center"/>
    </xf>
    <xf numFmtId="164" fontId="2" fillId="0" borderId="26" xfId="0" applyNumberFormat="1" applyFont="1" applyFill="1" applyBorder="1" applyAlignment="1">
      <alignment horizontal="center" vertical="center"/>
    </xf>
    <xf numFmtId="165" fontId="3" fillId="0" borderId="25" xfId="0" applyNumberFormat="1" applyFont="1" applyBorder="1" applyAlignment="1">
      <alignment horizontal="center" vertical="center"/>
    </xf>
    <xf numFmtId="0" fontId="6" fillId="0" borderId="6" xfId="0" applyFont="1" applyBorder="1" applyAlignment="1">
      <alignment horizontal="center" vertical="center" wrapText="1"/>
    </xf>
    <xf numFmtId="164" fontId="6" fillId="0" borderId="13" xfId="0" applyNumberFormat="1" applyFont="1" applyBorder="1" applyAlignment="1">
      <alignment horizontal="center" vertical="center"/>
    </xf>
    <xf numFmtId="164" fontId="6" fillId="0" borderId="7" xfId="0" applyNumberFormat="1" applyFont="1" applyBorder="1" applyAlignment="1">
      <alignment horizontal="center" vertical="center"/>
    </xf>
    <xf numFmtId="0" fontId="2" fillId="2" borderId="22"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0" borderId="0" xfId="0" applyFont="1" applyAlignment="1">
      <alignment horizontal="center" vertical="center"/>
    </xf>
    <xf numFmtId="0" fontId="2" fillId="2" borderId="15"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0" borderId="0" xfId="0" applyFont="1" applyAlignment="1">
      <alignment horizontal="center" vertical="center"/>
    </xf>
    <xf numFmtId="0" fontId="24" fillId="0" borderId="0" xfId="0" applyFont="1" applyAlignment="1">
      <alignment horizontal="center" vertical="center" wrapText="1"/>
    </xf>
    <xf numFmtId="10" fontId="3" fillId="0" borderId="12" xfId="1" applyNumberFormat="1" applyFont="1" applyFill="1" applyBorder="1" applyAlignment="1">
      <alignment horizontal="center" vertical="center"/>
    </xf>
    <xf numFmtId="10" fontId="3" fillId="0" borderId="13" xfId="1" applyNumberFormat="1" applyFont="1" applyFill="1" applyBorder="1" applyAlignment="1">
      <alignment horizontal="center" vertical="center"/>
    </xf>
    <xf numFmtId="164" fontId="3" fillId="0" borderId="7" xfId="0" applyNumberFormat="1" applyFont="1" applyBorder="1" applyAlignment="1">
      <alignment horizontal="center" vertical="center"/>
    </xf>
    <xf numFmtId="0" fontId="24" fillId="0" borderId="0" xfId="0" applyFont="1" applyAlignment="1">
      <alignment horizontal="center" vertical="center"/>
    </xf>
    <xf numFmtId="0" fontId="3" fillId="38" borderId="4" xfId="0" applyFont="1" applyFill="1" applyBorder="1" applyAlignment="1">
      <alignment horizontal="center" vertical="center" wrapText="1"/>
    </xf>
    <xf numFmtId="10" fontId="3" fillId="38" borderId="5" xfId="1" applyNumberFormat="1" applyFont="1" applyFill="1" applyBorder="1" applyAlignment="1">
      <alignment horizontal="center" vertical="center"/>
    </xf>
    <xf numFmtId="0" fontId="28" fillId="0" borderId="4" xfId="0" applyFont="1" applyBorder="1" applyAlignment="1">
      <alignment horizontal="center" vertical="center"/>
    </xf>
    <xf numFmtId="0" fontId="28" fillId="0" borderId="6" xfId="0" applyFont="1" applyBorder="1" applyAlignment="1">
      <alignment horizontal="center" vertical="center"/>
    </xf>
    <xf numFmtId="10" fontId="28" fillId="0" borderId="5" xfId="1" applyNumberFormat="1" applyFont="1" applyBorder="1" applyAlignment="1">
      <alignment horizontal="center" vertical="center"/>
    </xf>
    <xf numFmtId="10" fontId="28" fillId="0" borderId="7" xfId="1" applyNumberFormat="1" applyFont="1" applyBorder="1" applyAlignment="1">
      <alignment horizontal="center" vertical="center"/>
    </xf>
    <xf numFmtId="10" fontId="3" fillId="0" borderId="12" xfId="1" applyNumberFormat="1" applyFont="1" applyFill="1" applyBorder="1" applyAlignment="1" applyProtection="1">
      <alignment horizontal="center" vertical="center"/>
    </xf>
    <xf numFmtId="10" fontId="3" fillId="0" borderId="1" xfId="1" applyNumberFormat="1" applyFont="1" applyFill="1" applyBorder="1" applyAlignment="1" applyProtection="1">
      <alignment horizontal="center" vertical="center"/>
    </xf>
    <xf numFmtId="10" fontId="3" fillId="0" borderId="25" xfId="1" applyNumberFormat="1" applyFont="1" applyFill="1" applyBorder="1" applyAlignment="1" applyProtection="1">
      <alignment horizontal="center" vertical="center"/>
    </xf>
    <xf numFmtId="10" fontId="3" fillId="0" borderId="13" xfId="1" applyNumberFormat="1" applyFont="1" applyFill="1" applyBorder="1" applyAlignment="1" applyProtection="1">
      <alignment horizontal="center" vertical="center"/>
    </xf>
    <xf numFmtId="0" fontId="4" fillId="0" borderId="0" xfId="0" applyFont="1" applyFill="1" applyBorder="1" applyAlignment="1">
      <alignment vertical="center"/>
    </xf>
    <xf numFmtId="0" fontId="4" fillId="3" borderId="31" xfId="0" applyFont="1" applyFill="1" applyBorder="1" applyAlignment="1">
      <alignment horizontal="center" vertical="center"/>
    </xf>
    <xf numFmtId="167" fontId="4" fillId="3" borderId="31" xfId="3" applyFont="1" applyFill="1" applyBorder="1" applyAlignment="1" applyProtection="1">
      <alignment horizontal="center" vertical="center"/>
    </xf>
    <xf numFmtId="0" fontId="3" fillId="0" borderId="8" xfId="0" applyFont="1" applyFill="1" applyBorder="1" applyAlignment="1">
      <alignment horizontal="center" vertical="center"/>
    </xf>
    <xf numFmtId="3" fontId="3" fillId="0" borderId="14" xfId="3" applyNumberFormat="1" applyFont="1" applyFill="1" applyBorder="1" applyAlignment="1" applyProtection="1">
      <alignment horizontal="center" vertical="center"/>
    </xf>
    <xf numFmtId="167" fontId="3" fillId="0" borderId="14" xfId="3" applyFont="1" applyFill="1" applyBorder="1" applyAlignment="1" applyProtection="1">
      <alignment horizontal="center" vertical="center"/>
    </xf>
    <xf numFmtId="4" fontId="28" fillId="0" borderId="55" xfId="0" applyNumberFormat="1" applyFont="1" applyFill="1" applyBorder="1" applyAlignment="1">
      <alignment horizontal="center" vertical="center"/>
    </xf>
    <xf numFmtId="0" fontId="3" fillId="0" borderId="4" xfId="0" applyFont="1" applyFill="1" applyBorder="1" applyAlignment="1">
      <alignment horizontal="center" vertical="center"/>
    </xf>
    <xf numFmtId="3" fontId="3" fillId="0" borderId="1" xfId="3" applyNumberFormat="1" applyFont="1" applyFill="1" applyBorder="1" applyAlignment="1" applyProtection="1">
      <alignment horizontal="center" vertical="center"/>
    </xf>
    <xf numFmtId="167" fontId="3" fillId="0" borderId="1" xfId="3" applyFont="1" applyFill="1" applyBorder="1" applyAlignment="1" applyProtection="1">
      <alignment horizontal="center" vertical="center"/>
    </xf>
    <xf numFmtId="4" fontId="28" fillId="0" borderId="56" xfId="0" applyNumberFormat="1" applyFont="1" applyFill="1" applyBorder="1" applyAlignment="1">
      <alignment horizontal="center" vertical="center"/>
    </xf>
    <xf numFmtId="0" fontId="3" fillId="0" borderId="6" xfId="0" applyFont="1" applyFill="1" applyBorder="1" applyAlignment="1">
      <alignment horizontal="center" vertical="center"/>
    </xf>
    <xf numFmtId="3" fontId="3" fillId="0" borderId="13" xfId="3" applyNumberFormat="1" applyFont="1" applyFill="1" applyBorder="1" applyAlignment="1" applyProtection="1">
      <alignment horizontal="center" vertical="center"/>
    </xf>
    <xf numFmtId="167" fontId="3" fillId="0" borderId="13" xfId="3" applyFont="1" applyFill="1" applyBorder="1" applyAlignment="1" applyProtection="1">
      <alignment horizontal="center" vertical="center"/>
    </xf>
    <xf numFmtId="4" fontId="28" fillId="0" borderId="57" xfId="0" applyNumberFormat="1" applyFont="1" applyFill="1" applyBorder="1" applyAlignment="1">
      <alignment horizontal="center" vertical="center"/>
    </xf>
    <xf numFmtId="4" fontId="4" fillId="3" borderId="33" xfId="0" applyNumberFormat="1" applyFont="1" applyFill="1" applyBorder="1" applyAlignment="1">
      <alignment horizontal="center" vertical="center"/>
    </xf>
    <xf numFmtId="0" fontId="3" fillId="0" borderId="0" xfId="0" applyFont="1" applyBorder="1" applyAlignment="1">
      <alignment horizontal="center" vertical="center"/>
    </xf>
    <xf numFmtId="167" fontId="3" fillId="0" borderId="0" xfId="3" applyFont="1" applyFill="1" applyBorder="1" applyAlignment="1" applyProtection="1">
      <alignment horizontal="center" vertical="center"/>
    </xf>
    <xf numFmtId="167" fontId="3" fillId="0" borderId="0" xfId="0" applyNumberFormat="1" applyFont="1" applyBorder="1" applyAlignment="1">
      <alignment horizontal="center" vertical="center"/>
    </xf>
    <xf numFmtId="0" fontId="4" fillId="0" borderId="0"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9" xfId="0" applyFont="1" applyFill="1" applyBorder="1" applyAlignment="1">
      <alignment horizontal="center" vertical="center"/>
    </xf>
    <xf numFmtId="0" fontId="4" fillId="3" borderId="20" xfId="0" applyFont="1" applyFill="1" applyBorder="1" applyAlignment="1">
      <alignment horizontal="center" vertical="center"/>
    </xf>
    <xf numFmtId="4" fontId="3" fillId="0" borderId="12" xfId="3" applyNumberFormat="1" applyFont="1" applyFill="1" applyBorder="1" applyAlignment="1" applyProtection="1">
      <alignment horizontal="center" vertical="center"/>
    </xf>
    <xf numFmtId="4" fontId="4" fillId="0" borderId="3" xfId="3" applyNumberFormat="1" applyFont="1" applyFill="1" applyBorder="1" applyAlignment="1" applyProtection="1">
      <alignment horizontal="center" vertical="center"/>
    </xf>
    <xf numFmtId="0" fontId="3" fillId="0" borderId="0" xfId="0" applyFont="1" applyFill="1" applyBorder="1" applyAlignment="1">
      <alignment horizontal="center" vertical="center"/>
    </xf>
    <xf numFmtId="4" fontId="3" fillId="0" borderId="1" xfId="3" applyNumberFormat="1" applyFont="1" applyFill="1" applyBorder="1" applyAlignment="1" applyProtection="1">
      <alignment horizontal="center" vertical="center"/>
    </xf>
    <xf numFmtId="4" fontId="4" fillId="0" borderId="5" xfId="3" applyNumberFormat="1" applyFont="1" applyFill="1" applyBorder="1" applyAlignment="1" applyProtection="1">
      <alignment horizontal="center" vertical="center"/>
    </xf>
    <xf numFmtId="4" fontId="3" fillId="0" borderId="13" xfId="3" applyNumberFormat="1" applyFont="1" applyFill="1" applyBorder="1" applyAlignment="1" applyProtection="1">
      <alignment horizontal="center" vertical="center"/>
    </xf>
    <xf numFmtId="4" fontId="4" fillId="0" borderId="7" xfId="3" applyNumberFormat="1" applyFont="1" applyFill="1" applyBorder="1" applyAlignment="1" applyProtection="1">
      <alignment horizontal="center" vertical="center"/>
    </xf>
    <xf numFmtId="4" fontId="3" fillId="0" borderId="14" xfId="3" applyNumberFormat="1" applyFont="1" applyFill="1" applyBorder="1" applyAlignment="1" applyProtection="1">
      <alignment horizontal="center" vertical="center"/>
    </xf>
    <xf numFmtId="4" fontId="4" fillId="0" borderId="9" xfId="3" applyNumberFormat="1" applyFont="1" applyFill="1" applyBorder="1" applyAlignment="1" applyProtection="1">
      <alignment horizontal="center" vertical="center"/>
    </xf>
    <xf numFmtId="0" fontId="30" fillId="0" borderId="8" xfId="0" applyFont="1" applyBorder="1" applyAlignment="1">
      <alignment horizontal="center" vertical="center"/>
    </xf>
    <xf numFmtId="1" fontId="30" fillId="0" borderId="14" xfId="3" applyNumberFormat="1" applyFont="1" applyBorder="1" applyAlignment="1">
      <alignment horizontal="center" vertical="center"/>
    </xf>
    <xf numFmtId="2" fontId="30" fillId="0" borderId="14" xfId="3" applyNumberFormat="1" applyFont="1" applyBorder="1" applyAlignment="1">
      <alignment horizontal="center" vertical="center"/>
    </xf>
    <xf numFmtId="4" fontId="30" fillId="0" borderId="14" xfId="3" applyNumberFormat="1" applyFont="1" applyBorder="1" applyAlignment="1">
      <alignment horizontal="center" vertical="center"/>
    </xf>
    <xf numFmtId="4" fontId="3" fillId="0" borderId="9" xfId="0" applyNumberFormat="1" applyFont="1" applyBorder="1" applyAlignment="1">
      <alignment horizontal="center" vertical="center"/>
    </xf>
    <xf numFmtId="0" fontId="30" fillId="0" borderId="4" xfId="0" applyFont="1" applyBorder="1" applyAlignment="1">
      <alignment horizontal="center" vertical="center"/>
    </xf>
    <xf numFmtId="1" fontId="30" fillId="0" borderId="1" xfId="3" applyNumberFormat="1" applyFont="1" applyBorder="1" applyAlignment="1">
      <alignment horizontal="center" vertical="center"/>
    </xf>
    <xf numFmtId="2" fontId="30" fillId="0" borderId="1" xfId="3" applyNumberFormat="1" applyFont="1" applyBorder="1" applyAlignment="1">
      <alignment horizontal="center" vertical="center"/>
    </xf>
    <xf numFmtId="4" fontId="30" fillId="0" borderId="1" xfId="3" applyNumberFormat="1" applyFont="1" applyBorder="1" applyAlignment="1">
      <alignment horizontal="center" vertical="center"/>
    </xf>
    <xf numFmtId="4" fontId="3" fillId="0" borderId="5" xfId="0" applyNumberFormat="1" applyFont="1" applyBorder="1" applyAlignment="1">
      <alignment horizontal="center" vertical="center"/>
    </xf>
    <xf numFmtId="0" fontId="28" fillId="0" borderId="4" xfId="0" applyFont="1" applyFill="1" applyBorder="1" applyAlignment="1">
      <alignment horizontal="center" vertical="center"/>
    </xf>
    <xf numFmtId="2" fontId="3" fillId="0" borderId="1" xfId="0" applyNumberFormat="1" applyFont="1" applyBorder="1" applyAlignment="1">
      <alignment horizontal="center" vertical="center"/>
    </xf>
    <xf numFmtId="0" fontId="30" fillId="0" borderId="6" xfId="0" applyFont="1" applyBorder="1" applyAlignment="1">
      <alignment horizontal="center" vertical="center"/>
    </xf>
    <xf numFmtId="1" fontId="30" fillId="0" borderId="13" xfId="3" applyNumberFormat="1" applyFont="1" applyBorder="1" applyAlignment="1">
      <alignment horizontal="center" vertical="center"/>
    </xf>
    <xf numFmtId="2" fontId="30" fillId="0" borderId="13" xfId="3" applyNumberFormat="1" applyFont="1" applyBorder="1" applyAlignment="1">
      <alignment horizontal="center" vertical="center"/>
    </xf>
    <xf numFmtId="4" fontId="30" fillId="0" borderId="13" xfId="3" applyNumberFormat="1" applyFont="1" applyBorder="1" applyAlignment="1">
      <alignment horizontal="center" vertical="center"/>
    </xf>
    <xf numFmtId="4" fontId="3" fillId="0" borderId="7" xfId="0" applyNumberFormat="1" applyFont="1" applyBorder="1" applyAlignment="1">
      <alignment horizontal="center" vertical="center"/>
    </xf>
    <xf numFmtId="4" fontId="4" fillId="3" borderId="52" xfId="0" applyNumberFormat="1" applyFont="1" applyFill="1" applyBorder="1" applyAlignment="1">
      <alignment horizontal="center" vertical="center"/>
    </xf>
    <xf numFmtId="4" fontId="2" fillId="2" borderId="31" xfId="0" applyNumberFormat="1" applyFont="1" applyFill="1" applyBorder="1" applyAlignment="1">
      <alignment horizontal="center" vertical="center"/>
    </xf>
    <xf numFmtId="0" fontId="4" fillId="3" borderId="10" xfId="0" applyFont="1" applyFill="1" applyBorder="1" applyAlignment="1">
      <alignment horizontal="center" vertical="center"/>
    </xf>
    <xf numFmtId="0" fontId="4" fillId="3" borderId="15" xfId="0" applyFont="1" applyFill="1" applyBorder="1" applyAlignment="1">
      <alignment horizontal="center" vertical="center"/>
    </xf>
    <xf numFmtId="167" fontId="4" fillId="3" borderId="11" xfId="0" applyNumberFormat="1" applyFont="1" applyFill="1" applyBorder="1" applyAlignment="1">
      <alignment horizontal="center" vertical="center" wrapText="1"/>
    </xf>
    <xf numFmtId="4" fontId="4" fillId="0" borderId="3" xfId="0" applyNumberFormat="1" applyFont="1" applyFill="1" applyBorder="1" applyAlignment="1">
      <alignment horizontal="center" vertical="center"/>
    </xf>
    <xf numFmtId="4" fontId="4" fillId="0" borderId="5" xfId="0" applyNumberFormat="1" applyFont="1" applyFill="1" applyBorder="1" applyAlignment="1">
      <alignment horizontal="center" vertical="center"/>
    </xf>
    <xf numFmtId="4" fontId="3" fillId="0" borderId="25" xfId="3" applyNumberFormat="1" applyFont="1" applyFill="1" applyBorder="1" applyAlignment="1" applyProtection="1">
      <alignment horizontal="center" vertical="center"/>
    </xf>
    <xf numFmtId="4" fontId="4" fillId="0" borderId="26" xfId="0" applyNumberFormat="1" applyFont="1" applyFill="1" applyBorder="1" applyAlignment="1">
      <alignment horizontal="center" vertical="center"/>
    </xf>
    <xf numFmtId="4" fontId="4" fillId="0" borderId="3" xfId="0" applyNumberFormat="1" applyFont="1" applyBorder="1" applyAlignment="1">
      <alignment horizontal="center" vertical="center"/>
    </xf>
    <xf numFmtId="4" fontId="4" fillId="0" borderId="5" xfId="0" applyNumberFormat="1" applyFont="1" applyBorder="1" applyAlignment="1">
      <alignment horizontal="center" vertical="center"/>
    </xf>
    <xf numFmtId="4" fontId="4" fillId="0" borderId="7" xfId="0" applyNumberFormat="1" applyFont="1" applyBorder="1" applyAlignment="1">
      <alignment horizontal="center" vertical="center"/>
    </xf>
    <xf numFmtId="0" fontId="4" fillId="4" borderId="19" xfId="0" applyFont="1" applyFill="1" applyBorder="1" applyAlignment="1">
      <alignment horizontal="center" vertical="center" wrapText="1"/>
    </xf>
    <xf numFmtId="4" fontId="28" fillId="0" borderId="3" xfId="0" applyNumberFormat="1" applyFont="1" applyFill="1" applyBorder="1" applyAlignment="1">
      <alignment horizontal="center" vertical="center"/>
    </xf>
    <xf numFmtId="4" fontId="28" fillId="0" borderId="5" xfId="0" applyNumberFormat="1" applyFont="1" applyFill="1" applyBorder="1" applyAlignment="1">
      <alignment horizontal="center" vertical="center"/>
    </xf>
    <xf numFmtId="4" fontId="28" fillId="0" borderId="26" xfId="0" applyNumberFormat="1" applyFont="1" applyFill="1" applyBorder="1" applyAlignment="1">
      <alignment horizontal="center" vertical="center"/>
    </xf>
    <xf numFmtId="4" fontId="28" fillId="0" borderId="3" xfId="0" applyNumberFormat="1" applyFont="1" applyBorder="1" applyAlignment="1">
      <alignment horizontal="center" vertical="center"/>
    </xf>
    <xf numFmtId="4" fontId="28" fillId="0" borderId="5" xfId="0" applyNumberFormat="1" applyFont="1" applyBorder="1" applyAlignment="1">
      <alignment horizontal="center" vertical="center"/>
    </xf>
    <xf numFmtId="4" fontId="28" fillId="0" borderId="7" xfId="0" applyNumberFormat="1" applyFont="1" applyBorder="1" applyAlignment="1">
      <alignment horizontal="center" vertical="center"/>
    </xf>
    <xf numFmtId="0" fontId="2" fillId="0" borderId="0" xfId="0" applyFont="1" applyAlignment="1">
      <alignment vertical="center"/>
    </xf>
    <xf numFmtId="0" fontId="2" fillId="0" borderId="31" xfId="0" applyFont="1" applyBorder="1" applyAlignment="1">
      <alignment horizontal="center" vertical="center" wrapText="1"/>
    </xf>
    <xf numFmtId="0" fontId="3" fillId="0" borderId="33" xfId="0" applyFont="1" applyBorder="1" applyAlignment="1">
      <alignment horizontal="center" vertical="center" wrapText="1"/>
    </xf>
    <xf numFmtId="10" fontId="3" fillId="36" borderId="5" xfId="1" applyNumberFormat="1" applyFont="1" applyFill="1" applyBorder="1" applyAlignment="1">
      <alignment horizontal="center" vertical="center"/>
    </xf>
    <xf numFmtId="0" fontId="3" fillId="0" borderId="0" xfId="0" applyFont="1"/>
    <xf numFmtId="4" fontId="30" fillId="37" borderId="14" xfId="3" applyNumberFormat="1" applyFont="1" applyFill="1" applyBorder="1" applyAlignment="1">
      <alignment horizontal="center" vertical="center"/>
    </xf>
    <xf numFmtId="4" fontId="30" fillId="37" borderId="1" xfId="3" applyNumberFormat="1" applyFont="1" applyFill="1" applyBorder="1" applyAlignment="1">
      <alignment horizontal="center" vertical="center"/>
    </xf>
    <xf numFmtId="4" fontId="30" fillId="37" borderId="13" xfId="3" applyNumberFormat="1" applyFont="1" applyFill="1" applyBorder="1" applyAlignment="1">
      <alignment horizontal="center" vertical="center"/>
    </xf>
    <xf numFmtId="0" fontId="2" fillId="41" borderId="16" xfId="0" applyFont="1" applyFill="1" applyBorder="1" applyAlignment="1">
      <alignment horizontal="center" vertical="center"/>
    </xf>
    <xf numFmtId="10" fontId="2" fillId="41" borderId="17" xfId="1" applyNumberFormat="1" applyFont="1" applyFill="1" applyBorder="1" applyAlignment="1">
      <alignment horizontal="center" vertical="center"/>
    </xf>
    <xf numFmtId="10" fontId="3" fillId="36" borderId="12" xfId="0" applyNumberFormat="1" applyFont="1" applyFill="1" applyBorder="1" applyAlignment="1">
      <alignment horizontal="center" vertical="center"/>
    </xf>
    <xf numFmtId="10" fontId="3" fillId="36" borderId="1" xfId="0" applyNumberFormat="1" applyFont="1" applyFill="1" applyBorder="1" applyAlignment="1">
      <alignment horizontal="center" vertical="center"/>
    </xf>
    <xf numFmtId="10" fontId="3" fillId="36" borderId="25" xfId="0" applyNumberFormat="1" applyFont="1" applyFill="1" applyBorder="1" applyAlignment="1">
      <alignment horizontal="center" vertical="center"/>
    </xf>
    <xf numFmtId="10" fontId="3" fillId="36" borderId="13" xfId="0" applyNumberFormat="1" applyFont="1" applyFill="1" applyBorder="1" applyAlignment="1">
      <alignment horizontal="center" vertical="center"/>
    </xf>
    <xf numFmtId="0" fontId="2" fillId="0" borderId="0" xfId="0" applyFont="1" applyAlignment="1">
      <alignment horizontal="center" vertical="center"/>
    </xf>
    <xf numFmtId="0" fontId="24" fillId="0" borderId="0" xfId="0" applyFont="1" applyAlignment="1">
      <alignment horizontal="center" vertical="center" wrapText="1"/>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5" xfId="0" applyFont="1" applyFill="1" applyBorder="1" applyAlignment="1">
      <alignment horizontal="center" vertical="center" wrapText="1"/>
    </xf>
    <xf numFmtId="0" fontId="2" fillId="0" borderId="0" xfId="0" applyFont="1" applyAlignment="1">
      <alignment horizontal="center" vertical="center"/>
    </xf>
    <xf numFmtId="0" fontId="2" fillId="2" borderId="11" xfId="0" applyFont="1" applyFill="1" applyBorder="1" applyAlignment="1">
      <alignment horizontal="center" vertical="center"/>
    </xf>
    <xf numFmtId="0" fontId="2" fillId="2" borderId="31" xfId="0" applyFont="1" applyFill="1" applyBorder="1" applyAlignment="1">
      <alignment horizontal="center" vertical="center"/>
    </xf>
    <xf numFmtId="4" fontId="2" fillId="0" borderId="5" xfId="0" applyNumberFormat="1" applyFont="1" applyBorder="1" applyAlignment="1">
      <alignment horizontal="center" vertical="center"/>
    </xf>
    <xf numFmtId="0" fontId="29" fillId="3" borderId="10" xfId="0" applyFont="1" applyFill="1" applyBorder="1" applyAlignment="1">
      <alignment horizontal="center" vertical="center"/>
    </xf>
    <xf numFmtId="0" fontId="29" fillId="3" borderId="15" xfId="0" applyFont="1" applyFill="1" applyBorder="1" applyAlignment="1">
      <alignment horizontal="center" vertical="center"/>
    </xf>
    <xf numFmtId="0" fontId="29" fillId="3" borderId="15" xfId="0" applyFont="1" applyFill="1" applyBorder="1" applyAlignment="1">
      <alignment horizontal="center" vertical="center" wrapText="1"/>
    </xf>
    <xf numFmtId="0" fontId="3" fillId="0" borderId="1" xfId="0" applyFont="1" applyBorder="1"/>
    <xf numFmtId="2" fontId="3" fillId="0" borderId="0" xfId="0" applyNumberFormat="1" applyFont="1"/>
    <xf numFmtId="0" fontId="34" fillId="0" borderId="0" xfId="0" applyFont="1"/>
    <xf numFmtId="0" fontId="3" fillId="0" borderId="0" xfId="0" applyFont="1" applyAlignment="1">
      <alignment horizontal="left"/>
    </xf>
    <xf numFmtId="0" fontId="2" fillId="0" borderId="0" xfId="0" applyFont="1" applyBorder="1" applyAlignment="1">
      <alignment horizontal="center" vertical="center" wrapText="1"/>
    </xf>
    <xf numFmtId="0" fontId="2" fillId="40" borderId="0" xfId="0" applyFont="1" applyFill="1" applyBorder="1" applyAlignment="1">
      <alignment vertical="center"/>
    </xf>
    <xf numFmtId="0" fontId="3" fillId="40" borderId="0" xfId="0" applyFont="1" applyFill="1"/>
    <xf numFmtId="0" fontId="3" fillId="0" borderId="1" xfId="0" applyFont="1" applyBorder="1" applyAlignment="1">
      <alignment horizontal="center"/>
    </xf>
    <xf numFmtId="4" fontId="3" fillId="0" borderId="0" xfId="0" applyNumberFormat="1" applyFont="1"/>
    <xf numFmtId="0" fontId="28" fillId="0" borderId="1" xfId="0" applyFont="1" applyFill="1" applyBorder="1"/>
    <xf numFmtId="9" fontId="28" fillId="0" borderId="1" xfId="0" applyNumberFormat="1" applyFont="1" applyFill="1" applyBorder="1"/>
    <xf numFmtId="2" fontId="28" fillId="0" borderId="1" xfId="0" applyNumberFormat="1" applyFont="1" applyFill="1" applyBorder="1"/>
    <xf numFmtId="0" fontId="37" fillId="0" borderId="1" xfId="0" applyFont="1" applyFill="1" applyBorder="1"/>
    <xf numFmtId="10" fontId="28" fillId="0" borderId="1" xfId="0" applyNumberFormat="1" applyFont="1" applyFill="1" applyBorder="1"/>
    <xf numFmtId="168" fontId="28" fillId="0" borderId="1" xfId="0" applyNumberFormat="1" applyFont="1" applyFill="1" applyBorder="1"/>
    <xf numFmtId="0" fontId="38" fillId="0" borderId="1" xfId="0" applyFont="1" applyFill="1" applyBorder="1"/>
    <xf numFmtId="0" fontId="4" fillId="0" borderId="1" xfId="0" applyFont="1" applyFill="1" applyBorder="1" applyAlignment="1">
      <alignment horizontal="center" vertical="center" wrapText="1"/>
    </xf>
    <xf numFmtId="0" fontId="39" fillId="0" borderId="1" xfId="0" applyFont="1" applyFill="1" applyBorder="1"/>
    <xf numFmtId="169" fontId="28" fillId="0" borderId="1" xfId="0" applyNumberFormat="1" applyFont="1" applyFill="1" applyBorder="1"/>
    <xf numFmtId="170" fontId="28" fillId="0" borderId="1" xfId="0" applyNumberFormat="1" applyFont="1" applyFill="1" applyBorder="1"/>
    <xf numFmtId="165" fontId="28" fillId="0" borderId="1" xfId="0" applyNumberFormat="1" applyFont="1" applyFill="1" applyBorder="1" applyAlignment="1">
      <alignment horizontal="left" indent="2"/>
    </xf>
    <xf numFmtId="0" fontId="28" fillId="0" borderId="1" xfId="0" applyFont="1" applyFill="1" applyBorder="1" applyAlignment="1">
      <alignment horizontal="center" vertical="center" wrapText="1"/>
    </xf>
    <xf numFmtId="2" fontId="28" fillId="0" borderId="1" xfId="0" applyNumberFormat="1" applyFont="1" applyFill="1" applyBorder="1" applyAlignment="1">
      <alignment vertical="center" wrapText="1"/>
    </xf>
    <xf numFmtId="2" fontId="28" fillId="0" borderId="1" xfId="0" applyNumberFormat="1" applyFont="1" applyFill="1" applyBorder="1" applyAlignment="1">
      <alignment horizontal="right" vertical="center" wrapText="1"/>
    </xf>
    <xf numFmtId="4" fontId="28" fillId="0" borderId="1" xfId="0" applyNumberFormat="1" applyFont="1" applyFill="1" applyBorder="1"/>
    <xf numFmtId="0" fontId="28" fillId="0" borderId="1" xfId="0" applyFont="1" applyFill="1" applyBorder="1" applyAlignment="1">
      <alignment vertical="center" wrapText="1"/>
    </xf>
    <xf numFmtId="2" fontId="28" fillId="0" borderId="1" xfId="0" applyNumberFormat="1" applyFont="1" applyFill="1" applyBorder="1" applyAlignment="1">
      <alignment horizontal="center" vertical="center" wrapText="1"/>
    </xf>
    <xf numFmtId="0" fontId="4" fillId="0" borderId="1" xfId="0" applyFont="1" applyFill="1" applyBorder="1" applyAlignment="1">
      <alignment vertical="center" wrapText="1"/>
    </xf>
    <xf numFmtId="0" fontId="40" fillId="0" borderId="1" xfId="0" applyFont="1" applyFill="1" applyBorder="1"/>
    <xf numFmtId="0" fontId="28" fillId="0" borderId="1" xfId="0" applyFont="1" applyFill="1" applyBorder="1" applyAlignment="1">
      <alignment wrapText="1"/>
    </xf>
    <xf numFmtId="4" fontId="28" fillId="0" borderId="1" xfId="0" applyNumberFormat="1" applyFont="1" applyFill="1" applyBorder="1" applyAlignment="1">
      <alignment wrapText="1"/>
    </xf>
    <xf numFmtId="16" fontId="28" fillId="0" borderId="1" xfId="0" applyNumberFormat="1" applyFont="1" applyFill="1" applyBorder="1"/>
    <xf numFmtId="2" fontId="4" fillId="0" borderId="1" xfId="0" applyNumberFormat="1" applyFont="1" applyFill="1" applyBorder="1"/>
    <xf numFmtId="0" fontId="28" fillId="0" borderId="25" xfId="0" applyFont="1" applyFill="1" applyBorder="1"/>
    <xf numFmtId="0" fontId="28" fillId="0" borderId="14" xfId="0" applyFont="1" applyFill="1" applyBorder="1"/>
    <xf numFmtId="0" fontId="32" fillId="0" borderId="1" xfId="0" applyFont="1" applyFill="1" applyBorder="1" applyAlignment="1"/>
    <xf numFmtId="0" fontId="4" fillId="0" borderId="1" xfId="0" applyFont="1" applyFill="1" applyBorder="1" applyAlignment="1">
      <alignment wrapText="1"/>
    </xf>
    <xf numFmtId="0" fontId="4" fillId="0" borderId="1" xfId="0" applyFont="1" applyFill="1" applyBorder="1" applyAlignment="1">
      <alignment vertical="center"/>
    </xf>
    <xf numFmtId="0" fontId="28" fillId="0" borderId="1" xfId="0" applyFont="1" applyFill="1" applyBorder="1" applyAlignment="1"/>
    <xf numFmtId="0" fontId="4" fillId="0" borderId="1" xfId="0" applyFont="1" applyFill="1" applyBorder="1" applyAlignment="1"/>
    <xf numFmtId="0" fontId="38" fillId="0" borderId="1" xfId="0" applyFont="1" applyFill="1" applyBorder="1" applyAlignment="1">
      <alignment vertical="justify" wrapText="1"/>
    </xf>
    <xf numFmtId="0" fontId="28" fillId="0" borderId="1" xfId="0" applyFont="1" applyFill="1" applyBorder="1" applyAlignment="1">
      <alignment vertical="justify" wrapText="1"/>
    </xf>
    <xf numFmtId="0" fontId="3" fillId="0" borderId="4" xfId="0" applyFont="1" applyBorder="1"/>
    <xf numFmtId="0" fontId="3" fillId="0" borderId="4" xfId="0" applyFont="1" applyBorder="1" applyAlignment="1"/>
    <xf numFmtId="0" fontId="3" fillId="0" borderId="6" xfId="0" applyFont="1" applyBorder="1" applyAlignment="1"/>
    <xf numFmtId="0" fontId="3" fillId="0" borderId="13" xfId="0" applyFont="1" applyBorder="1" applyAlignment="1">
      <alignment horizontal="center"/>
    </xf>
    <xf numFmtId="0" fontId="43" fillId="0" borderId="1" xfId="53" applyFont="1" applyFill="1" applyBorder="1"/>
    <xf numFmtId="2" fontId="3" fillId="0" borderId="0" xfId="0" applyNumberFormat="1" applyFont="1" applyBorder="1" applyAlignment="1">
      <alignment horizontal="right" vertical="center" wrapText="1"/>
    </xf>
    <xf numFmtId="165" fontId="28" fillId="0" borderId="1" xfId="0" applyNumberFormat="1" applyFont="1" applyFill="1" applyBorder="1" applyAlignment="1">
      <alignment horizontal="right" vertical="center" wrapText="1"/>
    </xf>
    <xf numFmtId="171" fontId="28" fillId="0" borderId="1" xfId="0" applyNumberFormat="1" applyFont="1" applyFill="1" applyBorder="1" applyAlignment="1">
      <alignment horizontal="right" vertical="center" wrapText="1"/>
    </xf>
    <xf numFmtId="2" fontId="3" fillId="0" borderId="0" xfId="0" applyNumberFormat="1" applyFont="1" applyBorder="1" applyAlignment="1">
      <alignment vertical="center" wrapText="1"/>
    </xf>
    <xf numFmtId="0" fontId="0" fillId="0" borderId="1" xfId="0" applyBorder="1"/>
    <xf numFmtId="2" fontId="28" fillId="0" borderId="14" xfId="0" applyNumberFormat="1" applyFont="1" applyFill="1" applyBorder="1"/>
    <xf numFmtId="0" fontId="36" fillId="0" borderId="1" xfId="0" applyFont="1" applyBorder="1" applyAlignment="1">
      <alignment horizontal="center"/>
    </xf>
    <xf numFmtId="10" fontId="4" fillId="0" borderId="1" xfId="0" applyNumberFormat="1" applyFont="1" applyFill="1" applyBorder="1" applyAlignment="1">
      <alignment vertical="center" wrapText="1"/>
    </xf>
    <xf numFmtId="0" fontId="3" fillId="0" borderId="0" xfId="0" applyFont="1" applyBorder="1" applyAlignment="1"/>
    <xf numFmtId="0" fontId="2" fillId="0" borderId="1" xfId="0" applyFont="1" applyBorder="1" applyAlignment="1">
      <alignment horizontal="center" vertical="center" wrapText="1"/>
    </xf>
    <xf numFmtId="0" fontId="3" fillId="0" borderId="4" xfId="0" applyFont="1" applyBorder="1" applyAlignment="1">
      <alignment horizontal="center"/>
    </xf>
    <xf numFmtId="0" fontId="3" fillId="0" borderId="1" xfId="0" applyFont="1" applyBorder="1" applyAlignment="1">
      <alignment horizontal="center" vertical="center" wrapText="1"/>
    </xf>
    <xf numFmtId="2" fontId="3" fillId="0" borderId="1" xfId="0" applyNumberFormat="1" applyFont="1" applyBorder="1" applyAlignment="1">
      <alignment horizontal="right" vertical="center" wrapText="1"/>
    </xf>
    <xf numFmtId="0" fontId="3" fillId="0" borderId="0" xfId="0" applyFont="1" applyBorder="1"/>
    <xf numFmtId="2" fontId="3" fillId="0" borderId="1" xfId="0" applyNumberFormat="1" applyFont="1" applyBorder="1"/>
    <xf numFmtId="2" fontId="24" fillId="0" borderId="1" xfId="0" applyNumberFormat="1" applyFont="1" applyFill="1" applyBorder="1"/>
    <xf numFmtId="2" fontId="24" fillId="0" borderId="1" xfId="0" applyNumberFormat="1" applyFont="1" applyBorder="1"/>
    <xf numFmtId="0" fontId="28" fillId="0" borderId="4" xfId="0" applyFont="1" applyFill="1" applyBorder="1" applyAlignment="1">
      <alignment horizontal="center"/>
    </xf>
    <xf numFmtId="0" fontId="28" fillId="0" borderId="8" xfId="0" applyFont="1" applyFill="1" applyBorder="1" applyAlignment="1">
      <alignment horizontal="center" vertical="center" wrapText="1"/>
    </xf>
    <xf numFmtId="0" fontId="28" fillId="0" borderId="14" xfId="0" applyFont="1" applyFill="1" applyBorder="1" applyAlignment="1">
      <alignment horizontal="center" vertical="center" wrapText="1"/>
    </xf>
    <xf numFmtId="2" fontId="28" fillId="0" borderId="14" xfId="0" applyNumberFormat="1" applyFont="1" applyFill="1" applyBorder="1" applyAlignment="1">
      <alignment horizontal="right" vertical="center" wrapText="1"/>
    </xf>
    <xf numFmtId="2" fontId="24" fillId="0" borderId="14" xfId="0" applyNumberFormat="1" applyFont="1" applyBorder="1"/>
    <xf numFmtId="2" fontId="3" fillId="0" borderId="14" xfId="0" applyNumberFormat="1" applyFont="1" applyBorder="1" applyAlignment="1">
      <alignment horizontal="center"/>
    </xf>
    <xf numFmtId="2" fontId="3" fillId="0" borderId="14" xfId="0" applyNumberFormat="1" applyFont="1" applyBorder="1"/>
    <xf numFmtId="2" fontId="28" fillId="0" borderId="25" xfId="0" applyNumberFormat="1" applyFont="1" applyFill="1" applyBorder="1"/>
    <xf numFmtId="2" fontId="3" fillId="0" borderId="25" xfId="0" applyNumberFormat="1" applyFont="1" applyBorder="1"/>
    <xf numFmtId="0" fontId="28" fillId="0" borderId="24" xfId="0" applyFont="1" applyFill="1" applyBorder="1" applyAlignment="1">
      <alignment horizontal="center"/>
    </xf>
    <xf numFmtId="2" fontId="24" fillId="0" borderId="25" xfId="0" applyNumberFormat="1" applyFont="1" applyBorder="1"/>
    <xf numFmtId="0" fontId="28" fillId="0" borderId="8" xfId="0" applyFont="1" applyFill="1" applyBorder="1" applyAlignment="1">
      <alignment horizontal="center"/>
    </xf>
    <xf numFmtId="2" fontId="24" fillId="0" borderId="14" xfId="0" applyNumberFormat="1" applyFont="1" applyFill="1" applyBorder="1"/>
    <xf numFmtId="172" fontId="3" fillId="0" borderId="9" xfId="0" applyNumberFormat="1" applyFont="1" applyBorder="1" applyAlignment="1">
      <alignment horizontal="right"/>
    </xf>
    <xf numFmtId="172" fontId="3" fillId="0" borderId="5" xfId="0" applyNumberFormat="1" applyFont="1" applyBorder="1" applyAlignment="1">
      <alignment horizontal="right"/>
    </xf>
    <xf numFmtId="172" fontId="3" fillId="0" borderId="26" xfId="0" applyNumberFormat="1" applyFont="1" applyBorder="1" applyAlignment="1">
      <alignment horizontal="right"/>
    </xf>
    <xf numFmtId="172" fontId="2" fillId="0" borderId="11" xfId="0" applyNumberFormat="1" applyFont="1" applyBorder="1" applyAlignment="1">
      <alignment horizontal="right"/>
    </xf>
    <xf numFmtId="172" fontId="3" fillId="0" borderId="9" xfId="0" applyNumberFormat="1" applyFont="1" applyBorder="1"/>
    <xf numFmtId="172" fontId="3" fillId="0" borderId="5" xfId="0" applyNumberFormat="1" applyFont="1" applyBorder="1"/>
    <xf numFmtId="172" fontId="3" fillId="0" borderId="26" xfId="0" applyNumberFormat="1" applyFont="1" applyBorder="1"/>
    <xf numFmtId="172" fontId="2" fillId="0" borderId="11" xfId="0" applyNumberFormat="1" applyFont="1" applyBorder="1"/>
    <xf numFmtId="0" fontId="2" fillId="0" borderId="13" xfId="0" applyFont="1" applyBorder="1" applyAlignment="1">
      <alignment horizontal="center"/>
    </xf>
    <xf numFmtId="2" fontId="4" fillId="0" borderId="1" xfId="0" applyNumberFormat="1" applyFont="1" applyFill="1" applyBorder="1" applyAlignment="1">
      <alignment vertical="center" wrapText="1"/>
    </xf>
    <xf numFmtId="0" fontId="2" fillId="0" borderId="28" xfId="0" applyFont="1" applyBorder="1" applyAlignment="1">
      <alignment horizontal="center" vertical="center" wrapText="1"/>
    </xf>
    <xf numFmtId="0" fontId="2" fillId="0" borderId="35" xfId="0" applyFont="1" applyBorder="1" applyAlignment="1">
      <alignment horizontal="center" vertical="center" wrapText="1"/>
    </xf>
    <xf numFmtId="2" fontId="28" fillId="0" borderId="22" xfId="0" applyNumberFormat="1" applyFont="1" applyFill="1" applyBorder="1" applyAlignment="1">
      <alignment vertical="center" wrapText="1"/>
    </xf>
    <xf numFmtId="2" fontId="3" fillId="0" borderId="22" xfId="0" applyNumberFormat="1" applyFont="1" applyBorder="1" applyAlignment="1">
      <alignment vertical="center"/>
    </xf>
    <xf numFmtId="0" fontId="3" fillId="0" borderId="35" xfId="0" applyFont="1" applyBorder="1" applyAlignment="1"/>
    <xf numFmtId="0" fontId="3" fillId="0" borderId="35" xfId="0" applyFont="1" applyBorder="1" applyAlignment="1">
      <alignment horizontal="center"/>
    </xf>
    <xf numFmtId="0" fontId="3" fillId="0" borderId="1" xfId="0" applyFont="1" applyBorder="1" applyAlignment="1"/>
    <xf numFmtId="0" fontId="3" fillId="0" borderId="35" xfId="0" applyFont="1" applyBorder="1"/>
    <xf numFmtId="0" fontId="3" fillId="0" borderId="36" xfId="0" applyFont="1" applyBorder="1"/>
    <xf numFmtId="0" fontId="3" fillId="0" borderId="36" xfId="0" applyFont="1" applyBorder="1" applyAlignment="1">
      <alignment horizontal="center"/>
    </xf>
    <xf numFmtId="4" fontId="3" fillId="0" borderId="35" xfId="0" applyNumberFormat="1" applyFont="1" applyBorder="1" applyAlignment="1">
      <alignment horizontal="right" vertical="center" wrapText="1"/>
    </xf>
    <xf numFmtId="2" fontId="3" fillId="0" borderId="35" xfId="0" applyNumberFormat="1" applyFont="1" applyBorder="1" applyAlignment="1">
      <alignment horizontal="right" vertical="center" wrapText="1"/>
    </xf>
    <xf numFmtId="0" fontId="3" fillId="0" borderId="35" xfId="0" applyFont="1" applyBorder="1" applyAlignment="1">
      <alignment horizontal="right" vertical="center" wrapText="1"/>
    </xf>
    <xf numFmtId="2" fontId="3" fillId="0" borderId="35" xfId="0" applyNumberFormat="1" applyFont="1" applyBorder="1"/>
    <xf numFmtId="2" fontId="3" fillId="0" borderId="38" xfId="0" applyNumberFormat="1" applyFont="1" applyBorder="1" applyAlignment="1">
      <alignment horizontal="right" vertical="center" wrapText="1"/>
    </xf>
    <xf numFmtId="2" fontId="3" fillId="0" borderId="28" xfId="0" applyNumberFormat="1" applyFont="1" applyBorder="1" applyAlignment="1">
      <alignment horizontal="right" vertical="center" wrapText="1"/>
    </xf>
    <xf numFmtId="2" fontId="3" fillId="0" borderId="35" xfId="0" applyNumberFormat="1" applyFont="1" applyBorder="1" applyAlignment="1">
      <alignment vertical="center" wrapText="1"/>
    </xf>
    <xf numFmtId="4" fontId="3" fillId="0" borderId="35" xfId="0" applyNumberFormat="1" applyFont="1" applyBorder="1" applyAlignment="1">
      <alignment vertical="center" wrapText="1"/>
    </xf>
    <xf numFmtId="0" fontId="3" fillId="0" borderId="35" xfId="0" applyFont="1" applyBorder="1" applyAlignment="1">
      <alignment vertical="center" wrapText="1"/>
    </xf>
    <xf numFmtId="0" fontId="4" fillId="39" borderId="35" xfId="0" applyFont="1" applyFill="1" applyBorder="1" applyAlignment="1">
      <alignment horizontal="center"/>
    </xf>
    <xf numFmtId="4" fontId="2" fillId="0" borderId="35" xfId="0" applyNumberFormat="1" applyFont="1" applyBorder="1"/>
    <xf numFmtId="0" fontId="45" fillId="0" borderId="1" xfId="0" applyFont="1" applyFill="1" applyBorder="1" applyAlignment="1"/>
    <xf numFmtId="0" fontId="36" fillId="0" borderId="0" xfId="0" applyFont="1"/>
    <xf numFmtId="0" fontId="36" fillId="0" borderId="14" xfId="0" applyFont="1" applyBorder="1"/>
    <xf numFmtId="0" fontId="36" fillId="0" borderId="1" xfId="0" applyFont="1" applyBorder="1"/>
    <xf numFmtId="0" fontId="36" fillId="0" borderId="4" xfId="0" applyFont="1" applyBorder="1" applyAlignment="1">
      <alignment horizontal="center"/>
    </xf>
    <xf numFmtId="2" fontId="36" fillId="0" borderId="1" xfId="0" applyNumberFormat="1" applyFont="1" applyBorder="1"/>
    <xf numFmtId="2" fontId="47" fillId="0" borderId="1" xfId="0" applyNumberFormat="1" applyFont="1" applyBorder="1"/>
    <xf numFmtId="0" fontId="36" fillId="0" borderId="24" xfId="0" applyFont="1" applyBorder="1" applyAlignment="1">
      <alignment horizontal="center"/>
    </xf>
    <xf numFmtId="0" fontId="36" fillId="0" borderId="25" xfId="0" applyFont="1" applyBorder="1"/>
    <xf numFmtId="2" fontId="36" fillId="0" borderId="25" xfId="0" applyNumberFormat="1" applyFont="1" applyBorder="1"/>
    <xf numFmtId="2" fontId="47" fillId="0" borderId="25" xfId="0" applyNumberFormat="1" applyFont="1" applyBorder="1"/>
    <xf numFmtId="0" fontId="36" fillId="0" borderId="22" xfId="0" applyFont="1" applyBorder="1" applyAlignment="1">
      <alignment horizontal="center" vertical="center"/>
    </xf>
    <xf numFmtId="0" fontId="36" fillId="0" borderId="22" xfId="0" applyFont="1" applyBorder="1" applyAlignment="1">
      <alignment vertical="center"/>
    </xf>
    <xf numFmtId="2" fontId="36" fillId="0" borderId="22" xfId="0" applyNumberFormat="1" applyFont="1" applyBorder="1" applyAlignment="1">
      <alignment vertical="center"/>
    </xf>
    <xf numFmtId="2" fontId="47" fillId="0" borderId="22" xfId="0" applyNumberFormat="1" applyFont="1" applyBorder="1" applyAlignment="1">
      <alignment vertical="center"/>
    </xf>
    <xf numFmtId="172" fontId="36" fillId="0" borderId="22" xfId="0" applyNumberFormat="1" applyFont="1" applyBorder="1" applyAlignment="1">
      <alignment vertical="center"/>
    </xf>
    <xf numFmtId="172" fontId="48" fillId="0" borderId="11" xfId="0" applyNumberFormat="1" applyFont="1" applyBorder="1"/>
    <xf numFmtId="0" fontId="24" fillId="0" borderId="0" xfId="0" applyFont="1" applyAlignment="1">
      <alignment horizontal="center" vertical="center"/>
    </xf>
    <xf numFmtId="0" fontId="4" fillId="2" borderId="53"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3" borderId="27" xfId="0" applyFont="1" applyFill="1" applyBorder="1" applyAlignment="1">
      <alignment horizontal="center" vertical="center"/>
    </xf>
    <xf numFmtId="0" fontId="4" fillId="3" borderId="28" xfId="0" applyFont="1" applyFill="1" applyBorder="1" applyAlignment="1">
      <alignment horizontal="center" vertical="center"/>
    </xf>
    <xf numFmtId="0" fontId="4" fillId="3" borderId="29" xfId="0" applyFont="1" applyFill="1" applyBorder="1" applyAlignment="1">
      <alignment horizontal="center" vertical="center"/>
    </xf>
    <xf numFmtId="0" fontId="29" fillId="3" borderId="39" xfId="0" applyFont="1" applyFill="1" applyBorder="1" applyAlignment="1">
      <alignment horizontal="center" vertical="center"/>
    </xf>
    <xf numFmtId="0" fontId="29" fillId="3" borderId="37" xfId="0" applyFont="1" applyFill="1" applyBorder="1" applyAlignment="1">
      <alignment horizontal="center" vertical="center"/>
    </xf>
    <xf numFmtId="0" fontId="29" fillId="3" borderId="40" xfId="0" applyFont="1" applyFill="1" applyBorder="1" applyAlignment="1">
      <alignment horizontal="center" vertical="center"/>
    </xf>
    <xf numFmtId="0" fontId="29" fillId="3" borderId="51" xfId="0" applyFont="1" applyFill="1" applyBorder="1" applyAlignment="1">
      <alignment horizontal="center" vertical="center"/>
    </xf>
    <xf numFmtId="0" fontId="29" fillId="3" borderId="38" xfId="0" applyFont="1" applyFill="1" applyBorder="1" applyAlignment="1">
      <alignment horizontal="center" vertical="center"/>
    </xf>
    <xf numFmtId="0" fontId="29" fillId="3" borderId="52" xfId="0" applyFont="1" applyFill="1" applyBorder="1" applyAlignment="1">
      <alignment horizontal="center" vertical="center"/>
    </xf>
    <xf numFmtId="0" fontId="4" fillId="3" borderId="58" xfId="0" applyFont="1" applyFill="1" applyBorder="1" applyAlignment="1">
      <alignment horizontal="center" vertical="center"/>
    </xf>
    <xf numFmtId="0" fontId="4" fillId="3" borderId="59" xfId="0" applyFont="1" applyFill="1" applyBorder="1" applyAlignment="1">
      <alignment horizontal="center" vertical="center"/>
    </xf>
    <xf numFmtId="0" fontId="4" fillId="3" borderId="60" xfId="0" applyFont="1" applyFill="1" applyBorder="1" applyAlignment="1">
      <alignment horizontal="center" vertical="center"/>
    </xf>
    <xf numFmtId="0" fontId="2" fillId="42" borderId="0" xfId="0" applyFont="1" applyFill="1" applyAlignment="1">
      <alignment horizontal="center" vertical="center"/>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0" xfId="0" applyFont="1" applyFill="1" applyBorder="1" applyAlignment="1">
      <alignment horizontal="center" vertical="center" wrapText="1"/>
    </xf>
    <xf numFmtId="0" fontId="2" fillId="2" borderId="5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31" fillId="42" borderId="0" xfId="0" applyFont="1" applyFill="1" applyAlignment="1">
      <alignment horizontal="center"/>
    </xf>
    <xf numFmtId="0" fontId="2" fillId="2" borderId="27"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29" xfId="0" applyFont="1" applyFill="1" applyBorder="1" applyAlignment="1">
      <alignment horizontal="center" vertical="center"/>
    </xf>
    <xf numFmtId="0" fontId="24" fillId="0" borderId="0" xfId="0" applyFont="1" applyAlignment="1">
      <alignment horizontal="left" vertical="center" wrapText="1"/>
    </xf>
    <xf numFmtId="0" fontId="2" fillId="2" borderId="18"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4" fillId="39" borderId="0" xfId="0" applyFont="1" applyFill="1" applyAlignment="1">
      <alignment horizontal="left" vertical="center" wrapText="1"/>
    </xf>
    <xf numFmtId="0" fontId="2" fillId="2" borderId="32" xfId="0" applyFont="1" applyFill="1" applyBorder="1" applyAlignment="1">
      <alignment horizontal="center" vertical="center" wrapText="1"/>
    </xf>
    <xf numFmtId="0" fontId="2" fillId="2" borderId="33"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4" fillId="3" borderId="39" xfId="0" applyFont="1" applyFill="1" applyBorder="1" applyAlignment="1">
      <alignment horizontal="center" vertical="center"/>
    </xf>
    <xf numFmtId="0" fontId="4" fillId="3" borderId="37" xfId="0" applyFont="1" applyFill="1" applyBorder="1" applyAlignment="1">
      <alignment horizontal="center" vertical="center"/>
    </xf>
    <xf numFmtId="0" fontId="4" fillId="3" borderId="40" xfId="0" applyFont="1" applyFill="1" applyBorder="1" applyAlignment="1">
      <alignment horizontal="center" vertical="center"/>
    </xf>
    <xf numFmtId="0" fontId="2" fillId="0" borderId="0" xfId="0" applyFont="1" applyAlignment="1">
      <alignment horizontal="center" vertical="center"/>
    </xf>
    <xf numFmtId="0" fontId="2" fillId="2" borderId="15"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7" fillId="0" borderId="0" xfId="0" applyFont="1" applyAlignment="1">
      <alignment horizontal="center" vertical="center" wrapText="1"/>
    </xf>
    <xf numFmtId="0" fontId="3" fillId="0" borderId="0" xfId="0" applyFont="1" applyAlignment="1">
      <alignment horizontal="center" vertical="center" wrapText="1"/>
    </xf>
    <xf numFmtId="0" fontId="41" fillId="0" borderId="1" xfId="0" applyFont="1" applyBorder="1" applyAlignment="1">
      <alignment horizontal="left"/>
    </xf>
    <xf numFmtId="0" fontId="41" fillId="0" borderId="5" xfId="0" applyFont="1" applyBorder="1" applyAlignment="1">
      <alignment horizontal="left"/>
    </xf>
    <xf numFmtId="0" fontId="2" fillId="0" borderId="1" xfId="0" applyFont="1" applyBorder="1" applyAlignment="1">
      <alignment horizontal="center" vertical="center" wrapText="1"/>
    </xf>
    <xf numFmtId="0" fontId="3" fillId="0" borderId="1" xfId="0" applyFont="1" applyBorder="1" applyAlignment="1">
      <alignment horizontal="left" vertical="center" wrapText="1"/>
    </xf>
    <xf numFmtId="0" fontId="36" fillId="0" borderId="1" xfId="0" applyFont="1" applyBorder="1" applyAlignment="1">
      <alignment horizontal="left" vertical="center" wrapText="1"/>
    </xf>
    <xf numFmtId="0" fontId="33" fillId="0" borderId="0" xfId="0" applyFont="1" applyBorder="1" applyAlignment="1">
      <alignment horizontal="justify" vertical="justify"/>
    </xf>
    <xf numFmtId="0" fontId="3" fillId="0" borderId="27" xfId="0" applyFont="1" applyBorder="1" applyAlignment="1">
      <alignment horizontal="left" vertical="center" wrapText="1"/>
    </xf>
    <xf numFmtId="0" fontId="3" fillId="0" borderId="29" xfId="0" applyFont="1" applyBorder="1" applyAlignment="1">
      <alignment horizontal="left" vertical="center" wrapText="1"/>
    </xf>
    <xf numFmtId="0" fontId="2" fillId="0" borderId="27"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9" xfId="0" applyFont="1" applyBorder="1" applyAlignment="1">
      <alignment horizontal="center" vertical="center" wrapText="1"/>
    </xf>
    <xf numFmtId="0" fontId="33" fillId="0" borderId="0" xfId="0" applyFont="1" applyBorder="1" applyAlignment="1">
      <alignment horizontal="left" vertical="justify"/>
    </xf>
    <xf numFmtId="0" fontId="2" fillId="2" borderId="27" xfId="0" applyFont="1" applyFill="1" applyBorder="1" applyAlignment="1">
      <alignment horizontal="center"/>
    </xf>
    <xf numFmtId="0" fontId="2" fillId="2" borderId="28" xfId="0" applyFont="1" applyFill="1" applyBorder="1" applyAlignment="1">
      <alignment horizontal="center"/>
    </xf>
    <xf numFmtId="0" fontId="2" fillId="2" borderId="40" xfId="0" applyFont="1" applyFill="1" applyBorder="1" applyAlignment="1">
      <alignment horizontal="center"/>
    </xf>
    <xf numFmtId="0" fontId="2" fillId="40" borderId="0" xfId="0" applyFont="1" applyFill="1" applyBorder="1" applyAlignment="1">
      <alignment horizontal="left" vertical="center" wrapText="1"/>
    </xf>
    <xf numFmtId="0" fontId="33" fillId="0" borderId="1" xfId="0" applyFont="1" applyBorder="1" applyAlignment="1">
      <alignment horizontal="justify" vertical="justify" wrapText="1"/>
    </xf>
    <xf numFmtId="0" fontId="2" fillId="0" borderId="0" xfId="0" applyFont="1" applyBorder="1" applyAlignment="1">
      <alignment horizontal="center" vertical="center" wrapText="1"/>
    </xf>
    <xf numFmtId="0" fontId="33" fillId="0" borderId="1" xfId="0" applyFont="1" applyBorder="1" applyAlignment="1">
      <alignment horizontal="left" vertical="center" wrapText="1"/>
    </xf>
    <xf numFmtId="0" fontId="2" fillId="40" borderId="0" xfId="0" applyFont="1" applyFill="1" applyBorder="1" applyAlignment="1">
      <alignment horizontal="center" vertical="center"/>
    </xf>
    <xf numFmtId="0" fontId="2" fillId="40" borderId="70" xfId="0" applyFont="1" applyFill="1" applyBorder="1" applyAlignment="1">
      <alignment horizontal="center" vertical="center"/>
    </xf>
    <xf numFmtId="0" fontId="34" fillId="0" borderId="0" xfId="0" applyFont="1" applyBorder="1" applyAlignment="1">
      <alignment vertical="center" wrapText="1"/>
    </xf>
    <xf numFmtId="0" fontId="3" fillId="0" borderId="27" xfId="0" applyFont="1" applyBorder="1" applyAlignment="1">
      <alignment horizontal="left"/>
    </xf>
    <xf numFmtId="0" fontId="3" fillId="0" borderId="28" xfId="0" applyFont="1" applyBorder="1" applyAlignment="1">
      <alignment horizontal="left"/>
    </xf>
    <xf numFmtId="0" fontId="3" fillId="0" borderId="29" xfId="0" applyFont="1" applyBorder="1" applyAlignment="1">
      <alignment horizontal="left"/>
    </xf>
    <xf numFmtId="0" fontId="2" fillId="0" borderId="53" xfId="0" applyFont="1" applyBorder="1" applyAlignment="1">
      <alignment horizontal="center"/>
    </xf>
    <xf numFmtId="0" fontId="2" fillId="0" borderId="64" xfId="0" applyFont="1" applyBorder="1" applyAlignment="1">
      <alignment horizontal="center"/>
    </xf>
    <xf numFmtId="0" fontId="2" fillId="0" borderId="54" xfId="0" applyFont="1" applyBorder="1" applyAlignment="1">
      <alignment horizontal="center"/>
    </xf>
    <xf numFmtId="0" fontId="3" fillId="0" borderId="67" xfId="0" applyFont="1" applyBorder="1" applyAlignment="1">
      <alignment horizontal="center"/>
    </xf>
    <xf numFmtId="0" fontId="3" fillId="0" borderId="61" xfId="0" applyFont="1" applyBorder="1" applyAlignment="1">
      <alignment horizontal="center"/>
    </xf>
    <xf numFmtId="0" fontId="3" fillId="0" borderId="68" xfId="0" applyFont="1" applyBorder="1" applyAlignment="1">
      <alignment horizontal="center"/>
    </xf>
    <xf numFmtId="0" fontId="3" fillId="0" borderId="69" xfId="0" applyFont="1" applyBorder="1" applyAlignment="1">
      <alignment horizontal="center"/>
    </xf>
    <xf numFmtId="0" fontId="3" fillId="0" borderId="65" xfId="0" applyFont="1" applyBorder="1" applyAlignment="1">
      <alignment horizontal="center"/>
    </xf>
    <xf numFmtId="0" fontId="3" fillId="0" borderId="37" xfId="0" applyFont="1" applyBorder="1" applyAlignment="1">
      <alignment horizontal="center"/>
    </xf>
    <xf numFmtId="0" fontId="3" fillId="0" borderId="66" xfId="0" applyFont="1" applyBorder="1" applyAlignment="1">
      <alignment horizontal="center"/>
    </xf>
    <xf numFmtId="0" fontId="41" fillId="0" borderId="13" xfId="0" applyFont="1" applyBorder="1" applyAlignment="1">
      <alignment horizontal="left"/>
    </xf>
    <xf numFmtId="0" fontId="3" fillId="0" borderId="62" xfId="0" applyFont="1" applyBorder="1" applyAlignment="1">
      <alignment horizontal="center"/>
    </xf>
    <xf numFmtId="0" fontId="3" fillId="0" borderId="28" xfId="0" applyFont="1" applyBorder="1" applyAlignment="1">
      <alignment horizontal="center"/>
    </xf>
    <xf numFmtId="0" fontId="3" fillId="0" borderId="63" xfId="0" applyFont="1" applyBorder="1" applyAlignment="1">
      <alignment horizontal="center"/>
    </xf>
    <xf numFmtId="0" fontId="3" fillId="0" borderId="64" xfId="0" applyFont="1" applyBorder="1" applyAlignment="1">
      <alignment horizontal="center"/>
    </xf>
    <xf numFmtId="0" fontId="3" fillId="0" borderId="54" xfId="0" applyFont="1" applyBorder="1" applyAlignment="1">
      <alignment horizontal="center"/>
    </xf>
    <xf numFmtId="0" fontId="28" fillId="39" borderId="76" xfId="0" applyFont="1" applyFill="1" applyBorder="1" applyAlignment="1">
      <alignment horizontal="center"/>
    </xf>
    <xf numFmtId="0" fontId="28" fillId="39" borderId="71" xfId="0" applyFont="1" applyFill="1" applyBorder="1" applyAlignment="1">
      <alignment horizontal="center"/>
    </xf>
    <xf numFmtId="0" fontId="28" fillId="39" borderId="72" xfId="0" applyFont="1" applyFill="1" applyBorder="1" applyAlignment="1">
      <alignment horizontal="center"/>
    </xf>
    <xf numFmtId="0" fontId="3" fillId="0" borderId="35" xfId="0" applyFont="1" applyBorder="1" applyAlignment="1">
      <alignment horizontal="left"/>
    </xf>
    <xf numFmtId="0" fontId="3" fillId="0" borderId="61" xfId="0" applyFont="1" applyBorder="1" applyAlignment="1">
      <alignment horizontal="left"/>
    </xf>
    <xf numFmtId="0" fontId="36" fillId="0" borderId="35" xfId="0" applyFont="1" applyBorder="1" applyAlignment="1">
      <alignment horizontal="left"/>
    </xf>
    <xf numFmtId="0" fontId="36" fillId="0" borderId="61" xfId="0" applyFont="1" applyBorder="1" applyAlignment="1">
      <alignment horizontal="left"/>
    </xf>
    <xf numFmtId="0" fontId="34" fillId="0" borderId="1" xfId="0" applyFont="1" applyBorder="1" applyAlignment="1">
      <alignment horizontal="left" vertical="center" wrapText="1"/>
    </xf>
    <xf numFmtId="0" fontId="33" fillId="0" borderId="1" xfId="0" applyFont="1" applyBorder="1" applyAlignment="1">
      <alignment horizontal="left"/>
    </xf>
    <xf numFmtId="0" fontId="2" fillId="0" borderId="35" xfId="0" applyFont="1" applyBorder="1" applyAlignment="1">
      <alignment horizontal="center" vertical="center" wrapText="1"/>
    </xf>
    <xf numFmtId="0" fontId="2" fillId="0" borderId="75" xfId="0" applyFont="1" applyBorder="1" applyAlignment="1">
      <alignment horizontal="center" vertical="center" wrapText="1"/>
    </xf>
    <xf numFmtId="0" fontId="2" fillId="0" borderId="61" xfId="0" applyFont="1" applyBorder="1" applyAlignment="1">
      <alignment horizontal="center" vertical="center" wrapText="1"/>
    </xf>
    <xf numFmtId="0" fontId="33" fillId="0" borderId="1" xfId="0" applyFont="1" applyBorder="1" applyAlignment="1">
      <alignment horizontal="left" wrapText="1"/>
    </xf>
    <xf numFmtId="0" fontId="2" fillId="0" borderId="1" xfId="0" applyFont="1" applyBorder="1" applyAlignment="1">
      <alignment horizontal="left" vertical="center" wrapText="1"/>
    </xf>
    <xf numFmtId="0" fontId="34" fillId="0" borderId="0" xfId="0" applyFont="1" applyBorder="1" applyAlignment="1">
      <alignment horizontal="left" vertical="center" wrapText="1"/>
    </xf>
    <xf numFmtId="0" fontId="44" fillId="0" borderId="73" xfId="0" applyFont="1" applyBorder="1" applyAlignment="1">
      <alignment horizontal="center"/>
    </xf>
    <xf numFmtId="0" fontId="44" fillId="0" borderId="73" xfId="0" applyFont="1" applyBorder="1" applyAlignment="1">
      <alignment horizontal="left"/>
    </xf>
    <xf numFmtId="0" fontId="2" fillId="0" borderId="0" xfId="0" applyFont="1" applyBorder="1" applyAlignment="1">
      <alignment horizontal="center" vertical="center"/>
    </xf>
    <xf numFmtId="0" fontId="2" fillId="0" borderId="70" xfId="0" applyFont="1" applyBorder="1" applyAlignment="1">
      <alignment horizontal="center" vertical="center"/>
    </xf>
    <xf numFmtId="0" fontId="3" fillId="0" borderId="35" xfId="0" applyFont="1" applyBorder="1" applyAlignment="1">
      <alignment horizontal="left" vertical="center" wrapText="1"/>
    </xf>
    <xf numFmtId="0" fontId="3" fillId="0" borderId="61" xfId="0" applyFont="1" applyBorder="1" applyAlignment="1">
      <alignment horizontal="left" vertical="center" wrapText="1"/>
    </xf>
    <xf numFmtId="0" fontId="33" fillId="0" borderId="0" xfId="0" applyFont="1" applyAlignment="1">
      <alignment horizontal="left"/>
    </xf>
    <xf numFmtId="0" fontId="33" fillId="0" borderId="70" xfId="0" applyFont="1" applyBorder="1" applyAlignment="1">
      <alignment horizontal="left"/>
    </xf>
    <xf numFmtId="0" fontId="3" fillId="0" borderId="0" xfId="0" applyFont="1" applyAlignment="1">
      <alignment horizontal="center"/>
    </xf>
    <xf numFmtId="0" fontId="3" fillId="0" borderId="70" xfId="0" applyFont="1" applyBorder="1" applyAlignment="1">
      <alignment horizontal="center"/>
    </xf>
    <xf numFmtId="0" fontId="33" fillId="0" borderId="73" xfId="0" applyFont="1" applyBorder="1" applyAlignment="1">
      <alignment horizontal="left"/>
    </xf>
    <xf numFmtId="0" fontId="33" fillId="0" borderId="74" xfId="0" applyFont="1" applyBorder="1" applyAlignment="1">
      <alignment horizontal="left"/>
    </xf>
    <xf numFmtId="0" fontId="34" fillId="0" borderId="73" xfId="0" applyFont="1" applyBorder="1" applyAlignment="1">
      <alignment horizontal="left" vertical="center" wrapText="1"/>
    </xf>
    <xf numFmtId="0" fontId="34" fillId="0" borderId="74" xfId="0" applyFont="1" applyBorder="1" applyAlignment="1">
      <alignment horizontal="left" vertical="center" wrapText="1"/>
    </xf>
    <xf numFmtId="0" fontId="33" fillId="0" borderId="0" xfId="0" applyFont="1" applyBorder="1" applyAlignment="1">
      <alignment vertical="center" wrapText="1"/>
    </xf>
    <xf numFmtId="0" fontId="34" fillId="0" borderId="0" xfId="0" applyFont="1" applyBorder="1" applyAlignment="1">
      <alignment horizontal="center"/>
    </xf>
    <xf numFmtId="0" fontId="3" fillId="0" borderId="0" xfId="0" applyFont="1" applyBorder="1" applyAlignment="1">
      <alignment horizontal="center"/>
    </xf>
    <xf numFmtId="0" fontId="3" fillId="0" borderId="35" xfId="0" applyFont="1" applyBorder="1" applyAlignment="1">
      <alignment horizontal="center" vertical="center" wrapText="1"/>
    </xf>
    <xf numFmtId="0" fontId="3" fillId="0" borderId="61" xfId="0" applyFont="1" applyBorder="1" applyAlignment="1">
      <alignment horizontal="center" vertical="center" wrapText="1"/>
    </xf>
    <xf numFmtId="0" fontId="3" fillId="0" borderId="34" xfId="0" applyFont="1" applyBorder="1" applyAlignment="1">
      <alignment horizontal="center"/>
    </xf>
    <xf numFmtId="0" fontId="3" fillId="0" borderId="77" xfId="0" applyFont="1" applyBorder="1" applyAlignment="1">
      <alignment horizontal="center"/>
    </xf>
    <xf numFmtId="0" fontId="2" fillId="40" borderId="0" xfId="0" applyFont="1" applyFill="1" applyBorder="1" applyAlignment="1">
      <alignment horizontal="left" vertical="center"/>
    </xf>
    <xf numFmtId="0" fontId="2" fillId="40" borderId="70" xfId="0" applyFont="1" applyFill="1" applyBorder="1" applyAlignment="1">
      <alignment horizontal="left" vertical="center"/>
    </xf>
    <xf numFmtId="0" fontId="2" fillId="0" borderId="35" xfId="0" applyFont="1" applyBorder="1" applyAlignment="1">
      <alignment horizontal="left" vertical="center" wrapText="1"/>
    </xf>
    <xf numFmtId="0" fontId="2" fillId="0" borderId="61" xfId="0" applyFont="1" applyBorder="1" applyAlignment="1">
      <alignment horizontal="left" vertical="center" wrapText="1"/>
    </xf>
    <xf numFmtId="0" fontId="33" fillId="0" borderId="0" xfId="0" applyFont="1" applyAlignment="1">
      <alignment horizontal="left" vertical="center"/>
    </xf>
    <xf numFmtId="0" fontId="33" fillId="0" borderId="0" xfId="0" applyFont="1" applyAlignment="1">
      <alignment horizontal="left" vertical="center" wrapText="1"/>
    </xf>
    <xf numFmtId="0" fontId="4" fillId="0" borderId="12"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36" fillId="0" borderId="12" xfId="0" applyFont="1" applyBorder="1" applyAlignment="1">
      <alignment horizontal="center"/>
    </xf>
    <xf numFmtId="0" fontId="4" fillId="0" borderId="3"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36" fillId="0" borderId="37" xfId="0" applyFont="1" applyBorder="1" applyAlignment="1">
      <alignment horizontal="center"/>
    </xf>
    <xf numFmtId="0" fontId="36" fillId="0" borderId="2" xfId="0" applyFont="1" applyBorder="1" applyAlignment="1">
      <alignment horizontal="center"/>
    </xf>
    <xf numFmtId="0" fontId="36" fillId="0" borderId="6" xfId="0" applyFont="1" applyBorder="1" applyAlignment="1">
      <alignment horizontal="center"/>
    </xf>
    <xf numFmtId="0" fontId="48" fillId="0" borderId="10" xfId="0" applyFont="1" applyBorder="1" applyAlignment="1">
      <alignment horizontal="center"/>
    </xf>
    <xf numFmtId="0" fontId="48" fillId="0" borderId="15" xfId="0" applyFont="1" applyBorder="1" applyAlignment="1">
      <alignment horizontal="center"/>
    </xf>
    <xf numFmtId="0" fontId="36" fillId="0" borderId="0" xfId="0" applyFont="1" applyBorder="1" applyAlignment="1">
      <alignment horizontal="center"/>
    </xf>
    <xf numFmtId="0" fontId="36" fillId="0" borderId="0" xfId="0" applyFont="1" applyAlignment="1">
      <alignment horizontal="center"/>
    </xf>
  </cellXfs>
  <cellStyles count="54">
    <cellStyle name="20% - Ênfase1" xfId="24" builtinId="30" customBuiltin="1"/>
    <cellStyle name="20% - Ênfase2" xfId="28" builtinId="34" customBuiltin="1"/>
    <cellStyle name="20% - Ênfase3" xfId="32" builtinId="38" customBuiltin="1"/>
    <cellStyle name="20% - Ênfase4" xfId="36" builtinId="42" customBuiltin="1"/>
    <cellStyle name="20% - Ênfase5" xfId="40" builtinId="46" customBuiltin="1"/>
    <cellStyle name="20% - Ênfase6" xfId="44" builtinId="50" customBuiltin="1"/>
    <cellStyle name="40% - Ênfase1" xfId="25" builtinId="31" customBuiltin="1"/>
    <cellStyle name="40% - Ênfase2" xfId="29" builtinId="35" customBuiltin="1"/>
    <cellStyle name="40% - Ênfase3" xfId="33" builtinId="39" customBuiltin="1"/>
    <cellStyle name="40% - Ênfase4" xfId="37" builtinId="43" customBuiltin="1"/>
    <cellStyle name="40% - Ênfase5" xfId="41" builtinId="47" customBuiltin="1"/>
    <cellStyle name="40% - Ênfase6" xfId="45" builtinId="51" customBuiltin="1"/>
    <cellStyle name="60% - Ênfase1" xfId="26" builtinId="32" customBuiltin="1"/>
    <cellStyle name="60% - Ênfase2" xfId="30" builtinId="36" customBuiltin="1"/>
    <cellStyle name="60% - Ênfase3" xfId="34" builtinId="40" customBuiltin="1"/>
    <cellStyle name="60% - Ênfase4" xfId="38" builtinId="44" customBuiltin="1"/>
    <cellStyle name="60% - Ênfase5" xfId="42" builtinId="48" customBuiltin="1"/>
    <cellStyle name="60% - Ênfase6" xfId="46" builtinId="52" customBuiltin="1"/>
    <cellStyle name="Bom" xfId="11" builtinId="26" customBuiltin="1"/>
    <cellStyle name="Cálculo" xfId="16" builtinId="22" customBuiltin="1"/>
    <cellStyle name="Célula de Verificação" xfId="18" builtinId="23" customBuiltin="1"/>
    <cellStyle name="Célula Vinculada" xfId="17" builtinId="24" customBuiltin="1"/>
    <cellStyle name="Ênfase1" xfId="23" builtinId="29" customBuiltin="1"/>
    <cellStyle name="Ênfase2" xfId="27" builtinId="33" customBuiltin="1"/>
    <cellStyle name="Ênfase3" xfId="31" builtinId="37" customBuiltin="1"/>
    <cellStyle name="Ênfase4" xfId="35" builtinId="41" customBuiltin="1"/>
    <cellStyle name="Ênfase5" xfId="39" builtinId="45" customBuiltin="1"/>
    <cellStyle name="Ênfase6" xfId="43" builtinId="49" customBuiltin="1"/>
    <cellStyle name="Entrada" xfId="14" builtinId="20" customBuiltin="1"/>
    <cellStyle name="Hiperlink" xfId="53" builtinId="8"/>
    <cellStyle name="Neutro" xfId="13" builtinId="28" customBuiltin="1"/>
    <cellStyle name="Normal" xfId="0" builtinId="0"/>
    <cellStyle name="Normal 2" xfId="48" xr:uid="{00000000-0005-0000-0000-000020000000}"/>
    <cellStyle name="Nota" xfId="20" builtinId="10" customBuiltin="1"/>
    <cellStyle name="Porcentagem" xfId="1" builtinId="5"/>
    <cellStyle name="Ruim" xfId="12" builtinId="27" customBuiltin="1"/>
    <cellStyle name="Saída" xfId="15" builtinId="21" customBuiltin="1"/>
    <cellStyle name="Texto de Aviso" xfId="19" builtinId="11" customBuiltin="1"/>
    <cellStyle name="Texto Explicativo" xfId="21" builtinId="53" customBuiltin="1"/>
    <cellStyle name="Título" xfId="6" builtinId="15" customBuiltin="1"/>
    <cellStyle name="Título 1" xfId="7" builtinId="16" customBuiltin="1"/>
    <cellStyle name="Título 2" xfId="8" builtinId="17" customBuiltin="1"/>
    <cellStyle name="Título 3" xfId="9" builtinId="18" customBuiltin="1"/>
    <cellStyle name="Título 4" xfId="10" builtinId="19" customBuiltin="1"/>
    <cellStyle name="Total" xfId="22" builtinId="25" customBuiltin="1"/>
    <cellStyle name="Vírgula" xfId="2" builtinId="3"/>
    <cellStyle name="Vírgula 2" xfId="3" xr:uid="{00000000-0005-0000-0000-00002D000000}"/>
    <cellStyle name="Vírgula 3" xfId="5" xr:uid="{00000000-0005-0000-0000-00002E000000}"/>
    <cellStyle name="Vírgula 3 2" xfId="51" xr:uid="{00000000-0005-0000-0000-00002F000000}"/>
    <cellStyle name="Vírgula 4" xfId="4" xr:uid="{00000000-0005-0000-0000-000030000000}"/>
    <cellStyle name="Vírgula 4 2" xfId="50" xr:uid="{00000000-0005-0000-0000-000031000000}"/>
    <cellStyle name="Vírgula 5" xfId="47" xr:uid="{00000000-0005-0000-0000-000032000000}"/>
    <cellStyle name="Vírgula 5 2" xfId="52" xr:uid="{00000000-0005-0000-0000-000033000000}"/>
    <cellStyle name="Vírgula 6" xfId="49" xr:uid="{00000000-0005-0000-0000-00003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50"/>
  <sheetViews>
    <sheetView showGridLines="0" topLeftCell="A196" zoomScale="115" zoomScaleNormal="115" workbookViewId="0">
      <selection activeCell="C210" sqref="C210"/>
    </sheetView>
  </sheetViews>
  <sheetFormatPr defaultColWidth="9.140625" defaultRowHeight="24" customHeight="1" x14ac:dyDescent="0.25"/>
  <cols>
    <col min="1" max="1" width="32.140625" style="40" customWidth="1"/>
    <col min="2" max="2" width="19.28515625" style="40" bestFit="1" customWidth="1"/>
    <col min="3" max="4" width="22.28515625" style="40" bestFit="1" customWidth="1"/>
    <col min="5" max="5" width="18.5703125" style="40" bestFit="1" customWidth="1"/>
    <col min="6" max="6" width="17.7109375" style="40" customWidth="1"/>
    <col min="7" max="7" width="15.85546875" style="40" customWidth="1"/>
    <col min="8" max="16384" width="9.140625" style="40"/>
  </cols>
  <sheetData>
    <row r="1" spans="1:8" ht="24" customHeight="1" x14ac:dyDescent="0.35">
      <c r="A1" s="423" t="s">
        <v>235</v>
      </c>
      <c r="B1" s="423"/>
      <c r="C1" s="423"/>
      <c r="D1" s="423"/>
      <c r="E1" s="423"/>
      <c r="F1" s="423"/>
      <c r="G1" s="423"/>
      <c r="H1" s="423"/>
    </row>
    <row r="2" spans="1:8" ht="24" customHeight="1" x14ac:dyDescent="0.35">
      <c r="A2" s="423" t="s">
        <v>236</v>
      </c>
      <c r="B2" s="423"/>
      <c r="C2" s="423"/>
      <c r="D2" s="423"/>
      <c r="E2" s="423"/>
      <c r="F2" s="423"/>
      <c r="G2" s="423"/>
      <c r="H2" s="423"/>
    </row>
    <row r="3" spans="1:8" ht="177" customHeight="1" x14ac:dyDescent="0.25">
      <c r="A3" s="427" t="s">
        <v>254</v>
      </c>
      <c r="B3" s="427"/>
      <c r="C3" s="427"/>
      <c r="D3" s="427"/>
      <c r="E3" s="427"/>
      <c r="F3" s="427"/>
      <c r="G3" s="427"/>
      <c r="H3" s="427"/>
    </row>
    <row r="4" spans="1:8" ht="24" customHeight="1" x14ac:dyDescent="0.25">
      <c r="A4" s="265"/>
      <c r="B4" s="265"/>
      <c r="C4" s="265"/>
      <c r="D4" s="265"/>
      <c r="E4" s="265"/>
      <c r="F4" s="265"/>
      <c r="G4" s="264"/>
      <c r="H4" s="264"/>
    </row>
    <row r="5" spans="1:8" ht="24" customHeight="1" x14ac:dyDescent="0.25">
      <c r="A5" s="416" t="s">
        <v>5</v>
      </c>
      <c r="B5" s="416"/>
      <c r="C5" s="416"/>
      <c r="D5" s="416"/>
      <c r="E5" s="416"/>
      <c r="F5" s="416"/>
      <c r="G5" s="416"/>
      <c r="H5" s="416"/>
    </row>
    <row r="6" spans="1:8" ht="40.5" customHeight="1" x14ac:dyDescent="0.25">
      <c r="A6" s="427" t="s">
        <v>241</v>
      </c>
      <c r="B6" s="427"/>
      <c r="C6" s="427"/>
      <c r="D6" s="427"/>
      <c r="E6" s="427"/>
      <c r="F6" s="427"/>
      <c r="G6" s="427"/>
      <c r="H6" s="427"/>
    </row>
    <row r="7" spans="1:8" ht="24" customHeight="1" x14ac:dyDescent="0.25">
      <c r="A7" s="167"/>
      <c r="B7" s="167"/>
      <c r="C7" s="167"/>
      <c r="D7" s="167"/>
      <c r="E7" s="167"/>
      <c r="F7" s="167"/>
      <c r="G7" s="162"/>
      <c r="H7" s="162"/>
    </row>
    <row r="8" spans="1:8" ht="24" customHeight="1" x14ac:dyDescent="0.25">
      <c r="A8" s="421" t="s">
        <v>0</v>
      </c>
      <c r="B8" s="422"/>
      <c r="C8" s="422"/>
      <c r="D8" s="422"/>
      <c r="E8" s="422"/>
      <c r="F8" s="422"/>
      <c r="G8" s="422"/>
      <c r="H8" s="422"/>
    </row>
    <row r="9" spans="1:8" ht="33.75" customHeight="1" x14ac:dyDescent="0.25">
      <c r="A9" s="427" t="s">
        <v>255</v>
      </c>
      <c r="B9" s="427"/>
      <c r="C9" s="427"/>
      <c r="D9" s="427"/>
      <c r="E9" s="427"/>
      <c r="F9" s="427"/>
      <c r="G9" s="427"/>
      <c r="H9" s="427"/>
    </row>
    <row r="10" spans="1:8" ht="24" customHeight="1" thickBot="1" x14ac:dyDescent="0.3"/>
    <row r="11" spans="1:8" ht="24" customHeight="1" thickBot="1" x14ac:dyDescent="0.3">
      <c r="A11" s="417" t="s">
        <v>0</v>
      </c>
      <c r="B11" s="419"/>
    </row>
    <row r="12" spans="1:8" ht="24" customHeight="1" x14ac:dyDescent="0.25">
      <c r="A12" s="1" t="s">
        <v>145</v>
      </c>
      <c r="B12" s="20"/>
    </row>
    <row r="13" spans="1:8" ht="24" customHeight="1" thickBot="1" x14ac:dyDescent="0.3">
      <c r="A13" s="2" t="s">
        <v>149</v>
      </c>
      <c r="B13" s="19"/>
    </row>
    <row r="15" spans="1:8" ht="24" customHeight="1" x14ac:dyDescent="0.25">
      <c r="A15" s="421" t="s">
        <v>146</v>
      </c>
      <c r="B15" s="422"/>
      <c r="C15" s="422"/>
      <c r="D15" s="422"/>
      <c r="E15" s="422"/>
      <c r="F15" s="422"/>
      <c r="G15" s="422"/>
      <c r="H15" s="422"/>
    </row>
    <row r="16" spans="1:8" ht="85.5" customHeight="1" x14ac:dyDescent="0.25">
      <c r="A16" s="427" t="s">
        <v>256</v>
      </c>
      <c r="B16" s="427"/>
      <c r="C16" s="427"/>
      <c r="D16" s="427"/>
      <c r="E16" s="427"/>
      <c r="F16" s="427"/>
      <c r="G16" s="427"/>
      <c r="H16" s="427"/>
    </row>
    <row r="17" spans="1:8" ht="24" customHeight="1" thickBot="1" x14ac:dyDescent="0.3">
      <c r="A17" s="167"/>
      <c r="B17" s="167"/>
      <c r="C17" s="167"/>
      <c r="D17" s="167"/>
      <c r="E17" s="167"/>
      <c r="F17" s="167"/>
    </row>
    <row r="18" spans="1:8" ht="24" customHeight="1" thickBot="1" x14ac:dyDescent="0.3">
      <c r="A18" s="424" t="s">
        <v>146</v>
      </c>
      <c r="B18" s="425"/>
      <c r="C18" s="425"/>
      <c r="D18" s="426"/>
    </row>
    <row r="19" spans="1:8" ht="24" customHeight="1" thickBot="1" x14ac:dyDescent="0.3">
      <c r="A19" s="159" t="s">
        <v>3</v>
      </c>
      <c r="B19" s="160" t="s">
        <v>1</v>
      </c>
      <c r="C19" s="160" t="s">
        <v>2</v>
      </c>
      <c r="D19" s="161" t="s">
        <v>147</v>
      </c>
    </row>
    <row r="20" spans="1:8" ht="24" customHeight="1" x14ac:dyDescent="0.25">
      <c r="A20" s="112" t="s">
        <v>145</v>
      </c>
      <c r="B20" s="120">
        <f>B12</f>
        <v>0</v>
      </c>
      <c r="C20" s="168"/>
      <c r="D20" s="93">
        <f>B20*C20</f>
        <v>0</v>
      </c>
      <c r="E20" s="162"/>
      <c r="G20" s="162"/>
      <c r="H20" s="162"/>
    </row>
    <row r="21" spans="1:8" ht="24" customHeight="1" thickBot="1" x14ac:dyDescent="0.3">
      <c r="A21" s="111" t="s">
        <v>149</v>
      </c>
      <c r="B21" s="122">
        <f>B13</f>
        <v>0</v>
      </c>
      <c r="C21" s="169"/>
      <c r="D21" s="170">
        <f>B21*C21</f>
        <v>0</v>
      </c>
      <c r="E21" s="162"/>
      <c r="G21" s="162"/>
      <c r="H21" s="162"/>
    </row>
    <row r="23" spans="1:8" ht="24" customHeight="1" x14ac:dyDescent="0.25">
      <c r="A23" s="421" t="s">
        <v>148</v>
      </c>
      <c r="B23" s="422"/>
      <c r="C23" s="422"/>
      <c r="D23" s="422"/>
      <c r="E23" s="422"/>
      <c r="F23" s="422"/>
      <c r="G23" s="422"/>
      <c r="H23" s="422"/>
    </row>
    <row r="24" spans="1:8" ht="72" customHeight="1" x14ac:dyDescent="0.25">
      <c r="A24" s="427" t="s">
        <v>242</v>
      </c>
      <c r="B24" s="427"/>
      <c r="C24" s="427"/>
      <c r="D24" s="427"/>
      <c r="E24" s="427"/>
      <c r="F24" s="427"/>
      <c r="G24" s="427"/>
      <c r="H24" s="427"/>
    </row>
    <row r="25" spans="1:8" ht="24" customHeight="1" thickBot="1" x14ac:dyDescent="0.3">
      <c r="A25" s="162"/>
      <c r="B25" s="162"/>
      <c r="C25" s="162"/>
      <c r="D25" s="162"/>
      <c r="F25" s="162"/>
    </row>
    <row r="26" spans="1:8" ht="24" customHeight="1" thickBot="1" x14ac:dyDescent="0.3">
      <c r="A26" s="417" t="s">
        <v>150</v>
      </c>
      <c r="B26" s="418"/>
      <c r="C26" s="418"/>
      <c r="D26" s="419"/>
    </row>
    <row r="27" spans="1:8" ht="24" customHeight="1" thickBot="1" x14ac:dyDescent="0.3">
      <c r="A27" s="50" t="s">
        <v>3</v>
      </c>
      <c r="B27" s="51" t="s">
        <v>1</v>
      </c>
      <c r="C27" s="51" t="s">
        <v>2</v>
      </c>
      <c r="D27" s="52" t="s">
        <v>4</v>
      </c>
    </row>
    <row r="28" spans="1:8" ht="24" customHeight="1" x14ac:dyDescent="0.25">
      <c r="A28" s="112" t="s">
        <v>155</v>
      </c>
      <c r="B28" s="120"/>
      <c r="C28" s="117"/>
      <c r="D28" s="128">
        <f t="shared" ref="D28:D33" si="0">B28*C28</f>
        <v>0</v>
      </c>
    </row>
    <row r="29" spans="1:8" ht="24" customHeight="1" x14ac:dyDescent="0.25">
      <c r="A29" s="114" t="s">
        <v>158</v>
      </c>
      <c r="B29" s="121"/>
      <c r="C29" s="118">
        <f>C28</f>
        <v>0</v>
      </c>
      <c r="D29" s="129">
        <f t="shared" si="0"/>
        <v>0</v>
      </c>
    </row>
    <row r="30" spans="1:8" ht="24" customHeight="1" thickBot="1" x14ac:dyDescent="0.3">
      <c r="A30" s="123" t="s">
        <v>159</v>
      </c>
      <c r="B30" s="124"/>
      <c r="C30" s="125">
        <f>C29</f>
        <v>0</v>
      </c>
      <c r="D30" s="130">
        <f t="shared" si="0"/>
        <v>0</v>
      </c>
    </row>
    <row r="31" spans="1:8" ht="24" customHeight="1" x14ac:dyDescent="0.25">
      <c r="A31" s="112" t="s">
        <v>156</v>
      </c>
      <c r="B31" s="120"/>
      <c r="C31" s="117">
        <f>C30</f>
        <v>0</v>
      </c>
      <c r="D31" s="128">
        <f t="shared" si="0"/>
        <v>0</v>
      </c>
    </row>
    <row r="32" spans="1:8" ht="24" customHeight="1" x14ac:dyDescent="0.25">
      <c r="A32" s="114" t="s">
        <v>157</v>
      </c>
      <c r="B32" s="121"/>
      <c r="C32" s="118">
        <f>C31</f>
        <v>0</v>
      </c>
      <c r="D32" s="129">
        <f t="shared" si="0"/>
        <v>0</v>
      </c>
    </row>
    <row r="33" spans="1:8" ht="24" customHeight="1" thickBot="1" x14ac:dyDescent="0.3">
      <c r="A33" s="111" t="s">
        <v>161</v>
      </c>
      <c r="B33" s="122"/>
      <c r="C33" s="119">
        <f>C32</f>
        <v>0</v>
      </c>
      <c r="D33" s="131">
        <f t="shared" si="0"/>
        <v>0</v>
      </c>
      <c r="G33" s="162"/>
      <c r="H33" s="162"/>
    </row>
    <row r="36" spans="1:8" ht="24" customHeight="1" x14ac:dyDescent="0.25">
      <c r="A36" s="421" t="s">
        <v>6</v>
      </c>
      <c r="B36" s="422"/>
      <c r="C36" s="422"/>
      <c r="D36" s="422"/>
      <c r="E36" s="422"/>
      <c r="F36" s="422"/>
      <c r="G36" s="422"/>
      <c r="H36" s="422"/>
    </row>
    <row r="37" spans="1:8" ht="69.75" customHeight="1" x14ac:dyDescent="0.25">
      <c r="A37" s="427" t="s">
        <v>257</v>
      </c>
      <c r="B37" s="427"/>
      <c r="C37" s="427"/>
      <c r="D37" s="427"/>
      <c r="E37" s="427"/>
      <c r="F37" s="427"/>
      <c r="G37" s="427"/>
      <c r="H37" s="427"/>
    </row>
    <row r="38" spans="1:8" ht="24" customHeight="1" thickBot="1" x14ac:dyDescent="0.3"/>
    <row r="39" spans="1:8" ht="24" customHeight="1" thickBot="1" x14ac:dyDescent="0.3">
      <c r="A39" s="424" t="s">
        <v>6</v>
      </c>
      <c r="B39" s="425"/>
      <c r="C39" s="425"/>
      <c r="D39" s="425"/>
      <c r="E39" s="426"/>
    </row>
    <row r="40" spans="1:8" ht="24" customHeight="1" thickBot="1" x14ac:dyDescent="0.3">
      <c r="A40" s="50" t="s">
        <v>3</v>
      </c>
      <c r="B40" s="51" t="s">
        <v>8</v>
      </c>
      <c r="C40" s="51" t="s">
        <v>9</v>
      </c>
      <c r="D40" s="51" t="s">
        <v>2</v>
      </c>
      <c r="E40" s="52" t="s">
        <v>4</v>
      </c>
    </row>
    <row r="41" spans="1:8" ht="24" customHeight="1" x14ac:dyDescent="0.25">
      <c r="A41" s="112" t="s">
        <v>158</v>
      </c>
      <c r="B41" s="120">
        <f>B12+D29</f>
        <v>0</v>
      </c>
      <c r="C41" s="126">
        <f>7/12</f>
        <v>0.58333333333333337</v>
      </c>
      <c r="D41" s="117"/>
      <c r="E41" s="128">
        <f>B41*C41*D41</f>
        <v>0</v>
      </c>
    </row>
    <row r="42" spans="1:8" ht="24" customHeight="1" thickBot="1" x14ac:dyDescent="0.3">
      <c r="A42" s="111" t="s">
        <v>157</v>
      </c>
      <c r="B42" s="122">
        <f>B13+D32</f>
        <v>0</v>
      </c>
      <c r="C42" s="127">
        <f>7/12</f>
        <v>0.58333333333333337</v>
      </c>
      <c r="D42" s="119">
        <f>D41</f>
        <v>0</v>
      </c>
      <c r="E42" s="131">
        <f>B42*C42*D42</f>
        <v>0</v>
      </c>
    </row>
    <row r="43" spans="1:8" ht="24" customHeight="1" thickBot="1" x14ac:dyDescent="0.3">
      <c r="A43" s="424" t="s">
        <v>10</v>
      </c>
      <c r="B43" s="425"/>
      <c r="C43" s="425"/>
      <c r="D43" s="425"/>
      <c r="E43" s="426"/>
    </row>
    <row r="44" spans="1:8" ht="24" customHeight="1" thickBot="1" x14ac:dyDescent="0.3">
      <c r="A44" s="50" t="s">
        <v>3</v>
      </c>
      <c r="B44" s="51" t="s">
        <v>8</v>
      </c>
      <c r="C44" s="51" t="s">
        <v>9</v>
      </c>
      <c r="D44" s="51" t="s">
        <v>2</v>
      </c>
      <c r="E44" s="52" t="s">
        <v>4</v>
      </c>
    </row>
    <row r="45" spans="1:8" ht="24" customHeight="1" x14ac:dyDescent="0.25">
      <c r="A45" s="112" t="s">
        <v>158</v>
      </c>
      <c r="B45" s="120">
        <f>B12+D29</f>
        <v>0</v>
      </c>
      <c r="C45" s="126">
        <f>1/12</f>
        <v>8.3333333333333329E-2</v>
      </c>
      <c r="D45" s="117">
        <f>1+D41</f>
        <v>1</v>
      </c>
      <c r="E45" s="128">
        <f>B45*C45*D45</f>
        <v>0</v>
      </c>
    </row>
    <row r="46" spans="1:8" ht="24" customHeight="1" thickBot="1" x14ac:dyDescent="0.3">
      <c r="A46" s="111" t="s">
        <v>157</v>
      </c>
      <c r="B46" s="122">
        <f>B13+D32</f>
        <v>0</v>
      </c>
      <c r="C46" s="127">
        <f>1/12</f>
        <v>8.3333333333333329E-2</v>
      </c>
      <c r="D46" s="119">
        <f>1+D42</f>
        <v>1</v>
      </c>
      <c r="E46" s="131">
        <f>B46*C46*D46</f>
        <v>0</v>
      </c>
    </row>
    <row r="47" spans="1:8" ht="33.75" customHeight="1" thickBot="1" x14ac:dyDescent="0.3"/>
    <row r="48" spans="1:8" ht="24" customHeight="1" thickBot="1" x14ac:dyDescent="0.3">
      <c r="A48" s="417" t="s">
        <v>7</v>
      </c>
      <c r="B48" s="418"/>
      <c r="C48" s="418"/>
      <c r="D48" s="419"/>
    </row>
    <row r="49" spans="1:8" ht="30.75" customHeight="1" thickBot="1" x14ac:dyDescent="0.3">
      <c r="A49" s="50" t="s">
        <v>3</v>
      </c>
      <c r="B49" s="51" t="s">
        <v>11</v>
      </c>
      <c r="C49" s="22" t="s">
        <v>12</v>
      </c>
      <c r="D49" s="52" t="s">
        <v>4</v>
      </c>
    </row>
    <row r="50" spans="1:8" ht="24" customHeight="1" x14ac:dyDescent="0.25">
      <c r="A50" s="112" t="s">
        <v>158</v>
      </c>
      <c r="B50" s="120">
        <f>E41</f>
        <v>0</v>
      </c>
      <c r="C50" s="120">
        <f>E45</f>
        <v>0</v>
      </c>
      <c r="D50" s="128">
        <f>SUM(B50:C50)</f>
        <v>0</v>
      </c>
    </row>
    <row r="51" spans="1:8" ht="24" customHeight="1" thickBot="1" x14ac:dyDescent="0.3">
      <c r="A51" s="111" t="s">
        <v>157</v>
      </c>
      <c r="B51" s="122">
        <f>E42</f>
        <v>0</v>
      </c>
      <c r="C51" s="122">
        <f>E46</f>
        <v>0</v>
      </c>
      <c r="D51" s="131">
        <f>SUM(B51:C51)</f>
        <v>0</v>
      </c>
      <c r="G51" s="162"/>
      <c r="H51" s="162"/>
    </row>
    <row r="53" spans="1:8" ht="24" customHeight="1" x14ac:dyDescent="0.25">
      <c r="A53" s="442" t="s">
        <v>13</v>
      </c>
      <c r="B53" s="442"/>
      <c r="C53" s="442"/>
      <c r="D53" s="442"/>
      <c r="E53" s="162"/>
      <c r="F53" s="162"/>
    </row>
    <row r="54" spans="1:8" ht="48" customHeight="1" x14ac:dyDescent="0.25">
      <c r="A54" s="427" t="s">
        <v>243</v>
      </c>
      <c r="B54" s="427"/>
      <c r="C54" s="427"/>
      <c r="D54" s="427"/>
      <c r="E54" s="427"/>
      <c r="F54" s="427"/>
    </row>
    <row r="55" spans="1:8" ht="24" customHeight="1" thickBot="1" x14ac:dyDescent="0.3"/>
    <row r="56" spans="1:8" ht="24" customHeight="1" thickBot="1" x14ac:dyDescent="0.3">
      <c r="A56" s="417" t="s">
        <v>13</v>
      </c>
      <c r="B56" s="418"/>
      <c r="C56" s="418"/>
      <c r="D56" s="419"/>
    </row>
    <row r="57" spans="1:8" ht="24" customHeight="1" thickBot="1" x14ac:dyDescent="0.3">
      <c r="A57" s="50" t="s">
        <v>3</v>
      </c>
      <c r="B57" s="51" t="s">
        <v>1</v>
      </c>
      <c r="C57" s="51" t="s">
        <v>2</v>
      </c>
      <c r="D57" s="52" t="s">
        <v>4</v>
      </c>
    </row>
    <row r="58" spans="1:8" ht="24" customHeight="1" x14ac:dyDescent="0.25">
      <c r="A58" s="4" t="s">
        <v>155</v>
      </c>
      <c r="B58" s="5"/>
      <c r="C58" s="5"/>
      <c r="D58" s="6"/>
    </row>
    <row r="59" spans="1:8" ht="24" customHeight="1" x14ac:dyDescent="0.25">
      <c r="A59" s="7" t="s">
        <v>158</v>
      </c>
      <c r="B59" s="8"/>
      <c r="C59" s="8"/>
      <c r="D59" s="9"/>
    </row>
    <row r="60" spans="1:8" ht="24" customHeight="1" thickBot="1" x14ac:dyDescent="0.3">
      <c r="A60" s="2" t="s">
        <v>160</v>
      </c>
      <c r="B60" s="10"/>
      <c r="C60" s="10"/>
      <c r="D60" s="3"/>
    </row>
    <row r="61" spans="1:8" ht="24" customHeight="1" x14ac:dyDescent="0.25">
      <c r="A61" s="4" t="s">
        <v>156</v>
      </c>
      <c r="B61" s="5"/>
      <c r="C61" s="5"/>
      <c r="D61" s="6"/>
    </row>
    <row r="62" spans="1:8" ht="24" customHeight="1" x14ac:dyDescent="0.25">
      <c r="A62" s="7" t="s">
        <v>157</v>
      </c>
      <c r="B62" s="8"/>
      <c r="C62" s="8"/>
      <c r="D62" s="9"/>
    </row>
    <row r="63" spans="1:8" ht="24" customHeight="1" thickBot="1" x14ac:dyDescent="0.3">
      <c r="A63" s="2" t="s">
        <v>161</v>
      </c>
      <c r="B63" s="10"/>
      <c r="C63" s="10"/>
      <c r="D63" s="3"/>
      <c r="H63" s="162"/>
    </row>
    <row r="65" spans="1:8" ht="24" customHeight="1" x14ac:dyDescent="0.25">
      <c r="A65" s="416" t="s">
        <v>5</v>
      </c>
      <c r="B65" s="416"/>
      <c r="C65" s="416"/>
      <c r="D65" s="416"/>
      <c r="E65" s="416"/>
      <c r="F65" s="416"/>
      <c r="G65" s="416"/>
      <c r="H65" s="416"/>
    </row>
    <row r="66" spans="1:8" ht="42" customHeight="1" x14ac:dyDescent="0.25">
      <c r="A66" s="447" t="s">
        <v>153</v>
      </c>
      <c r="B66" s="447"/>
      <c r="C66" s="447"/>
      <c r="D66" s="447"/>
      <c r="E66" s="447"/>
      <c r="F66" s="447"/>
      <c r="G66" s="447"/>
      <c r="H66" s="447"/>
    </row>
    <row r="67" spans="1:8" ht="30.75" customHeight="1" thickBot="1" x14ac:dyDescent="0.3"/>
    <row r="68" spans="1:8" ht="24" customHeight="1" thickBot="1" x14ac:dyDescent="0.3">
      <c r="A68" s="424" t="s">
        <v>5</v>
      </c>
      <c r="B68" s="425"/>
      <c r="C68" s="425"/>
      <c r="D68" s="425"/>
      <c r="E68" s="425"/>
      <c r="F68" s="425"/>
      <c r="G68" s="426"/>
    </row>
    <row r="69" spans="1:8" ht="48" thickBot="1" x14ac:dyDescent="0.3">
      <c r="A69" s="47" t="s">
        <v>3</v>
      </c>
      <c r="B69" s="48" t="s">
        <v>14</v>
      </c>
      <c r="C69" s="268" t="s">
        <v>154</v>
      </c>
      <c r="D69" s="163" t="s">
        <v>164</v>
      </c>
      <c r="E69" s="48" t="s">
        <v>11</v>
      </c>
      <c r="F69" s="48" t="s">
        <v>15</v>
      </c>
      <c r="G69" s="49" t="s">
        <v>16</v>
      </c>
    </row>
    <row r="70" spans="1:8" ht="24" customHeight="1" x14ac:dyDescent="0.25">
      <c r="A70" s="112" t="s">
        <v>155</v>
      </c>
      <c r="B70" s="120">
        <f>B12</f>
        <v>0</v>
      </c>
      <c r="C70" s="120">
        <f>D20</f>
        <v>0</v>
      </c>
      <c r="D70" s="120">
        <f t="shared" ref="D70:D75" si="1">D28</f>
        <v>0</v>
      </c>
      <c r="E70" s="113"/>
      <c r="F70" s="145">
        <f t="shared" ref="F70:F75" si="2">D58</f>
        <v>0</v>
      </c>
      <c r="G70" s="128">
        <f>SUM(B70:F70)</f>
        <v>0</v>
      </c>
    </row>
    <row r="71" spans="1:8" ht="24" customHeight="1" x14ac:dyDescent="0.25">
      <c r="A71" s="114" t="s">
        <v>158</v>
      </c>
      <c r="B71" s="121">
        <f>B12</f>
        <v>0</v>
      </c>
      <c r="C71" s="121">
        <f>D20</f>
        <v>0</v>
      </c>
      <c r="D71" s="121">
        <f t="shared" si="1"/>
        <v>0</v>
      </c>
      <c r="E71" s="121">
        <f>D50</f>
        <v>0</v>
      </c>
      <c r="F71" s="146">
        <f t="shared" si="2"/>
        <v>0</v>
      </c>
      <c r="G71" s="129">
        <f t="shared" ref="G71:G75" si="3">SUM(B71:F71)</f>
        <v>0</v>
      </c>
    </row>
    <row r="72" spans="1:8" ht="24" customHeight="1" thickBot="1" x14ac:dyDescent="0.3">
      <c r="A72" s="123" t="s">
        <v>160</v>
      </c>
      <c r="B72" s="124">
        <f>B12</f>
        <v>0</v>
      </c>
      <c r="C72" s="124">
        <f>D20</f>
        <v>0</v>
      </c>
      <c r="D72" s="124">
        <f t="shared" si="1"/>
        <v>0</v>
      </c>
      <c r="E72" s="138"/>
      <c r="F72" s="148">
        <f t="shared" si="2"/>
        <v>0</v>
      </c>
      <c r="G72" s="130">
        <f t="shared" si="3"/>
        <v>0</v>
      </c>
    </row>
    <row r="73" spans="1:8" ht="24" customHeight="1" x14ac:dyDescent="0.25">
      <c r="A73" s="112" t="s">
        <v>156</v>
      </c>
      <c r="B73" s="120">
        <f>B13</f>
        <v>0</v>
      </c>
      <c r="C73" s="120">
        <f>D21</f>
        <v>0</v>
      </c>
      <c r="D73" s="120">
        <f t="shared" si="1"/>
        <v>0</v>
      </c>
      <c r="E73" s="113"/>
      <c r="F73" s="145">
        <f t="shared" si="2"/>
        <v>0</v>
      </c>
      <c r="G73" s="128">
        <f t="shared" si="3"/>
        <v>0</v>
      </c>
    </row>
    <row r="74" spans="1:8" ht="24" customHeight="1" x14ac:dyDescent="0.25">
      <c r="A74" s="114" t="s">
        <v>157</v>
      </c>
      <c r="B74" s="121">
        <f>B13</f>
        <v>0</v>
      </c>
      <c r="C74" s="121">
        <f>D21</f>
        <v>0</v>
      </c>
      <c r="D74" s="121">
        <f t="shared" si="1"/>
        <v>0</v>
      </c>
      <c r="E74" s="121">
        <f>D51</f>
        <v>0</v>
      </c>
      <c r="F74" s="146">
        <f t="shared" si="2"/>
        <v>0</v>
      </c>
      <c r="G74" s="129">
        <f t="shared" si="3"/>
        <v>0</v>
      </c>
    </row>
    <row r="75" spans="1:8" ht="24" customHeight="1" thickBot="1" x14ac:dyDescent="0.3">
      <c r="A75" s="111" t="s">
        <v>161</v>
      </c>
      <c r="B75" s="122">
        <f>B13</f>
        <v>0</v>
      </c>
      <c r="C75" s="122">
        <f>D21</f>
        <v>0</v>
      </c>
      <c r="D75" s="122">
        <f t="shared" si="1"/>
        <v>0</v>
      </c>
      <c r="E75" s="116"/>
      <c r="F75" s="147">
        <f t="shared" si="2"/>
        <v>0</v>
      </c>
      <c r="G75" s="131">
        <f t="shared" si="3"/>
        <v>0</v>
      </c>
      <c r="H75" s="162"/>
    </row>
    <row r="77" spans="1:8" ht="24" customHeight="1" x14ac:dyDescent="0.25">
      <c r="A77" s="416" t="s">
        <v>141</v>
      </c>
      <c r="B77" s="416"/>
      <c r="C77" s="416"/>
      <c r="D77" s="416"/>
      <c r="E77" s="416"/>
      <c r="F77" s="416"/>
      <c r="G77" s="416"/>
      <c r="H77" s="416"/>
    </row>
    <row r="79" spans="1:8" ht="24" customHeight="1" x14ac:dyDescent="0.25">
      <c r="A79" s="421" t="s">
        <v>144</v>
      </c>
      <c r="B79" s="422"/>
      <c r="C79" s="422"/>
      <c r="D79" s="422"/>
      <c r="E79" s="422"/>
      <c r="F79" s="422"/>
      <c r="G79" s="422"/>
      <c r="H79" s="422"/>
    </row>
    <row r="80" spans="1:8" ht="16.5" thickBot="1" x14ac:dyDescent="0.3"/>
    <row r="81" spans="1:5" ht="31.5" customHeight="1" thickBot="1" x14ac:dyDescent="0.3">
      <c r="A81" s="420" t="s">
        <v>162</v>
      </c>
      <c r="B81" s="418"/>
      <c r="C81" s="418"/>
      <c r="D81" s="419"/>
      <c r="E81" s="171"/>
    </row>
    <row r="82" spans="1:5" ht="32.25" thickBot="1" x14ac:dyDescent="0.3">
      <c r="A82" s="23" t="s">
        <v>3</v>
      </c>
      <c r="B82" s="24" t="s">
        <v>1</v>
      </c>
      <c r="C82" s="158" t="s">
        <v>143</v>
      </c>
      <c r="D82" s="25" t="s">
        <v>4</v>
      </c>
    </row>
    <row r="83" spans="1:5" ht="24" customHeight="1" x14ac:dyDescent="0.25">
      <c r="A83" s="112" t="s">
        <v>155</v>
      </c>
      <c r="B83" s="120">
        <f t="shared" ref="B83:B88" si="4">G70</f>
        <v>0</v>
      </c>
      <c r="C83" s="134">
        <f>1/12</f>
        <v>8.3333333333333329E-2</v>
      </c>
      <c r="D83" s="128">
        <f>B83*C83</f>
        <v>0</v>
      </c>
    </row>
    <row r="84" spans="1:5" ht="24" customHeight="1" x14ac:dyDescent="0.25">
      <c r="A84" s="114" t="s">
        <v>158</v>
      </c>
      <c r="B84" s="121">
        <f t="shared" si="4"/>
        <v>0</v>
      </c>
      <c r="C84" s="132">
        <f t="shared" ref="C84:C88" si="5">1/12</f>
        <v>8.3333333333333329E-2</v>
      </c>
      <c r="D84" s="129">
        <f t="shared" ref="D84:D88" si="6">B84*C84</f>
        <v>0</v>
      </c>
    </row>
    <row r="85" spans="1:5" ht="24" customHeight="1" thickBot="1" x14ac:dyDescent="0.3">
      <c r="A85" s="123" t="s">
        <v>160</v>
      </c>
      <c r="B85" s="124">
        <f t="shared" si="4"/>
        <v>0</v>
      </c>
      <c r="C85" s="137">
        <f t="shared" si="5"/>
        <v>8.3333333333333329E-2</v>
      </c>
      <c r="D85" s="130">
        <f t="shared" si="6"/>
        <v>0</v>
      </c>
    </row>
    <row r="86" spans="1:5" ht="24" customHeight="1" x14ac:dyDescent="0.25">
      <c r="A86" s="112" t="s">
        <v>156</v>
      </c>
      <c r="B86" s="120">
        <f t="shared" si="4"/>
        <v>0</v>
      </c>
      <c r="C86" s="134">
        <f t="shared" si="5"/>
        <v>8.3333333333333329E-2</v>
      </c>
      <c r="D86" s="128">
        <f t="shared" si="6"/>
        <v>0</v>
      </c>
    </row>
    <row r="87" spans="1:5" ht="24" customHeight="1" x14ac:dyDescent="0.25">
      <c r="A87" s="114" t="s">
        <v>157</v>
      </c>
      <c r="B87" s="121">
        <f t="shared" si="4"/>
        <v>0</v>
      </c>
      <c r="C87" s="132">
        <f t="shared" si="5"/>
        <v>8.3333333333333329E-2</v>
      </c>
      <c r="D87" s="129">
        <f t="shared" si="6"/>
        <v>0</v>
      </c>
    </row>
    <row r="88" spans="1:5" ht="24" customHeight="1" thickBot="1" x14ac:dyDescent="0.3">
      <c r="A88" s="111" t="s">
        <v>161</v>
      </c>
      <c r="B88" s="122">
        <f t="shared" si="4"/>
        <v>0</v>
      </c>
      <c r="C88" s="133">
        <f t="shared" si="5"/>
        <v>8.3333333333333329E-2</v>
      </c>
      <c r="D88" s="131">
        <f t="shared" si="6"/>
        <v>0</v>
      </c>
    </row>
    <row r="89" spans="1:5" ht="16.5" thickBot="1" x14ac:dyDescent="0.3"/>
    <row r="90" spans="1:5" ht="36.75" customHeight="1" thickBot="1" x14ac:dyDescent="0.3">
      <c r="A90" s="420" t="s">
        <v>163</v>
      </c>
      <c r="B90" s="418"/>
      <c r="C90" s="418"/>
      <c r="D90" s="419"/>
    </row>
    <row r="91" spans="1:5" ht="30.75" customHeight="1" thickBot="1" x14ac:dyDescent="0.3">
      <c r="A91" s="23" t="s">
        <v>3</v>
      </c>
      <c r="B91" s="24" t="s">
        <v>1</v>
      </c>
      <c r="C91" s="158" t="s">
        <v>143</v>
      </c>
      <c r="D91" s="25" t="s">
        <v>4</v>
      </c>
    </row>
    <row r="92" spans="1:5" ht="24" customHeight="1" x14ac:dyDescent="0.25">
      <c r="A92" s="112" t="s">
        <v>155</v>
      </c>
      <c r="B92" s="120">
        <f t="shared" ref="B92:B97" si="7">G70</f>
        <v>0</v>
      </c>
      <c r="C92" s="134">
        <f>1/12</f>
        <v>8.3333333333333329E-2</v>
      </c>
      <c r="D92" s="128">
        <f>B92*C92</f>
        <v>0</v>
      </c>
    </row>
    <row r="93" spans="1:5" ht="24" customHeight="1" x14ac:dyDescent="0.25">
      <c r="A93" s="114" t="s">
        <v>158</v>
      </c>
      <c r="B93" s="121">
        <f t="shared" si="7"/>
        <v>0</v>
      </c>
      <c r="C93" s="132">
        <f t="shared" ref="C93:C97" si="8">1/12</f>
        <v>8.3333333333333329E-2</v>
      </c>
      <c r="D93" s="129">
        <f t="shared" ref="D93:D97" si="9">B93*C93</f>
        <v>0</v>
      </c>
    </row>
    <row r="94" spans="1:5" ht="24" customHeight="1" thickBot="1" x14ac:dyDescent="0.3">
      <c r="A94" s="123" t="s">
        <v>160</v>
      </c>
      <c r="B94" s="124">
        <f t="shared" si="7"/>
        <v>0</v>
      </c>
      <c r="C94" s="137">
        <f t="shared" si="8"/>
        <v>8.3333333333333329E-2</v>
      </c>
      <c r="D94" s="130">
        <f t="shared" si="9"/>
        <v>0</v>
      </c>
    </row>
    <row r="95" spans="1:5" ht="24" customHeight="1" x14ac:dyDescent="0.25">
      <c r="A95" s="112" t="s">
        <v>156</v>
      </c>
      <c r="B95" s="120">
        <f t="shared" si="7"/>
        <v>0</v>
      </c>
      <c r="C95" s="134">
        <f t="shared" si="8"/>
        <v>8.3333333333333329E-2</v>
      </c>
      <c r="D95" s="128">
        <f t="shared" si="9"/>
        <v>0</v>
      </c>
    </row>
    <row r="96" spans="1:5" ht="24" customHeight="1" x14ac:dyDescent="0.25">
      <c r="A96" s="114" t="s">
        <v>157</v>
      </c>
      <c r="B96" s="121">
        <f t="shared" si="7"/>
        <v>0</v>
      </c>
      <c r="C96" s="132">
        <f t="shared" si="8"/>
        <v>8.3333333333333329E-2</v>
      </c>
      <c r="D96" s="129">
        <f t="shared" si="9"/>
        <v>0</v>
      </c>
    </row>
    <row r="97" spans="1:5" ht="24" customHeight="1" thickBot="1" x14ac:dyDescent="0.3">
      <c r="A97" s="111" t="s">
        <v>161</v>
      </c>
      <c r="B97" s="122">
        <f t="shared" si="7"/>
        <v>0</v>
      </c>
      <c r="C97" s="133">
        <f t="shared" si="8"/>
        <v>8.3333333333333329E-2</v>
      </c>
      <c r="D97" s="131">
        <f t="shared" si="9"/>
        <v>0</v>
      </c>
    </row>
    <row r="98" spans="1:5" ht="38.25" customHeight="1" thickBot="1" x14ac:dyDescent="0.3"/>
    <row r="99" spans="1:5" ht="24" customHeight="1" thickBot="1" x14ac:dyDescent="0.3">
      <c r="A99" s="430" t="s">
        <v>17</v>
      </c>
      <c r="B99" s="431"/>
      <c r="C99" s="431"/>
      <c r="D99" s="431"/>
      <c r="E99" s="432"/>
    </row>
    <row r="100" spans="1:5" ht="30" customHeight="1" thickBot="1" x14ac:dyDescent="0.3">
      <c r="A100" s="23" t="s">
        <v>3</v>
      </c>
      <c r="B100" s="24" t="s">
        <v>1</v>
      </c>
      <c r="C100" s="158" t="s">
        <v>18</v>
      </c>
      <c r="D100" s="158" t="s">
        <v>143</v>
      </c>
      <c r="E100" s="25" t="s">
        <v>4</v>
      </c>
    </row>
    <row r="101" spans="1:5" ht="24" customHeight="1" x14ac:dyDescent="0.25">
      <c r="A101" s="112" t="s">
        <v>155</v>
      </c>
      <c r="B101" s="120">
        <f t="shared" ref="B101:B106" si="10">G70</f>
        <v>0</v>
      </c>
      <c r="C101" s="126">
        <f>1/3</f>
        <v>0.33333333333333331</v>
      </c>
      <c r="D101" s="134">
        <f>1/12</f>
        <v>8.3333333333333329E-2</v>
      </c>
      <c r="E101" s="128">
        <f t="shared" ref="E101:E106" si="11">B101*C101*D101</f>
        <v>0</v>
      </c>
    </row>
    <row r="102" spans="1:5" ht="24" customHeight="1" x14ac:dyDescent="0.25">
      <c r="A102" s="114" t="s">
        <v>158</v>
      </c>
      <c r="B102" s="121">
        <f t="shared" si="10"/>
        <v>0</v>
      </c>
      <c r="C102" s="135">
        <f t="shared" ref="C102:C106" si="12">1/3</f>
        <v>0.33333333333333331</v>
      </c>
      <c r="D102" s="132">
        <f t="shared" ref="D102:D106" si="13">1/12</f>
        <v>8.3333333333333329E-2</v>
      </c>
      <c r="E102" s="129">
        <f t="shared" si="11"/>
        <v>0</v>
      </c>
    </row>
    <row r="103" spans="1:5" ht="24" customHeight="1" thickBot="1" x14ac:dyDescent="0.3">
      <c r="A103" s="123" t="s">
        <v>160</v>
      </c>
      <c r="B103" s="124">
        <f t="shared" si="10"/>
        <v>0</v>
      </c>
      <c r="C103" s="136">
        <f t="shared" si="12"/>
        <v>0.33333333333333331</v>
      </c>
      <c r="D103" s="137">
        <f t="shared" si="13"/>
        <v>8.3333333333333329E-2</v>
      </c>
      <c r="E103" s="130">
        <f t="shared" si="11"/>
        <v>0</v>
      </c>
    </row>
    <row r="104" spans="1:5" ht="24" customHeight="1" x14ac:dyDescent="0.25">
      <c r="A104" s="112" t="s">
        <v>156</v>
      </c>
      <c r="B104" s="120">
        <f t="shared" si="10"/>
        <v>0</v>
      </c>
      <c r="C104" s="126">
        <f t="shared" si="12"/>
        <v>0.33333333333333331</v>
      </c>
      <c r="D104" s="134">
        <f t="shared" si="13"/>
        <v>8.3333333333333329E-2</v>
      </c>
      <c r="E104" s="128">
        <f t="shared" si="11"/>
        <v>0</v>
      </c>
    </row>
    <row r="105" spans="1:5" ht="24" customHeight="1" x14ac:dyDescent="0.25">
      <c r="A105" s="114" t="s">
        <v>157</v>
      </c>
      <c r="B105" s="121">
        <f t="shared" si="10"/>
        <v>0</v>
      </c>
      <c r="C105" s="135">
        <f t="shared" si="12"/>
        <v>0.33333333333333331</v>
      </c>
      <c r="D105" s="132">
        <f t="shared" si="13"/>
        <v>8.3333333333333329E-2</v>
      </c>
      <c r="E105" s="129">
        <f t="shared" si="11"/>
        <v>0</v>
      </c>
    </row>
    <row r="106" spans="1:5" ht="24" customHeight="1" thickBot="1" x14ac:dyDescent="0.3">
      <c r="A106" s="111" t="s">
        <v>161</v>
      </c>
      <c r="B106" s="122">
        <f t="shared" si="10"/>
        <v>0</v>
      </c>
      <c r="C106" s="127">
        <f t="shared" si="12"/>
        <v>0.33333333333333331</v>
      </c>
      <c r="D106" s="133">
        <f t="shared" si="13"/>
        <v>8.3333333333333329E-2</v>
      </c>
      <c r="E106" s="131">
        <f t="shared" si="11"/>
        <v>0</v>
      </c>
    </row>
    <row r="107" spans="1:5" ht="24" customHeight="1" thickBot="1" x14ac:dyDescent="0.3"/>
    <row r="108" spans="1:5" ht="24" customHeight="1" thickBot="1" x14ac:dyDescent="0.3">
      <c r="A108" s="424" t="s">
        <v>144</v>
      </c>
      <c r="B108" s="425"/>
      <c r="C108" s="425"/>
      <c r="D108" s="425"/>
      <c r="E108" s="426"/>
    </row>
    <row r="109" spans="1:5" ht="24" customHeight="1" thickBot="1" x14ac:dyDescent="0.3">
      <c r="A109" s="23" t="s">
        <v>3</v>
      </c>
      <c r="B109" s="24" t="s">
        <v>140</v>
      </c>
      <c r="C109" s="24" t="s">
        <v>139</v>
      </c>
      <c r="D109" s="24" t="s">
        <v>19</v>
      </c>
      <c r="E109" s="25" t="s">
        <v>16</v>
      </c>
    </row>
    <row r="110" spans="1:5" ht="24" customHeight="1" x14ac:dyDescent="0.25">
      <c r="A110" s="112" t="s">
        <v>155</v>
      </c>
      <c r="B110" s="120">
        <f t="shared" ref="B110:B115" si="14">D83</f>
        <v>0</v>
      </c>
      <c r="C110" s="120">
        <f t="shared" ref="C110:C115" si="15">D92</f>
        <v>0</v>
      </c>
      <c r="D110" s="120">
        <f t="shared" ref="D110:D115" si="16">E101</f>
        <v>0</v>
      </c>
      <c r="E110" s="128">
        <f t="shared" ref="E110:E115" si="17">SUM(B110:D110)</f>
        <v>0</v>
      </c>
    </row>
    <row r="111" spans="1:5" ht="24" customHeight="1" x14ac:dyDescent="0.25">
      <c r="A111" s="114" t="s">
        <v>158</v>
      </c>
      <c r="B111" s="121">
        <f t="shared" si="14"/>
        <v>0</v>
      </c>
      <c r="C111" s="121">
        <f t="shared" si="15"/>
        <v>0</v>
      </c>
      <c r="D111" s="121">
        <f t="shared" si="16"/>
        <v>0</v>
      </c>
      <c r="E111" s="129">
        <f t="shared" si="17"/>
        <v>0</v>
      </c>
    </row>
    <row r="112" spans="1:5" ht="24" customHeight="1" thickBot="1" x14ac:dyDescent="0.3">
      <c r="A112" s="123" t="s">
        <v>160</v>
      </c>
      <c r="B112" s="124">
        <f t="shared" si="14"/>
        <v>0</v>
      </c>
      <c r="C112" s="124">
        <f t="shared" si="15"/>
        <v>0</v>
      </c>
      <c r="D112" s="124">
        <f t="shared" si="16"/>
        <v>0</v>
      </c>
      <c r="E112" s="130">
        <f t="shared" si="17"/>
        <v>0</v>
      </c>
    </row>
    <row r="113" spans="1:8" ht="24" customHeight="1" x14ac:dyDescent="0.25">
      <c r="A113" s="112" t="s">
        <v>156</v>
      </c>
      <c r="B113" s="120">
        <f t="shared" si="14"/>
        <v>0</v>
      </c>
      <c r="C113" s="120">
        <f t="shared" si="15"/>
        <v>0</v>
      </c>
      <c r="D113" s="120">
        <f t="shared" si="16"/>
        <v>0</v>
      </c>
      <c r="E113" s="128">
        <f t="shared" si="17"/>
        <v>0</v>
      </c>
    </row>
    <row r="114" spans="1:8" ht="24" customHeight="1" x14ac:dyDescent="0.25">
      <c r="A114" s="114" t="s">
        <v>157</v>
      </c>
      <c r="B114" s="121">
        <f t="shared" si="14"/>
        <v>0</v>
      </c>
      <c r="C114" s="121">
        <f t="shared" si="15"/>
        <v>0</v>
      </c>
      <c r="D114" s="121">
        <f t="shared" si="16"/>
        <v>0</v>
      </c>
      <c r="E114" s="129">
        <f t="shared" si="17"/>
        <v>0</v>
      </c>
    </row>
    <row r="115" spans="1:8" ht="24" customHeight="1" thickBot="1" x14ac:dyDescent="0.3">
      <c r="A115" s="111" t="s">
        <v>161</v>
      </c>
      <c r="B115" s="122">
        <f t="shared" si="14"/>
        <v>0</v>
      </c>
      <c r="C115" s="122">
        <f t="shared" si="15"/>
        <v>0</v>
      </c>
      <c r="D115" s="122">
        <f t="shared" si="16"/>
        <v>0</v>
      </c>
      <c r="E115" s="131">
        <f t="shared" si="17"/>
        <v>0</v>
      </c>
      <c r="H115" s="162"/>
    </row>
    <row r="117" spans="1:8" ht="24" customHeight="1" x14ac:dyDescent="0.25">
      <c r="A117" s="421" t="s">
        <v>21</v>
      </c>
      <c r="B117" s="422"/>
      <c r="C117" s="422"/>
      <c r="D117" s="422"/>
      <c r="E117" s="422"/>
      <c r="F117" s="422"/>
      <c r="G117" s="422"/>
      <c r="H117" s="422"/>
    </row>
    <row r="118" spans="1:8" ht="51.75" customHeight="1" x14ac:dyDescent="0.25">
      <c r="A118" s="427" t="s">
        <v>244</v>
      </c>
      <c r="B118" s="427"/>
      <c r="C118" s="427"/>
      <c r="D118" s="427"/>
      <c r="E118" s="427"/>
      <c r="F118" s="427"/>
      <c r="G118" s="427"/>
      <c r="H118" s="427"/>
    </row>
    <row r="119" spans="1:8" ht="24" customHeight="1" thickBot="1" x14ac:dyDescent="0.3"/>
    <row r="120" spans="1:8" ht="24" customHeight="1" thickBot="1" x14ac:dyDescent="0.3">
      <c r="A120" s="417" t="s">
        <v>22</v>
      </c>
      <c r="B120" s="419"/>
    </row>
    <row r="121" spans="1:8" ht="24" customHeight="1" thickBot="1" x14ac:dyDescent="0.3">
      <c r="A121" s="23" t="s">
        <v>23</v>
      </c>
      <c r="B121" s="25" t="s">
        <v>2</v>
      </c>
    </row>
    <row r="122" spans="1:8" ht="24" customHeight="1" x14ac:dyDescent="0.25">
      <c r="A122" s="4" t="s">
        <v>24</v>
      </c>
      <c r="B122" s="28">
        <v>0.2</v>
      </c>
    </row>
    <row r="123" spans="1:8" ht="24" customHeight="1" x14ac:dyDescent="0.25">
      <c r="A123" s="7" t="s">
        <v>25</v>
      </c>
      <c r="B123" s="27">
        <v>2.5000000000000001E-2</v>
      </c>
    </row>
    <row r="124" spans="1:8" ht="24" customHeight="1" x14ac:dyDescent="0.25">
      <c r="A124" s="7" t="s">
        <v>26</v>
      </c>
      <c r="B124" s="253"/>
    </row>
    <row r="125" spans="1:8" ht="24" customHeight="1" x14ac:dyDescent="0.25">
      <c r="A125" s="7" t="s">
        <v>27</v>
      </c>
      <c r="B125" s="27">
        <v>1.4999999999999999E-2</v>
      </c>
    </row>
    <row r="126" spans="1:8" ht="24" customHeight="1" x14ac:dyDescent="0.25">
      <c r="A126" s="7" t="s">
        <v>28</v>
      </c>
      <c r="B126" s="27">
        <v>0.01</v>
      </c>
    </row>
    <row r="127" spans="1:8" ht="24" customHeight="1" x14ac:dyDescent="0.25">
      <c r="A127" s="7" t="s">
        <v>29</v>
      </c>
      <c r="B127" s="27">
        <v>6.0000000000000001E-3</v>
      </c>
    </row>
    <row r="128" spans="1:8" ht="24" customHeight="1" x14ac:dyDescent="0.25">
      <c r="A128" s="7" t="s">
        <v>30</v>
      </c>
      <c r="B128" s="27">
        <v>2E-3</v>
      </c>
    </row>
    <row r="129" spans="1:4" ht="24" customHeight="1" thickBot="1" x14ac:dyDescent="0.3">
      <c r="A129" s="2" t="s">
        <v>31</v>
      </c>
      <c r="B129" s="29">
        <v>0.08</v>
      </c>
    </row>
    <row r="130" spans="1:4" ht="24" customHeight="1" thickBot="1" x14ac:dyDescent="0.3">
      <c r="A130" s="258" t="s">
        <v>32</v>
      </c>
      <c r="B130" s="259">
        <f>SUM(B122:B129)</f>
        <v>0.33800000000000002</v>
      </c>
    </row>
    <row r="131" spans="1:4" ht="24" customHeight="1" thickBot="1" x14ac:dyDescent="0.3"/>
    <row r="132" spans="1:4" ht="24" customHeight="1" thickBot="1" x14ac:dyDescent="0.3">
      <c r="A132" s="417" t="s">
        <v>33</v>
      </c>
      <c r="B132" s="418"/>
      <c r="C132" s="418"/>
      <c r="D132" s="419"/>
    </row>
    <row r="133" spans="1:4" ht="24" customHeight="1" thickBot="1" x14ac:dyDescent="0.3">
      <c r="A133" s="23" t="s">
        <v>3</v>
      </c>
      <c r="B133" s="24" t="s">
        <v>1</v>
      </c>
      <c r="C133" s="24" t="s">
        <v>2</v>
      </c>
      <c r="D133" s="25" t="s">
        <v>4</v>
      </c>
    </row>
    <row r="134" spans="1:4" ht="24" customHeight="1" x14ac:dyDescent="0.25">
      <c r="A134" s="112" t="s">
        <v>155</v>
      </c>
      <c r="B134" s="120">
        <f t="shared" ref="B134:B139" si="18">G70+E110</f>
        <v>0</v>
      </c>
      <c r="C134" s="260">
        <f>SUM($B$122:$B$128)</f>
        <v>0.25800000000000001</v>
      </c>
      <c r="D134" s="128">
        <f>B134*C134</f>
        <v>0</v>
      </c>
    </row>
    <row r="135" spans="1:4" ht="24" customHeight="1" x14ac:dyDescent="0.25">
      <c r="A135" s="114" t="s">
        <v>158</v>
      </c>
      <c r="B135" s="121">
        <f t="shared" si="18"/>
        <v>0</v>
      </c>
      <c r="C135" s="261">
        <f t="shared" ref="C135:C139" si="19">SUM($B$122:$B$128)</f>
        <v>0.25800000000000001</v>
      </c>
      <c r="D135" s="129">
        <f t="shared" ref="D135:D139" si="20">B135*C135</f>
        <v>0</v>
      </c>
    </row>
    <row r="136" spans="1:4" ht="24" customHeight="1" thickBot="1" x14ac:dyDescent="0.3">
      <c r="A136" s="123" t="s">
        <v>160</v>
      </c>
      <c r="B136" s="124">
        <f t="shared" si="18"/>
        <v>0</v>
      </c>
      <c r="C136" s="262">
        <f t="shared" si="19"/>
        <v>0.25800000000000001</v>
      </c>
      <c r="D136" s="130">
        <f t="shared" si="20"/>
        <v>0</v>
      </c>
    </row>
    <row r="137" spans="1:4" ht="24" customHeight="1" x14ac:dyDescent="0.25">
      <c r="A137" s="112" t="s">
        <v>156</v>
      </c>
      <c r="B137" s="120">
        <f t="shared" si="18"/>
        <v>0</v>
      </c>
      <c r="C137" s="260">
        <f t="shared" si="19"/>
        <v>0.25800000000000001</v>
      </c>
      <c r="D137" s="128">
        <f t="shared" si="20"/>
        <v>0</v>
      </c>
    </row>
    <row r="138" spans="1:4" ht="24" customHeight="1" x14ac:dyDescent="0.25">
      <c r="A138" s="114" t="s">
        <v>157</v>
      </c>
      <c r="B138" s="121">
        <f t="shared" si="18"/>
        <v>0</v>
      </c>
      <c r="C138" s="261">
        <f t="shared" si="19"/>
        <v>0.25800000000000001</v>
      </c>
      <c r="D138" s="129">
        <f t="shared" si="20"/>
        <v>0</v>
      </c>
    </row>
    <row r="139" spans="1:4" ht="24" customHeight="1" thickBot="1" x14ac:dyDescent="0.3">
      <c r="A139" s="111" t="s">
        <v>161</v>
      </c>
      <c r="B139" s="122">
        <f t="shared" si="18"/>
        <v>0</v>
      </c>
      <c r="C139" s="263">
        <f t="shared" si="19"/>
        <v>0.25800000000000001</v>
      </c>
      <c r="D139" s="131">
        <f t="shared" si="20"/>
        <v>0</v>
      </c>
    </row>
    <row r="140" spans="1:4" ht="24" customHeight="1" thickBot="1" x14ac:dyDescent="0.3"/>
    <row r="141" spans="1:4" ht="24" customHeight="1" thickBot="1" x14ac:dyDescent="0.3">
      <c r="A141" s="417" t="s">
        <v>34</v>
      </c>
      <c r="B141" s="418"/>
      <c r="C141" s="418"/>
      <c r="D141" s="419"/>
    </row>
    <row r="142" spans="1:4" ht="24" customHeight="1" thickBot="1" x14ac:dyDescent="0.3">
      <c r="A142" s="23" t="s">
        <v>3</v>
      </c>
      <c r="B142" s="24" t="s">
        <v>1</v>
      </c>
      <c r="C142" s="24" t="s">
        <v>2</v>
      </c>
      <c r="D142" s="25" t="s">
        <v>4</v>
      </c>
    </row>
    <row r="143" spans="1:4" ht="24" customHeight="1" x14ac:dyDescent="0.25">
      <c r="A143" s="112" t="s">
        <v>155</v>
      </c>
      <c r="B143" s="120">
        <f t="shared" ref="B143:B148" si="21">G70+E110</f>
        <v>0</v>
      </c>
      <c r="C143" s="134">
        <f>$B$129</f>
        <v>0.08</v>
      </c>
      <c r="D143" s="128">
        <f>B143*C143</f>
        <v>0</v>
      </c>
    </row>
    <row r="144" spans="1:4" ht="24" customHeight="1" x14ac:dyDescent="0.25">
      <c r="A144" s="114" t="s">
        <v>158</v>
      </c>
      <c r="B144" s="121">
        <f t="shared" si="21"/>
        <v>0</v>
      </c>
      <c r="C144" s="132">
        <f t="shared" ref="C144:C148" si="22">$B$129</f>
        <v>0.08</v>
      </c>
      <c r="D144" s="129">
        <f t="shared" ref="D144:D148" si="23">B144*C144</f>
        <v>0</v>
      </c>
    </row>
    <row r="145" spans="1:8" ht="24" customHeight="1" thickBot="1" x14ac:dyDescent="0.3">
      <c r="A145" s="123" t="s">
        <v>160</v>
      </c>
      <c r="B145" s="124">
        <f t="shared" si="21"/>
        <v>0</v>
      </c>
      <c r="C145" s="137">
        <f t="shared" si="22"/>
        <v>0.08</v>
      </c>
      <c r="D145" s="130">
        <f t="shared" si="23"/>
        <v>0</v>
      </c>
    </row>
    <row r="146" spans="1:8" ht="24" customHeight="1" x14ac:dyDescent="0.25">
      <c r="A146" s="112" t="s">
        <v>156</v>
      </c>
      <c r="B146" s="120">
        <f t="shared" si="21"/>
        <v>0</v>
      </c>
      <c r="C146" s="134">
        <f t="shared" si="22"/>
        <v>0.08</v>
      </c>
      <c r="D146" s="128">
        <f t="shared" si="23"/>
        <v>0</v>
      </c>
    </row>
    <row r="147" spans="1:8" ht="24" customHeight="1" x14ac:dyDescent="0.25">
      <c r="A147" s="114" t="s">
        <v>157</v>
      </c>
      <c r="B147" s="121">
        <f t="shared" si="21"/>
        <v>0</v>
      </c>
      <c r="C147" s="132">
        <f t="shared" si="22"/>
        <v>0.08</v>
      </c>
      <c r="D147" s="129">
        <f t="shared" si="23"/>
        <v>0</v>
      </c>
    </row>
    <row r="148" spans="1:8" ht="24" customHeight="1" thickBot="1" x14ac:dyDescent="0.3">
      <c r="A148" s="111" t="s">
        <v>161</v>
      </c>
      <c r="B148" s="122">
        <f t="shared" si="21"/>
        <v>0</v>
      </c>
      <c r="C148" s="133">
        <f t="shared" si="22"/>
        <v>0.08</v>
      </c>
      <c r="D148" s="131">
        <f t="shared" si="23"/>
        <v>0</v>
      </c>
    </row>
    <row r="149" spans="1:8" ht="24" customHeight="1" thickBot="1" x14ac:dyDescent="0.3"/>
    <row r="150" spans="1:8" ht="24" customHeight="1" thickBot="1" x14ac:dyDescent="0.3">
      <c r="A150" s="417" t="s">
        <v>21</v>
      </c>
      <c r="B150" s="418"/>
      <c r="C150" s="418"/>
      <c r="D150" s="419"/>
    </row>
    <row r="151" spans="1:8" ht="24" customHeight="1" thickBot="1" x14ac:dyDescent="0.3">
      <c r="A151" s="23" t="s">
        <v>3</v>
      </c>
      <c r="B151" s="24" t="s">
        <v>35</v>
      </c>
      <c r="C151" s="24" t="s">
        <v>31</v>
      </c>
      <c r="D151" s="25" t="s">
        <v>16</v>
      </c>
    </row>
    <row r="152" spans="1:8" ht="24" customHeight="1" x14ac:dyDescent="0.25">
      <c r="A152" s="112" t="s">
        <v>155</v>
      </c>
      <c r="B152" s="120">
        <f>D134</f>
        <v>0</v>
      </c>
      <c r="C152" s="120">
        <f>D143</f>
        <v>0</v>
      </c>
      <c r="D152" s="128">
        <f>B152+C152</f>
        <v>0</v>
      </c>
    </row>
    <row r="153" spans="1:8" ht="24" customHeight="1" x14ac:dyDescent="0.25">
      <c r="A153" s="114" t="s">
        <v>158</v>
      </c>
      <c r="B153" s="121">
        <f t="shared" ref="B153:B157" si="24">D135</f>
        <v>0</v>
      </c>
      <c r="C153" s="121">
        <f t="shared" ref="C153:C157" si="25">D144</f>
        <v>0</v>
      </c>
      <c r="D153" s="129">
        <f t="shared" ref="D153:D157" si="26">B153+C153</f>
        <v>0</v>
      </c>
    </row>
    <row r="154" spans="1:8" ht="24" customHeight="1" thickBot="1" x14ac:dyDescent="0.3">
      <c r="A154" s="123" t="s">
        <v>160</v>
      </c>
      <c r="B154" s="124">
        <f t="shared" si="24"/>
        <v>0</v>
      </c>
      <c r="C154" s="124">
        <f t="shared" si="25"/>
        <v>0</v>
      </c>
      <c r="D154" s="130">
        <f t="shared" si="26"/>
        <v>0</v>
      </c>
    </row>
    <row r="155" spans="1:8" ht="24" customHeight="1" x14ac:dyDescent="0.25">
      <c r="A155" s="112" t="s">
        <v>156</v>
      </c>
      <c r="B155" s="120">
        <f t="shared" si="24"/>
        <v>0</v>
      </c>
      <c r="C155" s="120">
        <f t="shared" si="25"/>
        <v>0</v>
      </c>
      <c r="D155" s="128">
        <f t="shared" si="26"/>
        <v>0</v>
      </c>
    </row>
    <row r="156" spans="1:8" ht="24" customHeight="1" x14ac:dyDescent="0.25">
      <c r="A156" s="114" t="s">
        <v>157</v>
      </c>
      <c r="B156" s="121">
        <f t="shared" si="24"/>
        <v>0</v>
      </c>
      <c r="C156" s="121">
        <f t="shared" si="25"/>
        <v>0</v>
      </c>
      <c r="D156" s="129">
        <f t="shared" si="26"/>
        <v>0</v>
      </c>
    </row>
    <row r="157" spans="1:8" ht="24" customHeight="1" thickBot="1" x14ac:dyDescent="0.3">
      <c r="A157" s="111" t="s">
        <v>161</v>
      </c>
      <c r="B157" s="122">
        <f t="shared" si="24"/>
        <v>0</v>
      </c>
      <c r="C157" s="122">
        <f t="shared" si="25"/>
        <v>0</v>
      </c>
      <c r="D157" s="131">
        <f t="shared" si="26"/>
        <v>0</v>
      </c>
      <c r="H157" s="162"/>
    </row>
    <row r="159" spans="1:8" ht="24" customHeight="1" x14ac:dyDescent="0.25">
      <c r="A159" s="421" t="s">
        <v>36</v>
      </c>
      <c r="B159" s="422"/>
      <c r="C159" s="422"/>
      <c r="D159" s="422"/>
      <c r="E159" s="422"/>
      <c r="F159" s="422"/>
      <c r="G159" s="422"/>
      <c r="H159" s="422"/>
    </row>
    <row r="160" spans="1:8" ht="72.75" customHeight="1" x14ac:dyDescent="0.25">
      <c r="A160" s="427" t="s">
        <v>245</v>
      </c>
      <c r="B160" s="427"/>
      <c r="C160" s="427"/>
      <c r="D160" s="427"/>
      <c r="E160" s="427"/>
      <c r="F160" s="427"/>
      <c r="G160" s="427"/>
      <c r="H160" s="427"/>
    </row>
    <row r="162" spans="1:7" ht="24" customHeight="1" x14ac:dyDescent="0.25">
      <c r="A162" s="442" t="s">
        <v>37</v>
      </c>
      <c r="B162" s="442"/>
      <c r="C162" s="442"/>
      <c r="D162" s="442"/>
      <c r="E162" s="442"/>
      <c r="F162" s="442"/>
      <c r="G162" s="162"/>
    </row>
    <row r="163" spans="1:7" ht="36" customHeight="1" thickBot="1" x14ac:dyDescent="0.3"/>
    <row r="164" spans="1:7" ht="24" customHeight="1" thickBot="1" x14ac:dyDescent="0.3">
      <c r="A164" s="424" t="s">
        <v>42</v>
      </c>
      <c r="B164" s="425"/>
      <c r="C164" s="425"/>
      <c r="D164" s="425"/>
      <c r="E164" s="426"/>
    </row>
    <row r="165" spans="1:7" ht="32.25" thickBot="1" x14ac:dyDescent="0.3">
      <c r="A165" s="23" t="s">
        <v>3</v>
      </c>
      <c r="B165" s="24" t="s">
        <v>38</v>
      </c>
      <c r="C165" s="24" t="s">
        <v>39</v>
      </c>
      <c r="D165" s="158" t="s">
        <v>41</v>
      </c>
      <c r="E165" s="25" t="s">
        <v>40</v>
      </c>
    </row>
    <row r="166" spans="1:7" ht="24" customHeight="1" x14ac:dyDescent="0.25">
      <c r="A166" s="112" t="s">
        <v>155</v>
      </c>
      <c r="B166" s="120"/>
      <c r="C166" s="30">
        <v>2</v>
      </c>
      <c r="D166" s="30">
        <v>15</v>
      </c>
      <c r="E166" s="128">
        <f t="shared" ref="E166:E171" si="27">B166*C166*D166</f>
        <v>0</v>
      </c>
    </row>
    <row r="167" spans="1:7" ht="24" customHeight="1" x14ac:dyDescent="0.25">
      <c r="A167" s="114" t="s">
        <v>158</v>
      </c>
      <c r="B167" s="121">
        <f>B166</f>
        <v>0</v>
      </c>
      <c r="C167" s="31">
        <f t="shared" ref="C167:C171" si="28">C166</f>
        <v>2</v>
      </c>
      <c r="D167" s="31">
        <v>15</v>
      </c>
      <c r="E167" s="129">
        <f t="shared" si="27"/>
        <v>0</v>
      </c>
    </row>
    <row r="168" spans="1:7" ht="24" customHeight="1" thickBot="1" x14ac:dyDescent="0.3">
      <c r="A168" s="123" t="s">
        <v>160</v>
      </c>
      <c r="B168" s="124">
        <f>B167</f>
        <v>0</v>
      </c>
      <c r="C168" s="89">
        <f t="shared" si="28"/>
        <v>2</v>
      </c>
      <c r="D168" s="89">
        <v>22</v>
      </c>
      <c r="E168" s="130">
        <f t="shared" si="27"/>
        <v>0</v>
      </c>
    </row>
    <row r="169" spans="1:7" ht="24" customHeight="1" x14ac:dyDescent="0.25">
      <c r="A169" s="112" t="s">
        <v>156</v>
      </c>
      <c r="B169" s="120">
        <f>B168</f>
        <v>0</v>
      </c>
      <c r="C169" s="30">
        <f t="shared" si="28"/>
        <v>2</v>
      </c>
      <c r="D169" s="30">
        <v>15</v>
      </c>
      <c r="E169" s="128">
        <f t="shared" si="27"/>
        <v>0</v>
      </c>
    </row>
    <row r="170" spans="1:7" ht="24" customHeight="1" x14ac:dyDescent="0.25">
      <c r="A170" s="114" t="s">
        <v>157</v>
      </c>
      <c r="B170" s="121">
        <f>B169</f>
        <v>0</v>
      </c>
      <c r="C170" s="31">
        <f t="shared" si="28"/>
        <v>2</v>
      </c>
      <c r="D170" s="31">
        <v>15</v>
      </c>
      <c r="E170" s="129">
        <f t="shared" si="27"/>
        <v>0</v>
      </c>
    </row>
    <row r="171" spans="1:7" ht="24" customHeight="1" thickBot="1" x14ac:dyDescent="0.3">
      <c r="A171" s="111" t="s">
        <v>161</v>
      </c>
      <c r="B171" s="122">
        <f>B170</f>
        <v>0</v>
      </c>
      <c r="C171" s="32">
        <f t="shared" si="28"/>
        <v>2</v>
      </c>
      <c r="D171" s="32">
        <v>22</v>
      </c>
      <c r="E171" s="131">
        <f t="shared" si="27"/>
        <v>0</v>
      </c>
    </row>
    <row r="172" spans="1:7" ht="24" customHeight="1" thickBot="1" x14ac:dyDescent="0.3"/>
    <row r="173" spans="1:7" ht="24" customHeight="1" thickBot="1" x14ac:dyDescent="0.3">
      <c r="A173" s="424" t="s">
        <v>46</v>
      </c>
      <c r="B173" s="425"/>
      <c r="C173" s="425"/>
      <c r="D173" s="425"/>
      <c r="E173" s="426"/>
    </row>
    <row r="174" spans="1:7" ht="24" customHeight="1" thickBot="1" x14ac:dyDescent="0.3">
      <c r="A174" s="23" t="s">
        <v>3</v>
      </c>
      <c r="B174" s="24" t="s">
        <v>1</v>
      </c>
      <c r="C174" s="24" t="s">
        <v>43</v>
      </c>
      <c r="D174" s="24" t="s">
        <v>2</v>
      </c>
      <c r="E174" s="25" t="s">
        <v>44</v>
      </c>
    </row>
    <row r="175" spans="1:7" ht="24" customHeight="1" x14ac:dyDescent="0.25">
      <c r="A175" s="112" t="s">
        <v>155</v>
      </c>
      <c r="B175" s="120">
        <f>B12</f>
        <v>0</v>
      </c>
      <c r="C175" s="117">
        <v>0.5</v>
      </c>
      <c r="D175" s="117">
        <v>0.06</v>
      </c>
      <c r="E175" s="128">
        <f t="shared" ref="E175:E180" si="29">B175*C175*D175</f>
        <v>0</v>
      </c>
    </row>
    <row r="176" spans="1:7" ht="24" customHeight="1" x14ac:dyDescent="0.25">
      <c r="A176" s="114" t="s">
        <v>158</v>
      </c>
      <c r="B176" s="121">
        <f>B12</f>
        <v>0</v>
      </c>
      <c r="C176" s="118">
        <v>0.5</v>
      </c>
      <c r="D176" s="118">
        <v>0.06</v>
      </c>
      <c r="E176" s="129">
        <f t="shared" si="29"/>
        <v>0</v>
      </c>
    </row>
    <row r="177" spans="1:8" ht="24" customHeight="1" thickBot="1" x14ac:dyDescent="0.3">
      <c r="A177" s="123" t="s">
        <v>160</v>
      </c>
      <c r="B177" s="124">
        <f>B12</f>
        <v>0</v>
      </c>
      <c r="C177" s="125">
        <v>1</v>
      </c>
      <c r="D177" s="125">
        <v>0.06</v>
      </c>
      <c r="E177" s="130">
        <f t="shared" si="29"/>
        <v>0</v>
      </c>
    </row>
    <row r="178" spans="1:8" ht="24" customHeight="1" x14ac:dyDescent="0.25">
      <c r="A178" s="112" t="s">
        <v>156</v>
      </c>
      <c r="B178" s="120">
        <f>B13</f>
        <v>0</v>
      </c>
      <c r="C178" s="117">
        <v>0.5</v>
      </c>
      <c r="D178" s="117">
        <v>0.06</v>
      </c>
      <c r="E178" s="128">
        <f t="shared" si="29"/>
        <v>0</v>
      </c>
    </row>
    <row r="179" spans="1:8" ht="24" customHeight="1" x14ac:dyDescent="0.25">
      <c r="A179" s="114" t="s">
        <v>157</v>
      </c>
      <c r="B179" s="121">
        <f>B13</f>
        <v>0</v>
      </c>
      <c r="C179" s="118">
        <v>0.5</v>
      </c>
      <c r="D179" s="118">
        <v>0.06</v>
      </c>
      <c r="E179" s="129">
        <f t="shared" si="29"/>
        <v>0</v>
      </c>
    </row>
    <row r="180" spans="1:8" ht="24" customHeight="1" thickBot="1" x14ac:dyDescent="0.3">
      <c r="A180" s="111" t="s">
        <v>161</v>
      </c>
      <c r="B180" s="122">
        <f>B13</f>
        <v>0</v>
      </c>
      <c r="C180" s="119">
        <v>1</v>
      </c>
      <c r="D180" s="119">
        <v>0.06</v>
      </c>
      <c r="E180" s="131">
        <f t="shared" si="29"/>
        <v>0</v>
      </c>
    </row>
    <row r="181" spans="1:8" ht="24" customHeight="1" thickBot="1" x14ac:dyDescent="0.3"/>
    <row r="182" spans="1:8" ht="24" customHeight="1" thickBot="1" x14ac:dyDescent="0.3">
      <c r="A182" s="417" t="s">
        <v>48</v>
      </c>
      <c r="B182" s="418"/>
      <c r="C182" s="418"/>
      <c r="D182" s="419"/>
    </row>
    <row r="183" spans="1:8" ht="24" customHeight="1" thickBot="1" x14ac:dyDescent="0.3">
      <c r="A183" s="23" t="s">
        <v>3</v>
      </c>
      <c r="B183" s="24" t="s">
        <v>40</v>
      </c>
      <c r="C183" s="24" t="s">
        <v>45</v>
      </c>
      <c r="D183" s="25" t="s">
        <v>47</v>
      </c>
    </row>
    <row r="184" spans="1:8" ht="24" customHeight="1" x14ac:dyDescent="0.25">
      <c r="A184" s="112" t="s">
        <v>155</v>
      </c>
      <c r="B184" s="120">
        <f t="shared" ref="B184:B189" si="30">E166</f>
        <v>0</v>
      </c>
      <c r="C184" s="120">
        <f t="shared" ref="C184:C189" si="31">E175</f>
        <v>0</v>
      </c>
      <c r="D184" s="128">
        <f>B184-C184</f>
        <v>0</v>
      </c>
    </row>
    <row r="185" spans="1:8" ht="24" customHeight="1" x14ac:dyDescent="0.25">
      <c r="A185" s="114" t="s">
        <v>158</v>
      </c>
      <c r="B185" s="121">
        <f t="shared" si="30"/>
        <v>0</v>
      </c>
      <c r="C185" s="121">
        <f t="shared" si="31"/>
        <v>0</v>
      </c>
      <c r="D185" s="129">
        <f t="shared" ref="D185:D189" si="32">B185-C185</f>
        <v>0</v>
      </c>
    </row>
    <row r="186" spans="1:8" ht="24" customHeight="1" thickBot="1" x14ac:dyDescent="0.3">
      <c r="A186" s="123" t="s">
        <v>160</v>
      </c>
      <c r="B186" s="124">
        <f t="shared" si="30"/>
        <v>0</v>
      </c>
      <c r="C186" s="124">
        <f t="shared" si="31"/>
        <v>0</v>
      </c>
      <c r="D186" s="130">
        <f t="shared" si="32"/>
        <v>0</v>
      </c>
    </row>
    <row r="187" spans="1:8" ht="24" customHeight="1" x14ac:dyDescent="0.25">
      <c r="A187" s="112" t="s">
        <v>156</v>
      </c>
      <c r="B187" s="120">
        <f t="shared" si="30"/>
        <v>0</v>
      </c>
      <c r="C187" s="120">
        <f t="shared" si="31"/>
        <v>0</v>
      </c>
      <c r="D187" s="128">
        <f t="shared" si="32"/>
        <v>0</v>
      </c>
    </row>
    <row r="188" spans="1:8" ht="24" customHeight="1" x14ac:dyDescent="0.25">
      <c r="A188" s="114" t="s">
        <v>157</v>
      </c>
      <c r="B188" s="121">
        <f t="shared" si="30"/>
        <v>0</v>
      </c>
      <c r="C188" s="121">
        <f t="shared" si="31"/>
        <v>0</v>
      </c>
      <c r="D188" s="129">
        <f t="shared" si="32"/>
        <v>0</v>
      </c>
    </row>
    <row r="189" spans="1:8" ht="24" customHeight="1" thickBot="1" x14ac:dyDescent="0.3">
      <c r="A189" s="111" t="s">
        <v>161</v>
      </c>
      <c r="B189" s="122">
        <f t="shared" si="30"/>
        <v>0</v>
      </c>
      <c r="C189" s="122">
        <f t="shared" si="31"/>
        <v>0</v>
      </c>
      <c r="D189" s="131">
        <f t="shared" si="32"/>
        <v>0</v>
      </c>
      <c r="H189" s="162"/>
    </row>
    <row r="191" spans="1:8" ht="24" customHeight="1" x14ac:dyDescent="0.25">
      <c r="A191" s="442" t="s">
        <v>49</v>
      </c>
      <c r="B191" s="442"/>
      <c r="C191" s="442"/>
      <c r="D191" s="442"/>
      <c r="E191" s="442"/>
      <c r="F191" s="442"/>
      <c r="G191" s="162"/>
    </row>
    <row r="192" spans="1:8" ht="31.5" customHeight="1" thickBot="1" x14ac:dyDescent="0.3"/>
    <row r="193" spans="1:4" ht="24" customHeight="1" thickBot="1" x14ac:dyDescent="0.3">
      <c r="A193" s="417" t="s">
        <v>49</v>
      </c>
      <c r="B193" s="418"/>
      <c r="C193" s="418"/>
      <c r="D193" s="419"/>
    </row>
    <row r="194" spans="1:4" ht="27" customHeight="1" thickBot="1" x14ac:dyDescent="0.3">
      <c r="A194" s="86" t="s">
        <v>3</v>
      </c>
      <c r="B194" s="87" t="s">
        <v>50</v>
      </c>
      <c r="C194" s="22" t="s">
        <v>41</v>
      </c>
      <c r="D194" s="88" t="s">
        <v>4</v>
      </c>
    </row>
    <row r="195" spans="1:4" ht="24" customHeight="1" x14ac:dyDescent="0.25">
      <c r="A195" s="112" t="s">
        <v>155</v>
      </c>
      <c r="B195" s="120"/>
      <c r="C195" s="30">
        <f>D166</f>
        <v>15</v>
      </c>
      <c r="D195" s="128">
        <f>B195*C195</f>
        <v>0</v>
      </c>
    </row>
    <row r="196" spans="1:4" ht="24" customHeight="1" x14ac:dyDescent="0.25">
      <c r="A196" s="114" t="s">
        <v>158</v>
      </c>
      <c r="B196" s="121">
        <f>B195</f>
        <v>0</v>
      </c>
      <c r="C196" s="31">
        <f t="shared" ref="C196:C200" si="33">D167</f>
        <v>15</v>
      </c>
      <c r="D196" s="129">
        <f t="shared" ref="D196:D200" si="34">B196*C196</f>
        <v>0</v>
      </c>
    </row>
    <row r="197" spans="1:4" ht="24" customHeight="1" thickBot="1" x14ac:dyDescent="0.3">
      <c r="A197" s="111" t="s">
        <v>160</v>
      </c>
      <c r="B197" s="122">
        <f>B196</f>
        <v>0</v>
      </c>
      <c r="C197" s="32">
        <f t="shared" si="33"/>
        <v>22</v>
      </c>
      <c r="D197" s="131">
        <f t="shared" si="34"/>
        <v>0</v>
      </c>
    </row>
    <row r="198" spans="1:4" ht="24" customHeight="1" x14ac:dyDescent="0.25">
      <c r="A198" s="112" t="s">
        <v>156</v>
      </c>
      <c r="B198" s="120">
        <f>B197</f>
        <v>0</v>
      </c>
      <c r="C198" s="30">
        <f t="shared" si="33"/>
        <v>15</v>
      </c>
      <c r="D198" s="128">
        <f t="shared" si="34"/>
        <v>0</v>
      </c>
    </row>
    <row r="199" spans="1:4" ht="24" customHeight="1" x14ac:dyDescent="0.25">
      <c r="A199" s="114" t="s">
        <v>157</v>
      </c>
      <c r="B199" s="121">
        <f>B198</f>
        <v>0</v>
      </c>
      <c r="C199" s="31">
        <f t="shared" si="33"/>
        <v>15</v>
      </c>
      <c r="D199" s="129">
        <f t="shared" si="34"/>
        <v>0</v>
      </c>
    </row>
    <row r="200" spans="1:4" ht="24" customHeight="1" thickBot="1" x14ac:dyDescent="0.3">
      <c r="A200" s="111" t="s">
        <v>161</v>
      </c>
      <c r="B200" s="122">
        <f>B199</f>
        <v>0</v>
      </c>
      <c r="C200" s="32">
        <f t="shared" si="33"/>
        <v>22</v>
      </c>
      <c r="D200" s="131">
        <f t="shared" si="34"/>
        <v>0</v>
      </c>
    </row>
    <row r="201" spans="1:4" ht="24" customHeight="1" thickBot="1" x14ac:dyDescent="0.3"/>
    <row r="202" spans="1:4" ht="24" customHeight="1" thickBot="1" x14ac:dyDescent="0.3">
      <c r="A202" s="417" t="s">
        <v>51</v>
      </c>
      <c r="B202" s="418"/>
      <c r="C202" s="418"/>
      <c r="D202" s="419"/>
    </row>
    <row r="203" spans="1:4" ht="24" customHeight="1" thickBot="1" x14ac:dyDescent="0.3">
      <c r="A203" s="23" t="s">
        <v>3</v>
      </c>
      <c r="B203" s="24" t="s">
        <v>1</v>
      </c>
      <c r="C203" s="24" t="s">
        <v>2</v>
      </c>
      <c r="D203" s="25" t="s">
        <v>44</v>
      </c>
    </row>
    <row r="204" spans="1:4" ht="24" customHeight="1" x14ac:dyDescent="0.25">
      <c r="A204" s="112" t="s">
        <v>155</v>
      </c>
      <c r="B204" s="120">
        <f>D195</f>
        <v>0</v>
      </c>
      <c r="C204" s="117"/>
      <c r="D204" s="128">
        <f>B204*C204</f>
        <v>0</v>
      </c>
    </row>
    <row r="205" spans="1:4" ht="24" customHeight="1" x14ac:dyDescent="0.25">
      <c r="A205" s="114" t="s">
        <v>158</v>
      </c>
      <c r="B205" s="121">
        <f t="shared" ref="B205:B209" si="35">D196</f>
        <v>0</v>
      </c>
      <c r="C205" s="118">
        <f>C204</f>
        <v>0</v>
      </c>
      <c r="D205" s="129">
        <f t="shared" ref="D205:D209" si="36">B205*C205</f>
        <v>0</v>
      </c>
    </row>
    <row r="206" spans="1:4" ht="24" customHeight="1" x14ac:dyDescent="0.25">
      <c r="A206" s="114" t="s">
        <v>160</v>
      </c>
      <c r="B206" s="121">
        <f t="shared" si="35"/>
        <v>0</v>
      </c>
      <c r="C206" s="118">
        <f>C205</f>
        <v>0</v>
      </c>
      <c r="D206" s="129">
        <f t="shared" si="36"/>
        <v>0</v>
      </c>
    </row>
    <row r="207" spans="1:4" ht="24" customHeight="1" x14ac:dyDescent="0.25">
      <c r="A207" s="114" t="s">
        <v>156</v>
      </c>
      <c r="B207" s="121">
        <f t="shared" si="35"/>
        <v>0</v>
      </c>
      <c r="C207" s="118">
        <f>C206</f>
        <v>0</v>
      </c>
      <c r="D207" s="129">
        <f t="shared" si="36"/>
        <v>0</v>
      </c>
    </row>
    <row r="208" spans="1:4" ht="24" customHeight="1" x14ac:dyDescent="0.25">
      <c r="A208" s="114" t="s">
        <v>157</v>
      </c>
      <c r="B208" s="121">
        <f t="shared" si="35"/>
        <v>0</v>
      </c>
      <c r="C208" s="118">
        <f>C207</f>
        <v>0</v>
      </c>
      <c r="D208" s="129">
        <f t="shared" si="36"/>
        <v>0</v>
      </c>
    </row>
    <row r="209" spans="1:8" ht="24" customHeight="1" thickBot="1" x14ac:dyDescent="0.3">
      <c r="A209" s="111" t="s">
        <v>161</v>
      </c>
      <c r="B209" s="122">
        <f t="shared" si="35"/>
        <v>0</v>
      </c>
      <c r="C209" s="119">
        <f>C208</f>
        <v>0</v>
      </c>
      <c r="D209" s="131">
        <f t="shared" si="36"/>
        <v>0</v>
      </c>
    </row>
    <row r="210" spans="1:8" ht="24" customHeight="1" thickBot="1" x14ac:dyDescent="0.3"/>
    <row r="211" spans="1:8" ht="24" customHeight="1" thickBot="1" x14ac:dyDescent="0.3">
      <c r="A211" s="417" t="s">
        <v>52</v>
      </c>
      <c r="B211" s="418"/>
      <c r="C211" s="418"/>
      <c r="D211" s="419"/>
    </row>
    <row r="212" spans="1:8" ht="24" customHeight="1" thickBot="1" x14ac:dyDescent="0.3">
      <c r="A212" s="23" t="s">
        <v>3</v>
      </c>
      <c r="B212" s="24" t="s">
        <v>40</v>
      </c>
      <c r="C212" s="24" t="s">
        <v>44</v>
      </c>
      <c r="D212" s="25" t="s">
        <v>47</v>
      </c>
    </row>
    <row r="213" spans="1:8" ht="24" customHeight="1" x14ac:dyDescent="0.25">
      <c r="A213" s="112" t="s">
        <v>155</v>
      </c>
      <c r="B213" s="120">
        <f>D195</f>
        <v>0</v>
      </c>
      <c r="C213" s="120">
        <f>D204</f>
        <v>0</v>
      </c>
      <c r="D213" s="128">
        <f>B213-C213</f>
        <v>0</v>
      </c>
    </row>
    <row r="214" spans="1:8" ht="24" customHeight="1" x14ac:dyDescent="0.25">
      <c r="A214" s="114" t="s">
        <v>158</v>
      </c>
      <c r="B214" s="121">
        <f t="shared" ref="B214:B218" si="37">D196</f>
        <v>0</v>
      </c>
      <c r="C214" s="121">
        <f t="shared" ref="C214:C218" si="38">D205</f>
        <v>0</v>
      </c>
      <c r="D214" s="129">
        <f t="shared" ref="D214:D218" si="39">B214-C214</f>
        <v>0</v>
      </c>
    </row>
    <row r="215" spans="1:8" ht="24" customHeight="1" thickBot="1" x14ac:dyDescent="0.3">
      <c r="A215" s="123" t="s">
        <v>160</v>
      </c>
      <c r="B215" s="124">
        <f t="shared" si="37"/>
        <v>0</v>
      </c>
      <c r="C215" s="124">
        <f t="shared" si="38"/>
        <v>0</v>
      </c>
      <c r="D215" s="130">
        <f t="shared" si="39"/>
        <v>0</v>
      </c>
    </row>
    <row r="216" spans="1:8" ht="24" customHeight="1" x14ac:dyDescent="0.25">
      <c r="A216" s="112" t="s">
        <v>156</v>
      </c>
      <c r="B216" s="120">
        <f t="shared" si="37"/>
        <v>0</v>
      </c>
      <c r="C216" s="120">
        <f t="shared" si="38"/>
        <v>0</v>
      </c>
      <c r="D216" s="128">
        <f t="shared" si="39"/>
        <v>0</v>
      </c>
    </row>
    <row r="217" spans="1:8" ht="24" customHeight="1" x14ac:dyDescent="0.25">
      <c r="A217" s="114" t="s">
        <v>157</v>
      </c>
      <c r="B217" s="121">
        <f t="shared" si="37"/>
        <v>0</v>
      </c>
      <c r="C217" s="121">
        <f t="shared" si="38"/>
        <v>0</v>
      </c>
      <c r="D217" s="129">
        <f t="shared" si="39"/>
        <v>0</v>
      </c>
    </row>
    <row r="218" spans="1:8" ht="24" customHeight="1" thickBot="1" x14ac:dyDescent="0.3">
      <c r="A218" s="111" t="s">
        <v>161</v>
      </c>
      <c r="B218" s="122">
        <f t="shared" si="37"/>
        <v>0</v>
      </c>
      <c r="C218" s="122">
        <f t="shared" si="38"/>
        <v>0</v>
      </c>
      <c r="D218" s="131">
        <f t="shared" si="39"/>
        <v>0</v>
      </c>
      <c r="H218" s="162"/>
    </row>
    <row r="220" spans="1:8" ht="51.75" customHeight="1" x14ac:dyDescent="0.25">
      <c r="A220" s="448" t="s">
        <v>258</v>
      </c>
      <c r="B220" s="448"/>
      <c r="C220" s="448"/>
      <c r="D220" s="448"/>
      <c r="E220" s="448"/>
      <c r="F220" s="448"/>
      <c r="G220" s="448"/>
      <c r="H220" s="448"/>
    </row>
    <row r="221" spans="1:8" ht="24" customHeight="1" thickBot="1" x14ac:dyDescent="0.3"/>
    <row r="222" spans="1:8" ht="24" customHeight="1" thickBot="1" x14ac:dyDescent="0.3">
      <c r="A222" s="417" t="s">
        <v>237</v>
      </c>
      <c r="B222" s="418"/>
      <c r="C222" s="418"/>
      <c r="D222" s="419"/>
    </row>
    <row r="223" spans="1:8" ht="24" customHeight="1" thickBot="1" x14ac:dyDescent="0.3">
      <c r="A223" s="23" t="s">
        <v>3</v>
      </c>
      <c r="B223" s="24"/>
      <c r="C223" s="24"/>
      <c r="D223" s="25"/>
    </row>
    <row r="224" spans="1:8" ht="24" customHeight="1" x14ac:dyDescent="0.25">
      <c r="A224" s="4" t="s">
        <v>155</v>
      </c>
      <c r="B224" s="11"/>
      <c r="C224" s="11"/>
      <c r="D224" s="16"/>
    </row>
    <row r="225" spans="1:8" ht="24" customHeight="1" x14ac:dyDescent="0.25">
      <c r="A225" s="7" t="s">
        <v>158</v>
      </c>
      <c r="B225" s="12"/>
      <c r="C225" s="12"/>
      <c r="D225" s="17"/>
    </row>
    <row r="226" spans="1:8" ht="24" customHeight="1" thickBot="1" x14ac:dyDescent="0.3">
      <c r="A226" s="14" t="s">
        <v>160</v>
      </c>
      <c r="B226" s="15"/>
      <c r="C226" s="15"/>
      <c r="D226" s="18"/>
    </row>
    <row r="227" spans="1:8" ht="24" customHeight="1" x14ac:dyDescent="0.25">
      <c r="A227" s="4" t="s">
        <v>156</v>
      </c>
      <c r="B227" s="11"/>
      <c r="C227" s="11"/>
      <c r="D227" s="16"/>
    </row>
    <row r="228" spans="1:8" ht="24" customHeight="1" x14ac:dyDescent="0.25">
      <c r="A228" s="7" t="s">
        <v>157</v>
      </c>
      <c r="B228" s="12"/>
      <c r="C228" s="12"/>
      <c r="D228" s="17"/>
    </row>
    <row r="229" spans="1:8" ht="24" customHeight="1" thickBot="1" x14ac:dyDescent="0.3">
      <c r="A229" s="2" t="s">
        <v>161</v>
      </c>
      <c r="B229" s="13"/>
      <c r="C229" s="13"/>
      <c r="D229" s="19"/>
      <c r="H229" s="162"/>
    </row>
    <row r="231" spans="1:8" ht="46.5" customHeight="1" x14ac:dyDescent="0.25">
      <c r="A231" s="448" t="s">
        <v>259</v>
      </c>
      <c r="B231" s="448"/>
      <c r="C231" s="448"/>
      <c r="D231" s="448"/>
      <c r="E231" s="448"/>
      <c r="F231" s="448"/>
      <c r="G231" s="448"/>
      <c r="H231" s="448"/>
    </row>
    <row r="232" spans="1:8" ht="24" customHeight="1" thickBot="1" x14ac:dyDescent="0.3"/>
    <row r="233" spans="1:8" ht="24" customHeight="1" thickBot="1" x14ac:dyDescent="0.3">
      <c r="A233" s="417" t="s">
        <v>238</v>
      </c>
      <c r="B233" s="418"/>
      <c r="C233" s="418"/>
      <c r="D233" s="419"/>
    </row>
    <row r="234" spans="1:8" ht="24" customHeight="1" thickBot="1" x14ac:dyDescent="0.3">
      <c r="A234" s="23" t="s">
        <v>3</v>
      </c>
      <c r="B234" s="24"/>
      <c r="C234" s="24"/>
      <c r="D234" s="25"/>
    </row>
    <row r="235" spans="1:8" ht="24" customHeight="1" x14ac:dyDescent="0.25">
      <c r="A235" s="4" t="s">
        <v>155</v>
      </c>
      <c r="B235" s="11"/>
      <c r="C235" s="11"/>
      <c r="D235" s="16"/>
    </row>
    <row r="236" spans="1:8" ht="24" customHeight="1" x14ac:dyDescent="0.25">
      <c r="A236" s="7" t="s">
        <v>158</v>
      </c>
      <c r="B236" s="12"/>
      <c r="C236" s="12"/>
      <c r="D236" s="17"/>
    </row>
    <row r="237" spans="1:8" ht="24" customHeight="1" thickBot="1" x14ac:dyDescent="0.3">
      <c r="A237" s="14" t="s">
        <v>160</v>
      </c>
      <c r="B237" s="15"/>
      <c r="C237" s="15"/>
      <c r="D237" s="18"/>
    </row>
    <row r="238" spans="1:8" ht="24" customHeight="1" x14ac:dyDescent="0.25">
      <c r="A238" s="4" t="s">
        <v>156</v>
      </c>
      <c r="B238" s="11"/>
      <c r="C238" s="11"/>
      <c r="D238" s="16"/>
    </row>
    <row r="239" spans="1:8" ht="24" customHeight="1" x14ac:dyDescent="0.25">
      <c r="A239" s="7" t="s">
        <v>157</v>
      </c>
      <c r="B239" s="12"/>
      <c r="C239" s="12"/>
      <c r="D239" s="17"/>
    </row>
    <row r="240" spans="1:8" ht="24" customHeight="1" thickBot="1" x14ac:dyDescent="0.3">
      <c r="A240" s="2" t="s">
        <v>161</v>
      </c>
      <c r="B240" s="13"/>
      <c r="C240" s="13"/>
      <c r="D240" s="19"/>
      <c r="H240" s="33"/>
    </row>
    <row r="241" spans="1:8" ht="24" customHeight="1" thickBot="1" x14ac:dyDescent="0.3"/>
    <row r="242" spans="1:8" ht="24" customHeight="1" thickBot="1" x14ac:dyDescent="0.3">
      <c r="A242" s="424" t="s">
        <v>36</v>
      </c>
      <c r="B242" s="425"/>
      <c r="C242" s="425"/>
      <c r="D242" s="425"/>
      <c r="E242" s="425"/>
      <c r="F242" s="426"/>
      <c r="G242" s="33"/>
    </row>
    <row r="243" spans="1:8" ht="24" customHeight="1" thickBot="1" x14ac:dyDescent="0.3">
      <c r="A243" s="23" t="s">
        <v>3</v>
      </c>
      <c r="B243" s="24" t="s">
        <v>53</v>
      </c>
      <c r="C243" s="24" t="s">
        <v>54</v>
      </c>
      <c r="D243" s="24" t="s">
        <v>239</v>
      </c>
      <c r="E243" s="24" t="s">
        <v>240</v>
      </c>
      <c r="F243" s="25" t="s">
        <v>16</v>
      </c>
    </row>
    <row r="244" spans="1:8" ht="24" customHeight="1" x14ac:dyDescent="0.25">
      <c r="A244" s="112" t="s">
        <v>155</v>
      </c>
      <c r="B244" s="120">
        <f>D184</f>
        <v>0</v>
      </c>
      <c r="C244" s="120">
        <f>D213</f>
        <v>0</v>
      </c>
      <c r="D244" s="120">
        <f>D224</f>
        <v>0</v>
      </c>
      <c r="E244" s="120">
        <f t="shared" ref="E244:E249" si="40">D235</f>
        <v>0</v>
      </c>
      <c r="F244" s="128">
        <f>SUM(B244:E244)</f>
        <v>0</v>
      </c>
    </row>
    <row r="245" spans="1:8" ht="24" customHeight="1" x14ac:dyDescent="0.25">
      <c r="A245" s="114" t="s">
        <v>158</v>
      </c>
      <c r="B245" s="121">
        <f t="shared" ref="B245:B249" si="41">D185</f>
        <v>0</v>
      </c>
      <c r="C245" s="121">
        <f t="shared" ref="C245:C249" si="42">D214</f>
        <v>0</v>
      </c>
      <c r="D245" s="121">
        <f t="shared" ref="D245:D249" si="43">D225</f>
        <v>0</v>
      </c>
      <c r="E245" s="121">
        <f t="shared" si="40"/>
        <v>0</v>
      </c>
      <c r="F245" s="129">
        <f t="shared" ref="F245:F249" si="44">SUM(B245:E245)</f>
        <v>0</v>
      </c>
    </row>
    <row r="246" spans="1:8" ht="24" customHeight="1" thickBot="1" x14ac:dyDescent="0.3">
      <c r="A246" s="123" t="s">
        <v>160</v>
      </c>
      <c r="B246" s="124">
        <f t="shared" si="41"/>
        <v>0</v>
      </c>
      <c r="C246" s="124">
        <f t="shared" si="42"/>
        <v>0</v>
      </c>
      <c r="D246" s="124">
        <f t="shared" si="43"/>
        <v>0</v>
      </c>
      <c r="E246" s="124">
        <f t="shared" si="40"/>
        <v>0</v>
      </c>
      <c r="F246" s="130">
        <f t="shared" si="44"/>
        <v>0</v>
      </c>
    </row>
    <row r="247" spans="1:8" ht="24" customHeight="1" x14ac:dyDescent="0.25">
      <c r="A247" s="112" t="s">
        <v>156</v>
      </c>
      <c r="B247" s="120">
        <f t="shared" si="41"/>
        <v>0</v>
      </c>
      <c r="C247" s="120">
        <f t="shared" si="42"/>
        <v>0</v>
      </c>
      <c r="D247" s="120">
        <f t="shared" si="43"/>
        <v>0</v>
      </c>
      <c r="E247" s="120">
        <f t="shared" si="40"/>
        <v>0</v>
      </c>
      <c r="F247" s="128">
        <f t="shared" si="44"/>
        <v>0</v>
      </c>
    </row>
    <row r="248" spans="1:8" ht="24" customHeight="1" x14ac:dyDescent="0.25">
      <c r="A248" s="114" t="s">
        <v>157</v>
      </c>
      <c r="B248" s="121">
        <f t="shared" si="41"/>
        <v>0</v>
      </c>
      <c r="C248" s="121">
        <f t="shared" si="42"/>
        <v>0</v>
      </c>
      <c r="D248" s="121">
        <f t="shared" si="43"/>
        <v>0</v>
      </c>
      <c r="E248" s="121">
        <f t="shared" si="40"/>
        <v>0</v>
      </c>
      <c r="F248" s="129">
        <f t="shared" si="44"/>
        <v>0</v>
      </c>
    </row>
    <row r="249" spans="1:8" ht="24" customHeight="1" thickBot="1" x14ac:dyDescent="0.3">
      <c r="A249" s="111" t="s">
        <v>161</v>
      </c>
      <c r="B249" s="122">
        <f t="shared" si="41"/>
        <v>0</v>
      </c>
      <c r="C249" s="122">
        <f t="shared" si="42"/>
        <v>0</v>
      </c>
      <c r="D249" s="122">
        <f t="shared" si="43"/>
        <v>0</v>
      </c>
      <c r="E249" s="122">
        <f t="shared" si="40"/>
        <v>0</v>
      </c>
      <c r="F249" s="131">
        <f t="shared" si="44"/>
        <v>0</v>
      </c>
      <c r="H249" s="162"/>
    </row>
    <row r="251" spans="1:8" ht="24" customHeight="1" x14ac:dyDescent="0.25">
      <c r="A251" s="416" t="s">
        <v>141</v>
      </c>
      <c r="B251" s="416"/>
      <c r="C251" s="416"/>
      <c r="D251" s="416"/>
      <c r="E251" s="416"/>
      <c r="F251" s="416"/>
      <c r="G251" s="416"/>
      <c r="H251" s="416"/>
    </row>
    <row r="252" spans="1:8" ht="24" customHeight="1" thickBot="1" x14ac:dyDescent="0.3"/>
    <row r="253" spans="1:8" ht="24" customHeight="1" thickBot="1" x14ac:dyDescent="0.3">
      <c r="A253" s="424" t="s">
        <v>141</v>
      </c>
      <c r="B253" s="425"/>
      <c r="C253" s="425"/>
      <c r="D253" s="425"/>
      <c r="E253" s="426"/>
    </row>
    <row r="254" spans="1:8" ht="24" customHeight="1" thickBot="1" x14ac:dyDescent="0.3">
      <c r="A254" s="23" t="s">
        <v>3</v>
      </c>
      <c r="B254" s="24" t="s">
        <v>65</v>
      </c>
      <c r="C254" s="24" t="s">
        <v>66</v>
      </c>
      <c r="D254" s="24" t="s">
        <v>67</v>
      </c>
      <c r="E254" s="25" t="s">
        <v>16</v>
      </c>
    </row>
    <row r="255" spans="1:8" ht="24" customHeight="1" x14ac:dyDescent="0.25">
      <c r="A255" s="112" t="s">
        <v>155</v>
      </c>
      <c r="B255" s="120">
        <f t="shared" ref="B255:B260" si="45">E110</f>
        <v>0</v>
      </c>
      <c r="C255" s="120">
        <f t="shared" ref="C255:C260" si="46">D152</f>
        <v>0</v>
      </c>
      <c r="D255" s="120">
        <f>F244</f>
        <v>0</v>
      </c>
      <c r="E255" s="128">
        <f t="shared" ref="E255:E260" si="47">SUM(B255:D255)</f>
        <v>0</v>
      </c>
    </row>
    <row r="256" spans="1:8" ht="24" customHeight="1" x14ac:dyDescent="0.25">
      <c r="A256" s="114" t="s">
        <v>158</v>
      </c>
      <c r="B256" s="121">
        <f t="shared" si="45"/>
        <v>0</v>
      </c>
      <c r="C256" s="121">
        <f t="shared" si="46"/>
        <v>0</v>
      </c>
      <c r="D256" s="121">
        <f t="shared" ref="D256:D260" si="48">F245</f>
        <v>0</v>
      </c>
      <c r="E256" s="129">
        <f t="shared" si="47"/>
        <v>0</v>
      </c>
    </row>
    <row r="257" spans="1:8" ht="24" customHeight="1" thickBot="1" x14ac:dyDescent="0.3">
      <c r="A257" s="175" t="s">
        <v>160</v>
      </c>
      <c r="B257" s="122">
        <f t="shared" si="45"/>
        <v>0</v>
      </c>
      <c r="C257" s="122">
        <f t="shared" si="46"/>
        <v>0</v>
      </c>
      <c r="D257" s="122">
        <f t="shared" si="48"/>
        <v>0</v>
      </c>
      <c r="E257" s="131">
        <f t="shared" si="47"/>
        <v>0</v>
      </c>
    </row>
    <row r="258" spans="1:8" ht="24" customHeight="1" x14ac:dyDescent="0.25">
      <c r="A258" s="1" t="s">
        <v>156</v>
      </c>
      <c r="B258" s="21">
        <f t="shared" si="45"/>
        <v>0</v>
      </c>
      <c r="C258" s="21">
        <f t="shared" si="46"/>
        <v>0</v>
      </c>
      <c r="D258" s="21">
        <f t="shared" si="48"/>
        <v>0</v>
      </c>
      <c r="E258" s="20">
        <f t="shared" si="47"/>
        <v>0</v>
      </c>
    </row>
    <row r="259" spans="1:8" ht="24" customHeight="1" x14ac:dyDescent="0.25">
      <c r="A259" s="114" t="s">
        <v>157</v>
      </c>
      <c r="B259" s="121">
        <f t="shared" si="45"/>
        <v>0</v>
      </c>
      <c r="C259" s="121">
        <f t="shared" si="46"/>
        <v>0</v>
      </c>
      <c r="D259" s="121">
        <f t="shared" si="48"/>
        <v>0</v>
      </c>
      <c r="E259" s="129">
        <f t="shared" si="47"/>
        <v>0</v>
      </c>
    </row>
    <row r="260" spans="1:8" ht="24" customHeight="1" thickBot="1" x14ac:dyDescent="0.3">
      <c r="A260" s="111" t="s">
        <v>161</v>
      </c>
      <c r="B260" s="122">
        <f t="shared" si="45"/>
        <v>0</v>
      </c>
      <c r="C260" s="122">
        <f t="shared" si="46"/>
        <v>0</v>
      </c>
      <c r="D260" s="122">
        <f t="shared" si="48"/>
        <v>0</v>
      </c>
      <c r="E260" s="131">
        <f t="shared" si="47"/>
        <v>0</v>
      </c>
      <c r="H260" s="162"/>
    </row>
    <row r="262" spans="1:8" ht="24" customHeight="1" x14ac:dyDescent="0.25">
      <c r="A262" s="416" t="s">
        <v>55</v>
      </c>
      <c r="B262" s="416"/>
      <c r="C262" s="416"/>
      <c r="D262" s="416"/>
      <c r="E262" s="416"/>
      <c r="F262" s="416"/>
      <c r="G262" s="416"/>
      <c r="H262" s="416"/>
    </row>
    <row r="263" spans="1:8" ht="53.25" customHeight="1" x14ac:dyDescent="0.25">
      <c r="A263" s="427" t="s">
        <v>251</v>
      </c>
      <c r="B263" s="427"/>
      <c r="C263" s="427"/>
      <c r="D263" s="427"/>
      <c r="E263" s="427"/>
      <c r="F263" s="427"/>
      <c r="G263" s="427"/>
      <c r="H263" s="427"/>
    </row>
    <row r="264" spans="1:8" ht="24" customHeight="1" thickBot="1" x14ac:dyDescent="0.3"/>
    <row r="265" spans="1:8" ht="16.5" thickBot="1" x14ac:dyDescent="0.3">
      <c r="A265" s="428" t="s">
        <v>56</v>
      </c>
      <c r="B265" s="429"/>
    </row>
    <row r="266" spans="1:8" ht="16.5" thickBot="1" x14ac:dyDescent="0.3">
      <c r="A266" s="266" t="s">
        <v>57</v>
      </c>
      <c r="B266" s="267" t="s">
        <v>2</v>
      </c>
    </row>
    <row r="267" spans="1:8" ht="31.5" x14ac:dyDescent="0.25">
      <c r="A267" s="37" t="s">
        <v>58</v>
      </c>
      <c r="B267" s="90"/>
    </row>
    <row r="268" spans="1:8" ht="31.5" x14ac:dyDescent="0.25">
      <c r="A268" s="172" t="s">
        <v>59</v>
      </c>
      <c r="B268" s="173">
        <f>B267*45%</f>
        <v>0</v>
      </c>
    </row>
    <row r="269" spans="1:8" ht="31.5" x14ac:dyDescent="0.25">
      <c r="A269" s="172" t="s">
        <v>60</v>
      </c>
      <c r="B269" s="173">
        <f>B267*55%</f>
        <v>0</v>
      </c>
    </row>
    <row r="270" spans="1:8" ht="32.25" customHeight="1" x14ac:dyDescent="0.25">
      <c r="A270" s="34" t="s">
        <v>61</v>
      </c>
      <c r="B270" s="91"/>
    </row>
    <row r="271" spans="1:8" ht="30" customHeight="1" thickBot="1" x14ac:dyDescent="0.3">
      <c r="A271" s="35" t="s">
        <v>62</v>
      </c>
      <c r="B271" s="92"/>
    </row>
    <row r="272" spans="1:8" ht="24" customHeight="1" thickBot="1" x14ac:dyDescent="0.3">
      <c r="A272" s="266" t="s">
        <v>32</v>
      </c>
      <c r="B272" s="36">
        <f>SUM(B268:B271)</f>
        <v>0</v>
      </c>
      <c r="H272" s="162"/>
    </row>
    <row r="274" spans="1:8" ht="24" customHeight="1" x14ac:dyDescent="0.25">
      <c r="A274" s="421" t="s">
        <v>63</v>
      </c>
      <c r="B274" s="422"/>
      <c r="C274" s="422"/>
      <c r="D274" s="422"/>
      <c r="E274" s="422"/>
      <c r="F274" s="422"/>
      <c r="G274" s="422"/>
      <c r="H274" s="422"/>
    </row>
    <row r="275" spans="1:8" ht="106.5" customHeight="1" x14ac:dyDescent="0.25">
      <c r="A275" s="427" t="s">
        <v>260</v>
      </c>
      <c r="B275" s="427"/>
      <c r="C275" s="427"/>
      <c r="D275" s="427"/>
      <c r="E275" s="427"/>
      <c r="F275" s="427"/>
      <c r="G275" s="427"/>
      <c r="H275" s="427"/>
    </row>
    <row r="276" spans="1:8" ht="16.5" thickBot="1" x14ac:dyDescent="0.3"/>
    <row r="277" spans="1:8" ht="24" customHeight="1" thickBot="1" x14ac:dyDescent="0.3">
      <c r="A277" s="417" t="s">
        <v>64</v>
      </c>
      <c r="B277" s="418"/>
      <c r="C277" s="418"/>
      <c r="D277" s="419"/>
    </row>
    <row r="278" spans="1:8" ht="30" customHeight="1" thickBot="1" x14ac:dyDescent="0.3">
      <c r="A278" s="23" t="s">
        <v>3</v>
      </c>
      <c r="B278" s="24" t="s">
        <v>1</v>
      </c>
      <c r="C278" s="158" t="s">
        <v>143</v>
      </c>
      <c r="D278" s="25" t="s">
        <v>4</v>
      </c>
    </row>
    <row r="279" spans="1:8" ht="24" customHeight="1" x14ac:dyDescent="0.25">
      <c r="A279" s="112" t="s">
        <v>155</v>
      </c>
      <c r="B279" s="120">
        <f t="shared" ref="B279:B284" si="49">G70+(E255-D134)</f>
        <v>0</v>
      </c>
      <c r="C279" s="113">
        <v>12</v>
      </c>
      <c r="D279" s="128">
        <f>B279/C279</f>
        <v>0</v>
      </c>
    </row>
    <row r="280" spans="1:8" ht="24" customHeight="1" x14ac:dyDescent="0.25">
      <c r="A280" s="114" t="s">
        <v>158</v>
      </c>
      <c r="B280" s="121">
        <f t="shared" si="49"/>
        <v>0</v>
      </c>
      <c r="C280" s="115">
        <f>C279</f>
        <v>12</v>
      </c>
      <c r="D280" s="129">
        <f t="shared" ref="D280:D284" si="50">B280/C280</f>
        <v>0</v>
      </c>
    </row>
    <row r="281" spans="1:8" ht="24" customHeight="1" thickBot="1" x14ac:dyDescent="0.3">
      <c r="A281" s="123" t="s">
        <v>160</v>
      </c>
      <c r="B281" s="124">
        <f t="shared" si="49"/>
        <v>0</v>
      </c>
      <c r="C281" s="138">
        <f>C280</f>
        <v>12</v>
      </c>
      <c r="D281" s="130">
        <f t="shared" si="50"/>
        <v>0</v>
      </c>
    </row>
    <row r="282" spans="1:8" ht="24" customHeight="1" x14ac:dyDescent="0.25">
      <c r="A282" s="112" t="s">
        <v>156</v>
      </c>
      <c r="B282" s="120">
        <f t="shared" si="49"/>
        <v>0</v>
      </c>
      <c r="C282" s="113">
        <f>C281</f>
        <v>12</v>
      </c>
      <c r="D282" s="128">
        <f t="shared" si="50"/>
        <v>0</v>
      </c>
    </row>
    <row r="283" spans="1:8" ht="24" customHeight="1" x14ac:dyDescent="0.25">
      <c r="A283" s="114" t="s">
        <v>157</v>
      </c>
      <c r="B283" s="121">
        <f t="shared" si="49"/>
        <v>0</v>
      </c>
      <c r="C283" s="115">
        <f>C282</f>
        <v>12</v>
      </c>
      <c r="D283" s="129">
        <f t="shared" si="50"/>
        <v>0</v>
      </c>
    </row>
    <row r="284" spans="1:8" ht="33" customHeight="1" thickBot="1" x14ac:dyDescent="0.3">
      <c r="A284" s="111" t="s">
        <v>161</v>
      </c>
      <c r="B284" s="122">
        <f t="shared" si="49"/>
        <v>0</v>
      </c>
      <c r="C284" s="116">
        <f>C283</f>
        <v>12</v>
      </c>
      <c r="D284" s="131">
        <f t="shared" si="50"/>
        <v>0</v>
      </c>
    </row>
    <row r="285" spans="1:8" ht="16.5" thickBot="1" x14ac:dyDescent="0.3"/>
    <row r="286" spans="1:8" ht="25.5" customHeight="1" thickBot="1" x14ac:dyDescent="0.3">
      <c r="A286" s="430" t="s">
        <v>68</v>
      </c>
      <c r="B286" s="431"/>
      <c r="C286" s="431"/>
      <c r="D286" s="432"/>
      <c r="E286" s="39"/>
    </row>
    <row r="287" spans="1:8" ht="28.5" customHeight="1" thickBot="1" x14ac:dyDescent="0.3">
      <c r="A287" s="23" t="s">
        <v>3</v>
      </c>
      <c r="B287" s="24" t="s">
        <v>1</v>
      </c>
      <c r="C287" s="38" t="s">
        <v>69</v>
      </c>
      <c r="D287" s="25" t="s">
        <v>4</v>
      </c>
    </row>
    <row r="288" spans="1:8" ht="24" customHeight="1" x14ac:dyDescent="0.25">
      <c r="A288" s="112" t="s">
        <v>155</v>
      </c>
      <c r="B288" s="120">
        <f t="shared" ref="B288:B293" si="51">D143</f>
        <v>0</v>
      </c>
      <c r="C288" s="117">
        <v>0.5</v>
      </c>
      <c r="D288" s="128">
        <f>B288*C288</f>
        <v>0</v>
      </c>
    </row>
    <row r="289" spans="1:8" ht="24" customHeight="1" x14ac:dyDescent="0.25">
      <c r="A289" s="114" t="s">
        <v>158</v>
      </c>
      <c r="B289" s="121">
        <f t="shared" si="51"/>
        <v>0</v>
      </c>
      <c r="C289" s="118">
        <v>0.5</v>
      </c>
      <c r="D289" s="129">
        <f t="shared" ref="D289:D293" si="52">B289*C289</f>
        <v>0</v>
      </c>
    </row>
    <row r="290" spans="1:8" ht="24" customHeight="1" thickBot="1" x14ac:dyDescent="0.3">
      <c r="A290" s="123" t="s">
        <v>160</v>
      </c>
      <c r="B290" s="124">
        <f t="shared" si="51"/>
        <v>0</v>
      </c>
      <c r="C290" s="125">
        <v>0.5</v>
      </c>
      <c r="D290" s="130">
        <f t="shared" si="52"/>
        <v>0</v>
      </c>
    </row>
    <row r="291" spans="1:8" ht="24" customHeight="1" x14ac:dyDescent="0.25">
      <c r="A291" s="112" t="s">
        <v>156</v>
      </c>
      <c r="B291" s="120">
        <f t="shared" si="51"/>
        <v>0</v>
      </c>
      <c r="C291" s="117">
        <v>0.5</v>
      </c>
      <c r="D291" s="128">
        <f t="shared" si="52"/>
        <v>0</v>
      </c>
    </row>
    <row r="292" spans="1:8" ht="24" customHeight="1" x14ac:dyDescent="0.25">
      <c r="A292" s="114" t="s">
        <v>157</v>
      </c>
      <c r="B292" s="121">
        <f t="shared" si="51"/>
        <v>0</v>
      </c>
      <c r="C292" s="118">
        <v>0.5</v>
      </c>
      <c r="D292" s="129">
        <f t="shared" si="52"/>
        <v>0</v>
      </c>
    </row>
    <row r="293" spans="1:8" ht="24" customHeight="1" thickBot="1" x14ac:dyDescent="0.3">
      <c r="A293" s="111" t="s">
        <v>161</v>
      </c>
      <c r="B293" s="122">
        <f t="shared" si="51"/>
        <v>0</v>
      </c>
      <c r="C293" s="119">
        <v>0.5</v>
      </c>
      <c r="D293" s="131">
        <f t="shared" si="52"/>
        <v>0</v>
      </c>
    </row>
    <row r="294" spans="1:8" ht="24" customHeight="1" thickBot="1" x14ac:dyDescent="0.3"/>
    <row r="295" spans="1:8" ht="24" customHeight="1" thickBot="1" x14ac:dyDescent="0.3">
      <c r="A295" s="417" t="s">
        <v>70</v>
      </c>
      <c r="B295" s="418"/>
      <c r="C295" s="418"/>
      <c r="D295" s="419"/>
    </row>
    <row r="296" spans="1:8" ht="24" customHeight="1" thickBot="1" x14ac:dyDescent="0.3">
      <c r="A296" s="23" t="s">
        <v>3</v>
      </c>
      <c r="B296" s="24" t="s">
        <v>1</v>
      </c>
      <c r="C296" s="24" t="s">
        <v>2</v>
      </c>
      <c r="D296" s="25" t="s">
        <v>4</v>
      </c>
    </row>
    <row r="297" spans="1:8" ht="24" customHeight="1" x14ac:dyDescent="0.25">
      <c r="A297" s="112" t="s">
        <v>155</v>
      </c>
      <c r="B297" s="120">
        <f>D279+D288</f>
        <v>0</v>
      </c>
      <c r="C297" s="134">
        <f>$B$268</f>
        <v>0</v>
      </c>
      <c r="D297" s="128">
        <f>B297*C297</f>
        <v>0</v>
      </c>
    </row>
    <row r="298" spans="1:8" ht="24" customHeight="1" x14ac:dyDescent="0.25">
      <c r="A298" s="114" t="s">
        <v>158</v>
      </c>
      <c r="B298" s="121">
        <f t="shared" ref="B298:B302" si="53">D280+D289</f>
        <v>0</v>
      </c>
      <c r="C298" s="132">
        <f t="shared" ref="C298:C302" si="54">$B$268</f>
        <v>0</v>
      </c>
      <c r="D298" s="129">
        <f t="shared" ref="D298:D302" si="55">B298*C298</f>
        <v>0</v>
      </c>
    </row>
    <row r="299" spans="1:8" ht="24" customHeight="1" thickBot="1" x14ac:dyDescent="0.3">
      <c r="A299" s="123" t="s">
        <v>160</v>
      </c>
      <c r="B299" s="124">
        <f t="shared" si="53"/>
        <v>0</v>
      </c>
      <c r="C299" s="137">
        <f t="shared" si="54"/>
        <v>0</v>
      </c>
      <c r="D299" s="130">
        <f t="shared" si="55"/>
        <v>0</v>
      </c>
    </row>
    <row r="300" spans="1:8" ht="24" customHeight="1" x14ac:dyDescent="0.25">
      <c r="A300" s="112" t="s">
        <v>156</v>
      </c>
      <c r="B300" s="120">
        <f t="shared" si="53"/>
        <v>0</v>
      </c>
      <c r="C300" s="134">
        <f t="shared" si="54"/>
        <v>0</v>
      </c>
      <c r="D300" s="128">
        <f t="shared" si="55"/>
        <v>0</v>
      </c>
    </row>
    <row r="301" spans="1:8" ht="24" customHeight="1" x14ac:dyDescent="0.25">
      <c r="A301" s="114" t="s">
        <v>157</v>
      </c>
      <c r="B301" s="121">
        <f t="shared" si="53"/>
        <v>0</v>
      </c>
      <c r="C301" s="132">
        <f t="shared" si="54"/>
        <v>0</v>
      </c>
      <c r="D301" s="129">
        <f t="shared" si="55"/>
        <v>0</v>
      </c>
    </row>
    <row r="302" spans="1:8" ht="24" customHeight="1" thickBot="1" x14ac:dyDescent="0.3">
      <c r="A302" s="111" t="s">
        <v>161</v>
      </c>
      <c r="B302" s="122">
        <f t="shared" si="53"/>
        <v>0</v>
      </c>
      <c r="C302" s="133">
        <f t="shared" si="54"/>
        <v>0</v>
      </c>
      <c r="D302" s="131">
        <f t="shared" si="55"/>
        <v>0</v>
      </c>
      <c r="H302" s="162"/>
    </row>
    <row r="304" spans="1:8" ht="24" customHeight="1" x14ac:dyDescent="0.25">
      <c r="A304" s="421" t="s">
        <v>71</v>
      </c>
      <c r="B304" s="422"/>
      <c r="C304" s="422"/>
      <c r="D304" s="422"/>
      <c r="E304" s="422"/>
      <c r="F304" s="422"/>
      <c r="G304" s="422"/>
      <c r="H304" s="422"/>
    </row>
    <row r="305" spans="1:8" ht="101.25" customHeight="1" x14ac:dyDescent="0.25">
      <c r="A305" s="427" t="s">
        <v>261</v>
      </c>
      <c r="B305" s="427"/>
      <c r="C305" s="427"/>
      <c r="D305" s="427"/>
      <c r="E305" s="427"/>
      <c r="F305" s="427"/>
      <c r="G305" s="427"/>
      <c r="H305" s="427"/>
    </row>
    <row r="306" spans="1:8" ht="16.5" thickBot="1" x14ac:dyDescent="0.3"/>
    <row r="307" spans="1:8" ht="24" customHeight="1" thickBot="1" x14ac:dyDescent="0.3">
      <c r="A307" s="417" t="s">
        <v>72</v>
      </c>
      <c r="B307" s="418"/>
      <c r="C307" s="418"/>
      <c r="D307" s="419"/>
    </row>
    <row r="308" spans="1:8" ht="33" customHeight="1" thickBot="1" x14ac:dyDescent="0.3">
      <c r="A308" s="23" t="s">
        <v>3</v>
      </c>
      <c r="B308" s="24" t="s">
        <v>1</v>
      </c>
      <c r="C308" s="158" t="s">
        <v>143</v>
      </c>
      <c r="D308" s="25" t="s">
        <v>4</v>
      </c>
    </row>
    <row r="309" spans="1:8" ht="24" customHeight="1" x14ac:dyDescent="0.25">
      <c r="A309" s="112" t="s">
        <v>155</v>
      </c>
      <c r="B309" s="120">
        <f t="shared" ref="B309:B314" si="56">G70+E255</f>
        <v>0</v>
      </c>
      <c r="C309" s="113">
        <v>12</v>
      </c>
      <c r="D309" s="128">
        <f>B309/C309</f>
        <v>0</v>
      </c>
    </row>
    <row r="310" spans="1:8" ht="24" customHeight="1" x14ac:dyDescent="0.25">
      <c r="A310" s="114" t="s">
        <v>158</v>
      </c>
      <c r="B310" s="121">
        <f t="shared" si="56"/>
        <v>0</v>
      </c>
      <c r="C310" s="115">
        <v>12</v>
      </c>
      <c r="D310" s="129">
        <f t="shared" ref="D310:D314" si="57">B310/C310</f>
        <v>0</v>
      </c>
    </row>
    <row r="311" spans="1:8" ht="24" customHeight="1" thickBot="1" x14ac:dyDescent="0.3">
      <c r="A311" s="123" t="s">
        <v>160</v>
      </c>
      <c r="B311" s="124">
        <f t="shared" si="56"/>
        <v>0</v>
      </c>
      <c r="C311" s="138">
        <v>12</v>
      </c>
      <c r="D311" s="130">
        <f t="shared" si="57"/>
        <v>0</v>
      </c>
    </row>
    <row r="312" spans="1:8" ht="24" customHeight="1" x14ac:dyDescent="0.25">
      <c r="A312" s="112" t="s">
        <v>156</v>
      </c>
      <c r="B312" s="120">
        <f t="shared" si="56"/>
        <v>0</v>
      </c>
      <c r="C312" s="113">
        <v>12</v>
      </c>
      <c r="D312" s="128">
        <f t="shared" si="57"/>
        <v>0</v>
      </c>
    </row>
    <row r="313" spans="1:8" ht="24" customHeight="1" x14ac:dyDescent="0.25">
      <c r="A313" s="114" t="s">
        <v>157</v>
      </c>
      <c r="B313" s="121">
        <f t="shared" si="56"/>
        <v>0</v>
      </c>
      <c r="C313" s="115">
        <v>12</v>
      </c>
      <c r="D313" s="129">
        <f t="shared" si="57"/>
        <v>0</v>
      </c>
    </row>
    <row r="314" spans="1:8" ht="36.75" customHeight="1" thickBot="1" x14ac:dyDescent="0.3">
      <c r="A314" s="111" t="s">
        <v>161</v>
      </c>
      <c r="B314" s="122">
        <f t="shared" si="56"/>
        <v>0</v>
      </c>
      <c r="C314" s="116">
        <v>12</v>
      </c>
      <c r="D314" s="131">
        <f t="shared" si="57"/>
        <v>0</v>
      </c>
    </row>
    <row r="315" spans="1:8" ht="16.5" thickBot="1" x14ac:dyDescent="0.3"/>
    <row r="316" spans="1:8" ht="31.5" customHeight="1" thickBot="1" x14ac:dyDescent="0.3">
      <c r="A316" s="430" t="s">
        <v>73</v>
      </c>
      <c r="B316" s="431"/>
      <c r="C316" s="431"/>
      <c r="D316" s="432"/>
    </row>
    <row r="317" spans="1:8" ht="34.5" customHeight="1" thickBot="1" x14ac:dyDescent="0.3">
      <c r="A317" s="23" t="s">
        <v>3</v>
      </c>
      <c r="B317" s="24" t="s">
        <v>1</v>
      </c>
      <c r="C317" s="38" t="s">
        <v>69</v>
      </c>
      <c r="D317" s="25" t="s">
        <v>4</v>
      </c>
    </row>
    <row r="318" spans="1:8" ht="24" customHeight="1" x14ac:dyDescent="0.25">
      <c r="A318" s="112" t="s">
        <v>155</v>
      </c>
      <c r="B318" s="120">
        <f t="shared" ref="B318:B323" si="58">D143</f>
        <v>0</v>
      </c>
      <c r="C318" s="117">
        <v>0.5</v>
      </c>
      <c r="D318" s="128">
        <f>B318*C318</f>
        <v>0</v>
      </c>
    </row>
    <row r="319" spans="1:8" ht="24" customHeight="1" x14ac:dyDescent="0.25">
      <c r="A319" s="114" t="s">
        <v>158</v>
      </c>
      <c r="B319" s="121">
        <f t="shared" si="58"/>
        <v>0</v>
      </c>
      <c r="C319" s="118">
        <v>0.5</v>
      </c>
      <c r="D319" s="129">
        <f t="shared" ref="D319:D323" si="59">B319*C319</f>
        <v>0</v>
      </c>
    </row>
    <row r="320" spans="1:8" ht="24" customHeight="1" thickBot="1" x14ac:dyDescent="0.3">
      <c r="A320" s="123" t="s">
        <v>160</v>
      </c>
      <c r="B320" s="124">
        <f t="shared" si="58"/>
        <v>0</v>
      </c>
      <c r="C320" s="125">
        <v>0.5</v>
      </c>
      <c r="D320" s="130">
        <f t="shared" si="59"/>
        <v>0</v>
      </c>
    </row>
    <row r="321" spans="1:8" ht="24" customHeight="1" x14ac:dyDescent="0.25">
      <c r="A321" s="112" t="s">
        <v>156</v>
      </c>
      <c r="B321" s="120">
        <f t="shared" si="58"/>
        <v>0</v>
      </c>
      <c r="C321" s="117">
        <v>0.5</v>
      </c>
      <c r="D321" s="128">
        <f t="shared" si="59"/>
        <v>0</v>
      </c>
    </row>
    <row r="322" spans="1:8" ht="24" customHeight="1" x14ac:dyDescent="0.25">
      <c r="A322" s="114" t="s">
        <v>157</v>
      </c>
      <c r="B322" s="121">
        <f t="shared" si="58"/>
        <v>0</v>
      </c>
      <c r="C322" s="118">
        <v>0.5</v>
      </c>
      <c r="D322" s="129">
        <f t="shared" si="59"/>
        <v>0</v>
      </c>
    </row>
    <row r="323" spans="1:8" ht="24" customHeight="1" thickBot="1" x14ac:dyDescent="0.3">
      <c r="A323" s="111" t="s">
        <v>161</v>
      </c>
      <c r="B323" s="122">
        <f t="shared" si="58"/>
        <v>0</v>
      </c>
      <c r="C323" s="119">
        <v>0.5</v>
      </c>
      <c r="D323" s="131">
        <f t="shared" si="59"/>
        <v>0</v>
      </c>
    </row>
    <row r="324" spans="1:8" ht="24" customHeight="1" thickBot="1" x14ac:dyDescent="0.3"/>
    <row r="325" spans="1:8" ht="24" customHeight="1" thickBot="1" x14ac:dyDescent="0.3">
      <c r="A325" s="417" t="s">
        <v>82</v>
      </c>
      <c r="B325" s="418"/>
      <c r="C325" s="418"/>
      <c r="D325" s="419"/>
    </row>
    <row r="326" spans="1:8" ht="24" customHeight="1" thickBot="1" x14ac:dyDescent="0.3">
      <c r="A326" s="23" t="s">
        <v>3</v>
      </c>
      <c r="B326" s="24" t="s">
        <v>1</v>
      </c>
      <c r="C326" s="24" t="s">
        <v>2</v>
      </c>
      <c r="D326" s="25" t="s">
        <v>4</v>
      </c>
    </row>
    <row r="327" spans="1:8" ht="24" customHeight="1" x14ac:dyDescent="0.25">
      <c r="A327" s="112" t="s">
        <v>155</v>
      </c>
      <c r="B327" s="120">
        <f>D309+D318</f>
        <v>0</v>
      </c>
      <c r="C327" s="134">
        <f>$B$269</f>
        <v>0</v>
      </c>
      <c r="D327" s="128">
        <f>B327*C327</f>
        <v>0</v>
      </c>
    </row>
    <row r="328" spans="1:8" ht="24" customHeight="1" x14ac:dyDescent="0.25">
      <c r="A328" s="114" t="s">
        <v>158</v>
      </c>
      <c r="B328" s="121">
        <f t="shared" ref="B328:B332" si="60">D310+D319</f>
        <v>0</v>
      </c>
      <c r="C328" s="132">
        <f t="shared" ref="C328:C332" si="61">$B$269</f>
        <v>0</v>
      </c>
      <c r="D328" s="129">
        <f t="shared" ref="D328:D332" si="62">B328*C328</f>
        <v>0</v>
      </c>
    </row>
    <row r="329" spans="1:8" ht="24" customHeight="1" thickBot="1" x14ac:dyDescent="0.3">
      <c r="A329" s="111" t="s">
        <v>160</v>
      </c>
      <c r="B329" s="122">
        <f t="shared" si="60"/>
        <v>0</v>
      </c>
      <c r="C329" s="133">
        <f t="shared" si="61"/>
        <v>0</v>
      </c>
      <c r="D329" s="131">
        <f t="shared" si="62"/>
        <v>0</v>
      </c>
    </row>
    <row r="330" spans="1:8" ht="24" customHeight="1" x14ac:dyDescent="0.25">
      <c r="A330" s="112" t="s">
        <v>156</v>
      </c>
      <c r="B330" s="120">
        <f t="shared" si="60"/>
        <v>0</v>
      </c>
      <c r="C330" s="134">
        <f t="shared" si="61"/>
        <v>0</v>
      </c>
      <c r="D330" s="128">
        <f t="shared" si="62"/>
        <v>0</v>
      </c>
    </row>
    <row r="331" spans="1:8" ht="24" customHeight="1" x14ac:dyDescent="0.25">
      <c r="A331" s="114" t="s">
        <v>157</v>
      </c>
      <c r="B331" s="121">
        <f t="shared" si="60"/>
        <v>0</v>
      </c>
      <c r="C331" s="132">
        <f t="shared" si="61"/>
        <v>0</v>
      </c>
      <c r="D331" s="129">
        <f t="shared" si="62"/>
        <v>0</v>
      </c>
    </row>
    <row r="332" spans="1:8" ht="24" customHeight="1" thickBot="1" x14ac:dyDescent="0.3">
      <c r="A332" s="111" t="s">
        <v>161</v>
      </c>
      <c r="B332" s="122">
        <f t="shared" si="60"/>
        <v>0</v>
      </c>
      <c r="C332" s="133">
        <f t="shared" si="61"/>
        <v>0</v>
      </c>
      <c r="D332" s="131">
        <f t="shared" si="62"/>
        <v>0</v>
      </c>
      <c r="H332" s="162"/>
    </row>
    <row r="334" spans="1:8" ht="24" customHeight="1" x14ac:dyDescent="0.25">
      <c r="A334" s="421" t="s">
        <v>74</v>
      </c>
      <c r="B334" s="422"/>
      <c r="C334" s="422"/>
      <c r="D334" s="422"/>
      <c r="E334" s="422"/>
      <c r="F334" s="422"/>
      <c r="G334" s="422"/>
      <c r="H334" s="422"/>
    </row>
    <row r="335" spans="1:8" ht="75" customHeight="1" x14ac:dyDescent="0.25">
      <c r="A335" s="433" t="s">
        <v>262</v>
      </c>
      <c r="B335" s="433"/>
      <c r="C335" s="433"/>
      <c r="D335" s="433"/>
      <c r="E335" s="433"/>
      <c r="F335" s="433"/>
      <c r="G335" s="433"/>
      <c r="H335" s="433"/>
    </row>
    <row r="336" spans="1:8" ht="20.25" customHeight="1" thickBot="1" x14ac:dyDescent="0.3"/>
    <row r="337" spans="1:5" ht="24" customHeight="1" thickBot="1" x14ac:dyDescent="0.3">
      <c r="A337" s="424" t="s">
        <v>77</v>
      </c>
      <c r="B337" s="425"/>
      <c r="C337" s="425"/>
      <c r="D337" s="425"/>
      <c r="E337" s="426"/>
    </row>
    <row r="338" spans="1:5" ht="46.5" customHeight="1" thickBot="1" x14ac:dyDescent="0.3">
      <c r="A338" s="23" t="s">
        <v>3</v>
      </c>
      <c r="B338" s="158" t="s">
        <v>142</v>
      </c>
      <c r="C338" s="158" t="s">
        <v>76</v>
      </c>
      <c r="D338" s="158" t="s">
        <v>75</v>
      </c>
      <c r="E338" s="25" t="s">
        <v>4</v>
      </c>
    </row>
    <row r="339" spans="1:5" ht="24" customHeight="1" x14ac:dyDescent="0.25">
      <c r="A339" s="112" t="s">
        <v>155</v>
      </c>
      <c r="B339" s="45">
        <f t="shared" ref="B339:B344" si="63">-D83</f>
        <v>0</v>
      </c>
      <c r="C339" s="45">
        <f t="shared" ref="C339:C344" si="64">-D92</f>
        <v>0</v>
      </c>
      <c r="D339" s="45">
        <f t="shared" ref="D339:D344" si="65">-E101</f>
        <v>0</v>
      </c>
      <c r="E339" s="46">
        <f t="shared" ref="E339:E344" si="66">SUM(B339:D339)</f>
        <v>0</v>
      </c>
    </row>
    <row r="340" spans="1:5" ht="24" customHeight="1" x14ac:dyDescent="0.25">
      <c r="A340" s="114" t="s">
        <v>158</v>
      </c>
      <c r="B340" s="41">
        <f t="shared" si="63"/>
        <v>0</v>
      </c>
      <c r="C340" s="41">
        <f t="shared" si="64"/>
        <v>0</v>
      </c>
      <c r="D340" s="41">
        <f t="shared" si="65"/>
        <v>0</v>
      </c>
      <c r="E340" s="42">
        <f t="shared" si="66"/>
        <v>0</v>
      </c>
    </row>
    <row r="341" spans="1:5" ht="24" customHeight="1" thickBot="1" x14ac:dyDescent="0.3">
      <c r="A341" s="123" t="s">
        <v>160</v>
      </c>
      <c r="B341" s="149">
        <f t="shared" si="63"/>
        <v>0</v>
      </c>
      <c r="C341" s="149">
        <f t="shared" si="64"/>
        <v>0</v>
      </c>
      <c r="D341" s="149">
        <f t="shared" si="65"/>
        <v>0</v>
      </c>
      <c r="E341" s="150">
        <f t="shared" si="66"/>
        <v>0</v>
      </c>
    </row>
    <row r="342" spans="1:5" ht="24" customHeight="1" x14ac:dyDescent="0.25">
      <c r="A342" s="112" t="s">
        <v>156</v>
      </c>
      <c r="B342" s="45">
        <f t="shared" si="63"/>
        <v>0</v>
      </c>
      <c r="C342" s="45">
        <f t="shared" si="64"/>
        <v>0</v>
      </c>
      <c r="D342" s="45">
        <f t="shared" si="65"/>
        <v>0</v>
      </c>
      <c r="E342" s="46">
        <f t="shared" si="66"/>
        <v>0</v>
      </c>
    </row>
    <row r="343" spans="1:5" ht="24" customHeight="1" x14ac:dyDescent="0.25">
      <c r="A343" s="114" t="s">
        <v>157</v>
      </c>
      <c r="B343" s="41">
        <f t="shared" si="63"/>
        <v>0</v>
      </c>
      <c r="C343" s="41">
        <f t="shared" si="64"/>
        <v>0</v>
      </c>
      <c r="D343" s="41">
        <f t="shared" si="65"/>
        <v>0</v>
      </c>
      <c r="E343" s="42">
        <f t="shared" si="66"/>
        <v>0</v>
      </c>
    </row>
    <row r="344" spans="1:5" ht="24" customHeight="1" thickBot="1" x14ac:dyDescent="0.3">
      <c r="A344" s="111" t="s">
        <v>161</v>
      </c>
      <c r="B344" s="43">
        <f t="shared" si="63"/>
        <v>0</v>
      </c>
      <c r="C344" s="43">
        <f t="shared" si="64"/>
        <v>0</v>
      </c>
      <c r="D344" s="43">
        <f t="shared" si="65"/>
        <v>0</v>
      </c>
      <c r="E344" s="44">
        <f t="shared" si="66"/>
        <v>0</v>
      </c>
    </row>
    <row r="345" spans="1:5" ht="24" customHeight="1" thickBot="1" x14ac:dyDescent="0.3"/>
    <row r="346" spans="1:5" ht="24" customHeight="1" thickBot="1" x14ac:dyDescent="0.3">
      <c r="A346" s="417" t="s">
        <v>78</v>
      </c>
      <c r="B346" s="418"/>
      <c r="C346" s="418"/>
      <c r="D346" s="419"/>
    </row>
    <row r="347" spans="1:5" ht="24" customHeight="1" thickBot="1" x14ac:dyDescent="0.3">
      <c r="A347" s="23" t="s">
        <v>3</v>
      </c>
      <c r="B347" s="24" t="s">
        <v>8</v>
      </c>
      <c r="C347" s="24" t="s">
        <v>2</v>
      </c>
      <c r="D347" s="25" t="s">
        <v>4</v>
      </c>
    </row>
    <row r="348" spans="1:5" ht="24" customHeight="1" x14ac:dyDescent="0.25">
      <c r="A348" s="112" t="s">
        <v>155</v>
      </c>
      <c r="B348" s="45">
        <f t="shared" ref="B348:B353" si="67">E339</f>
        <v>0</v>
      </c>
      <c r="C348" s="134">
        <f>$B$270</f>
        <v>0</v>
      </c>
      <c r="D348" s="46">
        <f>B348*C348</f>
        <v>0</v>
      </c>
    </row>
    <row r="349" spans="1:5" ht="24" customHeight="1" x14ac:dyDescent="0.25">
      <c r="A349" s="114" t="s">
        <v>158</v>
      </c>
      <c r="B349" s="41">
        <f t="shared" si="67"/>
        <v>0</v>
      </c>
      <c r="C349" s="132">
        <f t="shared" ref="C349:C353" si="68">$B$270</f>
        <v>0</v>
      </c>
      <c r="D349" s="42">
        <f t="shared" ref="D349:D353" si="69">B349*C349</f>
        <v>0</v>
      </c>
    </row>
    <row r="350" spans="1:5" ht="24" customHeight="1" thickBot="1" x14ac:dyDescent="0.3">
      <c r="A350" s="111" t="s">
        <v>160</v>
      </c>
      <c r="B350" s="43">
        <f t="shared" si="67"/>
        <v>0</v>
      </c>
      <c r="C350" s="133">
        <f t="shared" si="68"/>
        <v>0</v>
      </c>
      <c r="D350" s="44">
        <f t="shared" si="69"/>
        <v>0</v>
      </c>
    </row>
    <row r="351" spans="1:5" ht="24" customHeight="1" x14ac:dyDescent="0.25">
      <c r="A351" s="112" t="s">
        <v>156</v>
      </c>
      <c r="B351" s="45">
        <f t="shared" si="67"/>
        <v>0</v>
      </c>
      <c r="C351" s="134">
        <f t="shared" si="68"/>
        <v>0</v>
      </c>
      <c r="D351" s="46">
        <f t="shared" si="69"/>
        <v>0</v>
      </c>
    </row>
    <row r="352" spans="1:5" ht="24" customHeight="1" x14ac:dyDescent="0.25">
      <c r="A352" s="114" t="s">
        <v>157</v>
      </c>
      <c r="B352" s="41">
        <f t="shared" si="67"/>
        <v>0</v>
      </c>
      <c r="C352" s="132">
        <f t="shared" si="68"/>
        <v>0</v>
      </c>
      <c r="D352" s="42">
        <f t="shared" si="69"/>
        <v>0</v>
      </c>
    </row>
    <row r="353" spans="1:8" ht="24" customHeight="1" thickBot="1" x14ac:dyDescent="0.3">
      <c r="A353" s="111" t="s">
        <v>161</v>
      </c>
      <c r="B353" s="43">
        <f t="shared" si="67"/>
        <v>0</v>
      </c>
      <c r="C353" s="133">
        <f t="shared" si="68"/>
        <v>0</v>
      </c>
      <c r="D353" s="44">
        <f t="shared" si="69"/>
        <v>0</v>
      </c>
      <c r="H353" s="162"/>
    </row>
    <row r="355" spans="1:8" ht="24" customHeight="1" x14ac:dyDescent="0.25">
      <c r="A355" s="416" t="s">
        <v>55</v>
      </c>
      <c r="B355" s="416"/>
      <c r="C355" s="416"/>
      <c r="D355" s="416"/>
      <c r="E355" s="416"/>
      <c r="F355" s="416"/>
      <c r="G355" s="416"/>
      <c r="H355" s="416"/>
    </row>
    <row r="356" spans="1:8" ht="24" customHeight="1" thickBot="1" x14ac:dyDescent="0.3"/>
    <row r="357" spans="1:8" ht="24" customHeight="1" thickBot="1" x14ac:dyDescent="0.3">
      <c r="A357" s="424" t="s">
        <v>55</v>
      </c>
      <c r="B357" s="425"/>
      <c r="C357" s="425"/>
      <c r="D357" s="425"/>
      <c r="E357" s="426"/>
    </row>
    <row r="358" spans="1:8" ht="24" customHeight="1" thickBot="1" x14ac:dyDescent="0.3">
      <c r="A358" s="23" t="s">
        <v>3</v>
      </c>
      <c r="B358" s="24" t="s">
        <v>79</v>
      </c>
      <c r="C358" s="24" t="s">
        <v>80</v>
      </c>
      <c r="D358" s="24" t="s">
        <v>81</v>
      </c>
      <c r="E358" s="25" t="s">
        <v>16</v>
      </c>
    </row>
    <row r="359" spans="1:8" ht="24" customHeight="1" x14ac:dyDescent="0.25">
      <c r="A359" s="112" t="s">
        <v>155</v>
      </c>
      <c r="B359" s="97">
        <f t="shared" ref="B359:B364" si="70">D297</f>
        <v>0</v>
      </c>
      <c r="C359" s="97">
        <f t="shared" ref="C359:C364" si="71">D327</f>
        <v>0</v>
      </c>
      <c r="D359" s="98">
        <f>D348</f>
        <v>0</v>
      </c>
      <c r="E359" s="99">
        <f t="shared" ref="E359:E364" si="72">SUM(B359:D359)</f>
        <v>0</v>
      </c>
    </row>
    <row r="360" spans="1:8" ht="24" customHeight="1" x14ac:dyDescent="0.25">
      <c r="A360" s="114" t="s">
        <v>158</v>
      </c>
      <c r="B360" s="100">
        <f t="shared" si="70"/>
        <v>0</v>
      </c>
      <c r="C360" s="100">
        <f t="shared" si="71"/>
        <v>0</v>
      </c>
      <c r="D360" s="101">
        <f t="shared" ref="D360:D364" si="73">D349</f>
        <v>0</v>
      </c>
      <c r="E360" s="102">
        <f t="shared" si="72"/>
        <v>0</v>
      </c>
    </row>
    <row r="361" spans="1:8" ht="24" customHeight="1" thickBot="1" x14ac:dyDescent="0.3">
      <c r="A361" s="123" t="s">
        <v>160</v>
      </c>
      <c r="B361" s="151">
        <f t="shared" si="70"/>
        <v>0</v>
      </c>
      <c r="C361" s="151">
        <f t="shared" si="71"/>
        <v>0</v>
      </c>
      <c r="D361" s="152">
        <f t="shared" si="73"/>
        <v>0</v>
      </c>
      <c r="E361" s="153">
        <f t="shared" si="72"/>
        <v>0</v>
      </c>
    </row>
    <row r="362" spans="1:8" ht="24" customHeight="1" x14ac:dyDescent="0.25">
      <c r="A362" s="112" t="s">
        <v>156</v>
      </c>
      <c r="B362" s="97">
        <f t="shared" si="70"/>
        <v>0</v>
      </c>
      <c r="C362" s="97">
        <f t="shared" si="71"/>
        <v>0</v>
      </c>
      <c r="D362" s="98">
        <f t="shared" si="73"/>
        <v>0</v>
      </c>
      <c r="E362" s="99">
        <f t="shared" si="72"/>
        <v>0</v>
      </c>
    </row>
    <row r="363" spans="1:8" ht="24" customHeight="1" x14ac:dyDescent="0.25">
      <c r="A363" s="114" t="s">
        <v>157</v>
      </c>
      <c r="B363" s="100">
        <f t="shared" si="70"/>
        <v>0</v>
      </c>
      <c r="C363" s="100">
        <f t="shared" si="71"/>
        <v>0</v>
      </c>
      <c r="D363" s="101">
        <f t="shared" si="73"/>
        <v>0</v>
      </c>
      <c r="E363" s="102">
        <f t="shared" si="72"/>
        <v>0</v>
      </c>
    </row>
    <row r="364" spans="1:8" ht="24" customHeight="1" thickBot="1" x14ac:dyDescent="0.3">
      <c r="A364" s="111" t="s">
        <v>161</v>
      </c>
      <c r="B364" s="103">
        <f t="shared" si="70"/>
        <v>0</v>
      </c>
      <c r="C364" s="103">
        <f t="shared" si="71"/>
        <v>0</v>
      </c>
      <c r="D364" s="104">
        <f t="shared" si="73"/>
        <v>0</v>
      </c>
      <c r="E364" s="105">
        <f t="shared" si="72"/>
        <v>0</v>
      </c>
      <c r="H364" s="162"/>
    </row>
    <row r="366" spans="1:8" ht="24" customHeight="1" x14ac:dyDescent="0.25">
      <c r="A366" s="416" t="s">
        <v>83</v>
      </c>
      <c r="B366" s="416"/>
      <c r="C366" s="416"/>
      <c r="D366" s="416"/>
      <c r="E366" s="416"/>
      <c r="F366" s="416"/>
      <c r="G366" s="416"/>
      <c r="H366" s="416"/>
    </row>
    <row r="367" spans="1:8" ht="144" customHeight="1" x14ac:dyDescent="0.25">
      <c r="A367" s="427" t="s">
        <v>246</v>
      </c>
      <c r="B367" s="427"/>
      <c r="C367" s="427"/>
      <c r="D367" s="427"/>
      <c r="E367" s="427"/>
      <c r="F367" s="427"/>
      <c r="G367" s="427"/>
      <c r="H367" s="427"/>
    </row>
    <row r="368" spans="1:8" ht="24" customHeight="1" thickBot="1" x14ac:dyDescent="0.3"/>
    <row r="369" spans="1:7" ht="24" customHeight="1" thickBot="1" x14ac:dyDescent="0.3">
      <c r="A369" s="430" t="s">
        <v>165</v>
      </c>
      <c r="B369" s="431"/>
      <c r="C369" s="431"/>
      <c r="D369" s="431"/>
      <c r="E369" s="431"/>
      <c r="F369" s="431"/>
      <c r="G369" s="432"/>
    </row>
    <row r="370" spans="1:7" ht="16.5" thickBot="1" x14ac:dyDescent="0.3">
      <c r="A370" s="430" t="s">
        <v>87</v>
      </c>
      <c r="B370" s="431"/>
      <c r="C370" s="431"/>
      <c r="D370" s="431"/>
      <c r="E370" s="431"/>
      <c r="F370" s="431"/>
      <c r="G370" s="432"/>
    </row>
    <row r="371" spans="1:7" ht="24" customHeight="1" thickBot="1" x14ac:dyDescent="0.3">
      <c r="A371" s="434" t="s">
        <v>3</v>
      </c>
      <c r="B371" s="434" t="s">
        <v>88</v>
      </c>
      <c r="C371" s="434" t="s">
        <v>89</v>
      </c>
      <c r="D371" s="164" t="s">
        <v>90</v>
      </c>
      <c r="E371" s="165"/>
      <c r="F371" s="164" t="s">
        <v>91</v>
      </c>
      <c r="G371" s="165"/>
    </row>
    <row r="372" spans="1:7" ht="31.5" customHeight="1" thickBot="1" x14ac:dyDescent="0.3">
      <c r="A372" s="435"/>
      <c r="B372" s="435"/>
      <c r="C372" s="435"/>
      <c r="D372" s="75" t="s">
        <v>92</v>
      </c>
      <c r="E372" s="75" t="s">
        <v>93</v>
      </c>
      <c r="F372" s="75" t="s">
        <v>92</v>
      </c>
      <c r="G372" s="75" t="s">
        <v>93</v>
      </c>
    </row>
    <row r="373" spans="1:7" ht="24" customHeight="1" x14ac:dyDescent="0.25">
      <c r="A373" s="54" t="s">
        <v>20</v>
      </c>
      <c r="B373" s="94"/>
      <c r="C373" s="56">
        <v>30</v>
      </c>
      <c r="D373" s="57">
        <v>0.5</v>
      </c>
      <c r="E373" s="58">
        <f t="shared" ref="E373:E384" si="74">(B373*C373)*D373</f>
        <v>0</v>
      </c>
      <c r="F373" s="59">
        <f>(252/365)</f>
        <v>0.69041095890410964</v>
      </c>
      <c r="G373" s="58">
        <f t="shared" ref="G373:G384" si="75">(B373*C373)*F373</f>
        <v>0</v>
      </c>
    </row>
    <row r="374" spans="1:7" ht="24" customHeight="1" x14ac:dyDescent="0.25">
      <c r="A374" s="34" t="s">
        <v>94</v>
      </c>
      <c r="B374" s="95"/>
      <c r="C374" s="61">
        <v>1</v>
      </c>
      <c r="D374" s="62">
        <v>1</v>
      </c>
      <c r="E374" s="63">
        <f t="shared" si="74"/>
        <v>0</v>
      </c>
      <c r="F374" s="64">
        <v>1</v>
      </c>
      <c r="G374" s="63">
        <f t="shared" si="75"/>
        <v>0</v>
      </c>
    </row>
    <row r="375" spans="1:7" ht="24" customHeight="1" x14ac:dyDescent="0.25">
      <c r="A375" s="34" t="s">
        <v>95</v>
      </c>
      <c r="B375" s="95"/>
      <c r="C375" s="61">
        <v>15</v>
      </c>
      <c r="D375" s="62">
        <v>0.5</v>
      </c>
      <c r="E375" s="63">
        <f t="shared" si="74"/>
        <v>0</v>
      </c>
      <c r="F375" s="64">
        <f>(252/365)</f>
        <v>0.69041095890410964</v>
      </c>
      <c r="G375" s="63">
        <f t="shared" si="75"/>
        <v>0</v>
      </c>
    </row>
    <row r="376" spans="1:7" ht="24" customHeight="1" x14ac:dyDescent="0.25">
      <c r="A376" s="34" t="s">
        <v>96</v>
      </c>
      <c r="B376" s="95"/>
      <c r="C376" s="61">
        <v>5</v>
      </c>
      <c r="D376" s="62">
        <v>0.5</v>
      </c>
      <c r="E376" s="63">
        <f t="shared" si="74"/>
        <v>0</v>
      </c>
      <c r="F376" s="64">
        <f>(252/365)</f>
        <v>0.69041095890410964</v>
      </c>
      <c r="G376" s="63">
        <f t="shared" si="75"/>
        <v>0</v>
      </c>
    </row>
    <row r="377" spans="1:7" ht="24" customHeight="1" x14ac:dyDescent="0.25">
      <c r="A377" s="34" t="s">
        <v>97</v>
      </c>
      <c r="B377" s="95"/>
      <c r="C377" s="61">
        <v>2</v>
      </c>
      <c r="D377" s="62">
        <v>1</v>
      </c>
      <c r="E377" s="63">
        <f t="shared" si="74"/>
        <v>0</v>
      </c>
      <c r="F377" s="64">
        <v>1</v>
      </c>
      <c r="G377" s="63">
        <f t="shared" si="75"/>
        <v>0</v>
      </c>
    </row>
    <row r="378" spans="1:7" ht="24" customHeight="1" x14ac:dyDescent="0.25">
      <c r="A378" s="34" t="s">
        <v>98</v>
      </c>
      <c r="B378" s="95"/>
      <c r="C378" s="61">
        <v>2</v>
      </c>
      <c r="D378" s="62">
        <v>0.5</v>
      </c>
      <c r="E378" s="63">
        <f t="shared" si="74"/>
        <v>0</v>
      </c>
      <c r="F378" s="64">
        <f>(252/365)</f>
        <v>0.69041095890410964</v>
      </c>
      <c r="G378" s="63">
        <f t="shared" si="75"/>
        <v>0</v>
      </c>
    </row>
    <row r="379" spans="1:7" ht="24" customHeight="1" x14ac:dyDescent="0.25">
      <c r="A379" s="34" t="s">
        <v>99</v>
      </c>
      <c r="B379" s="95"/>
      <c r="C379" s="61">
        <v>3</v>
      </c>
      <c r="D379" s="62">
        <v>0.5</v>
      </c>
      <c r="E379" s="63">
        <f t="shared" si="74"/>
        <v>0</v>
      </c>
      <c r="F379" s="64">
        <v>1</v>
      </c>
      <c r="G379" s="63">
        <f t="shared" si="75"/>
        <v>0</v>
      </c>
    </row>
    <row r="380" spans="1:7" ht="24" customHeight="1" x14ac:dyDescent="0.25">
      <c r="A380" s="34" t="s">
        <v>100</v>
      </c>
      <c r="B380" s="95"/>
      <c r="C380" s="61">
        <v>1</v>
      </c>
      <c r="D380" s="62">
        <v>1</v>
      </c>
      <c r="E380" s="63">
        <f t="shared" si="74"/>
        <v>0</v>
      </c>
      <c r="F380" s="64">
        <v>1</v>
      </c>
      <c r="G380" s="63">
        <f t="shared" si="75"/>
        <v>0</v>
      </c>
    </row>
    <row r="381" spans="1:7" ht="24" customHeight="1" x14ac:dyDescent="0.25">
      <c r="A381" s="34" t="s">
        <v>101</v>
      </c>
      <c r="B381" s="95"/>
      <c r="C381" s="61">
        <v>1</v>
      </c>
      <c r="D381" s="62">
        <v>1</v>
      </c>
      <c r="E381" s="63">
        <f t="shared" si="74"/>
        <v>0</v>
      </c>
      <c r="F381" s="64">
        <v>1</v>
      </c>
      <c r="G381" s="63">
        <f t="shared" si="75"/>
        <v>0</v>
      </c>
    </row>
    <row r="382" spans="1:7" ht="24" customHeight="1" x14ac:dyDescent="0.25">
      <c r="A382" s="34" t="s">
        <v>102</v>
      </c>
      <c r="B382" s="95"/>
      <c r="C382" s="61">
        <v>20</v>
      </c>
      <c r="D382" s="62">
        <v>0.5</v>
      </c>
      <c r="E382" s="63">
        <f t="shared" si="74"/>
        <v>0</v>
      </c>
      <c r="F382" s="64">
        <f>(252/365)</f>
        <v>0.69041095890410964</v>
      </c>
      <c r="G382" s="63">
        <f t="shared" si="75"/>
        <v>0</v>
      </c>
    </row>
    <row r="383" spans="1:7" ht="24" customHeight="1" x14ac:dyDescent="0.25">
      <c r="A383" s="34" t="s">
        <v>103</v>
      </c>
      <c r="B383" s="95"/>
      <c r="C383" s="61">
        <v>180</v>
      </c>
      <c r="D383" s="62">
        <v>0.5</v>
      </c>
      <c r="E383" s="63">
        <f t="shared" si="74"/>
        <v>0</v>
      </c>
      <c r="F383" s="64">
        <f>(252/365)</f>
        <v>0.69041095890410964</v>
      </c>
      <c r="G383" s="63">
        <f t="shared" si="75"/>
        <v>0</v>
      </c>
    </row>
    <row r="384" spans="1:7" ht="24" customHeight="1" thickBot="1" x14ac:dyDescent="0.3">
      <c r="A384" s="65" t="s">
        <v>104</v>
      </c>
      <c r="B384" s="96"/>
      <c r="C384" s="66">
        <v>6</v>
      </c>
      <c r="D384" s="67">
        <v>1</v>
      </c>
      <c r="E384" s="68">
        <f t="shared" si="74"/>
        <v>0</v>
      </c>
      <c r="F384" s="69">
        <v>1</v>
      </c>
      <c r="G384" s="68">
        <f t="shared" si="75"/>
        <v>0</v>
      </c>
    </row>
    <row r="385" spans="1:4" ht="24" customHeight="1" thickBot="1" x14ac:dyDescent="0.3"/>
    <row r="386" spans="1:4" ht="24" customHeight="1" thickBot="1" x14ac:dyDescent="0.3">
      <c r="A386" s="420" t="s">
        <v>110</v>
      </c>
      <c r="B386" s="443"/>
      <c r="C386" s="443"/>
      <c r="D386" s="444"/>
    </row>
    <row r="387" spans="1:4" ht="24" customHeight="1" thickBot="1" x14ac:dyDescent="0.3">
      <c r="A387" s="445" t="s">
        <v>105</v>
      </c>
      <c r="B387" s="420" t="s">
        <v>151</v>
      </c>
      <c r="C387" s="443"/>
      <c r="D387" s="444"/>
    </row>
    <row r="388" spans="1:4" ht="26.25" customHeight="1" thickBot="1" x14ac:dyDescent="0.3">
      <c r="A388" s="446"/>
      <c r="B388" s="77" t="s">
        <v>106</v>
      </c>
      <c r="C388" s="76" t="s">
        <v>107</v>
      </c>
      <c r="D388" s="78" t="s">
        <v>108</v>
      </c>
    </row>
    <row r="389" spans="1:4" ht="24" customHeight="1" x14ac:dyDescent="0.25">
      <c r="A389" s="54" t="s">
        <v>20</v>
      </c>
      <c r="B389" s="55">
        <f t="shared" ref="B389:B400" si="76">E373</f>
        <v>0</v>
      </c>
      <c r="C389" s="55">
        <f t="shared" ref="C389:C400" si="77">E373</f>
        <v>0</v>
      </c>
      <c r="D389" s="70">
        <f t="shared" ref="D389:D400" si="78">G373</f>
        <v>0</v>
      </c>
    </row>
    <row r="390" spans="1:4" ht="24" customHeight="1" x14ac:dyDescent="0.25">
      <c r="A390" s="34" t="s">
        <v>94</v>
      </c>
      <c r="B390" s="60">
        <f t="shared" si="76"/>
        <v>0</v>
      </c>
      <c r="C390" s="60">
        <f t="shared" si="77"/>
        <v>0</v>
      </c>
      <c r="D390" s="71">
        <f t="shared" si="78"/>
        <v>0</v>
      </c>
    </row>
    <row r="391" spans="1:4" ht="24" customHeight="1" x14ac:dyDescent="0.25">
      <c r="A391" s="34" t="s">
        <v>95</v>
      </c>
      <c r="B391" s="60">
        <f t="shared" si="76"/>
        <v>0</v>
      </c>
      <c r="C391" s="60">
        <f t="shared" si="77"/>
        <v>0</v>
      </c>
      <c r="D391" s="71">
        <f t="shared" si="78"/>
        <v>0</v>
      </c>
    </row>
    <row r="392" spans="1:4" ht="24" customHeight="1" x14ac:dyDescent="0.25">
      <c r="A392" s="34" t="s">
        <v>96</v>
      </c>
      <c r="B392" s="60">
        <f t="shared" si="76"/>
        <v>0</v>
      </c>
      <c r="C392" s="60">
        <f t="shared" si="77"/>
        <v>0</v>
      </c>
      <c r="D392" s="71">
        <f t="shared" si="78"/>
        <v>0</v>
      </c>
    </row>
    <row r="393" spans="1:4" ht="24" customHeight="1" x14ac:dyDescent="0.25">
      <c r="A393" s="34" t="s">
        <v>97</v>
      </c>
      <c r="B393" s="60">
        <f t="shared" si="76"/>
        <v>0</v>
      </c>
      <c r="C393" s="60">
        <f t="shared" si="77"/>
        <v>0</v>
      </c>
      <c r="D393" s="71">
        <f t="shared" si="78"/>
        <v>0</v>
      </c>
    </row>
    <row r="394" spans="1:4" ht="24" customHeight="1" x14ac:dyDescent="0.25">
      <c r="A394" s="34" t="s">
        <v>98</v>
      </c>
      <c r="B394" s="60">
        <f t="shared" si="76"/>
        <v>0</v>
      </c>
      <c r="C394" s="60">
        <f t="shared" si="77"/>
        <v>0</v>
      </c>
      <c r="D394" s="71">
        <f t="shared" si="78"/>
        <v>0</v>
      </c>
    </row>
    <row r="395" spans="1:4" ht="24" customHeight="1" x14ac:dyDescent="0.25">
      <c r="A395" s="34" t="s">
        <v>99</v>
      </c>
      <c r="B395" s="60">
        <f t="shared" si="76"/>
        <v>0</v>
      </c>
      <c r="C395" s="60">
        <f t="shared" si="77"/>
        <v>0</v>
      </c>
      <c r="D395" s="71">
        <f t="shared" si="78"/>
        <v>0</v>
      </c>
    </row>
    <row r="396" spans="1:4" ht="24" customHeight="1" x14ac:dyDescent="0.25">
      <c r="A396" s="34" t="s">
        <v>100</v>
      </c>
      <c r="B396" s="60">
        <f t="shared" si="76"/>
        <v>0</v>
      </c>
      <c r="C396" s="60">
        <f t="shared" si="77"/>
        <v>0</v>
      </c>
      <c r="D396" s="71">
        <f t="shared" si="78"/>
        <v>0</v>
      </c>
    </row>
    <row r="397" spans="1:4" ht="24" customHeight="1" x14ac:dyDescent="0.25">
      <c r="A397" s="34" t="s">
        <v>101</v>
      </c>
      <c r="B397" s="60">
        <f t="shared" si="76"/>
        <v>0</v>
      </c>
      <c r="C397" s="60">
        <f t="shared" si="77"/>
        <v>0</v>
      </c>
      <c r="D397" s="71">
        <f t="shared" si="78"/>
        <v>0</v>
      </c>
    </row>
    <row r="398" spans="1:4" ht="24" customHeight="1" x14ac:dyDescent="0.25">
      <c r="A398" s="34" t="s">
        <v>102</v>
      </c>
      <c r="B398" s="60">
        <f t="shared" si="76"/>
        <v>0</v>
      </c>
      <c r="C398" s="60">
        <f t="shared" si="77"/>
        <v>0</v>
      </c>
      <c r="D398" s="71">
        <f t="shared" si="78"/>
        <v>0</v>
      </c>
    </row>
    <row r="399" spans="1:4" ht="24" customHeight="1" x14ac:dyDescent="0.25">
      <c r="A399" s="34" t="s">
        <v>103</v>
      </c>
      <c r="B399" s="60">
        <f t="shared" si="76"/>
        <v>0</v>
      </c>
      <c r="C399" s="60">
        <f t="shared" si="77"/>
        <v>0</v>
      </c>
      <c r="D399" s="71">
        <f t="shared" si="78"/>
        <v>0</v>
      </c>
    </row>
    <row r="400" spans="1:4" ht="24" customHeight="1" thickBot="1" x14ac:dyDescent="0.3">
      <c r="A400" s="35" t="s">
        <v>104</v>
      </c>
      <c r="B400" s="72">
        <f t="shared" si="76"/>
        <v>0</v>
      </c>
      <c r="C400" s="72">
        <f t="shared" si="77"/>
        <v>0</v>
      </c>
      <c r="D400" s="73">
        <f t="shared" si="78"/>
        <v>0</v>
      </c>
    </row>
    <row r="401" spans="1:8" ht="24" customHeight="1" thickBot="1" x14ac:dyDescent="0.3">
      <c r="A401" s="77" t="s">
        <v>109</v>
      </c>
      <c r="B401" s="79">
        <f>SUM(B389:B400)</f>
        <v>0</v>
      </c>
      <c r="C401" s="79">
        <f>SUM(C389:C400)</f>
        <v>0</v>
      </c>
      <c r="D401" s="80">
        <f>SUM(D389:D400)</f>
        <v>0</v>
      </c>
      <c r="H401" s="162"/>
    </row>
    <row r="403" spans="1:8" ht="24" customHeight="1" x14ac:dyDescent="0.25">
      <c r="A403" s="421" t="s">
        <v>114</v>
      </c>
      <c r="B403" s="422"/>
      <c r="C403" s="422"/>
      <c r="D403" s="422"/>
      <c r="E403" s="422"/>
      <c r="F403" s="422"/>
      <c r="G403" s="422"/>
      <c r="H403" s="422"/>
    </row>
    <row r="404" spans="1:8" ht="78" customHeight="1" x14ac:dyDescent="0.25">
      <c r="A404" s="427" t="s">
        <v>263</v>
      </c>
      <c r="B404" s="427"/>
      <c r="C404" s="427"/>
      <c r="D404" s="427"/>
      <c r="E404" s="427"/>
      <c r="F404" s="427"/>
      <c r="G404" s="427"/>
      <c r="H404" s="427"/>
    </row>
    <row r="405" spans="1:8" ht="24" customHeight="1" thickBot="1" x14ac:dyDescent="0.3"/>
    <row r="406" spans="1:8" ht="24" customHeight="1" thickBot="1" x14ac:dyDescent="0.3">
      <c r="A406" s="417" t="s">
        <v>86</v>
      </c>
      <c r="B406" s="418"/>
      <c r="C406" s="418"/>
      <c r="D406" s="419"/>
    </row>
    <row r="407" spans="1:8" ht="24" customHeight="1" thickBot="1" x14ac:dyDescent="0.3">
      <c r="A407" s="23" t="s">
        <v>3</v>
      </c>
      <c r="B407" s="24" t="s">
        <v>1</v>
      </c>
      <c r="C407" s="24" t="s">
        <v>85</v>
      </c>
      <c r="D407" s="25" t="s">
        <v>84</v>
      </c>
    </row>
    <row r="408" spans="1:8" ht="24" customHeight="1" x14ac:dyDescent="0.25">
      <c r="A408" s="112" t="s">
        <v>155</v>
      </c>
      <c r="B408" s="120">
        <f t="shared" ref="B408:B413" si="79">G70+E255+E359</f>
        <v>0</v>
      </c>
      <c r="C408" s="30">
        <v>30</v>
      </c>
      <c r="D408" s="128">
        <f>B408/C408</f>
        <v>0</v>
      </c>
    </row>
    <row r="409" spans="1:8" ht="24" customHeight="1" x14ac:dyDescent="0.25">
      <c r="A409" s="114" t="s">
        <v>158</v>
      </c>
      <c r="B409" s="121">
        <f t="shared" si="79"/>
        <v>0</v>
      </c>
      <c r="C409" s="31">
        <f>C408</f>
        <v>30</v>
      </c>
      <c r="D409" s="129">
        <f t="shared" ref="D409:D413" si="80">B409/C409</f>
        <v>0</v>
      </c>
    </row>
    <row r="410" spans="1:8" ht="24" customHeight="1" thickBot="1" x14ac:dyDescent="0.3">
      <c r="A410" s="123" t="s">
        <v>160</v>
      </c>
      <c r="B410" s="124">
        <f t="shared" si="79"/>
        <v>0</v>
      </c>
      <c r="C410" s="89">
        <f>C409</f>
        <v>30</v>
      </c>
      <c r="D410" s="130">
        <f t="shared" si="80"/>
        <v>0</v>
      </c>
    </row>
    <row r="411" spans="1:8" ht="24" customHeight="1" x14ac:dyDescent="0.25">
      <c r="A411" s="112" t="s">
        <v>156</v>
      </c>
      <c r="B411" s="120">
        <f t="shared" si="79"/>
        <v>0</v>
      </c>
      <c r="C411" s="30">
        <f>C410</f>
        <v>30</v>
      </c>
      <c r="D411" s="128">
        <f t="shared" si="80"/>
        <v>0</v>
      </c>
    </row>
    <row r="412" spans="1:8" ht="24" customHeight="1" x14ac:dyDescent="0.25">
      <c r="A412" s="114" t="s">
        <v>157</v>
      </c>
      <c r="B412" s="121">
        <f t="shared" si="79"/>
        <v>0</v>
      </c>
      <c r="C412" s="31">
        <f>C411</f>
        <v>30</v>
      </c>
      <c r="D412" s="129">
        <f t="shared" si="80"/>
        <v>0</v>
      </c>
    </row>
    <row r="413" spans="1:8" ht="24" customHeight="1" thickBot="1" x14ac:dyDescent="0.3">
      <c r="A413" s="111" t="s">
        <v>161</v>
      </c>
      <c r="B413" s="122">
        <f t="shared" si="79"/>
        <v>0</v>
      </c>
      <c r="C413" s="32">
        <f>C412</f>
        <v>30</v>
      </c>
      <c r="D413" s="131">
        <f t="shared" si="80"/>
        <v>0</v>
      </c>
    </row>
    <row r="414" spans="1:8" ht="16.5" thickBot="1" x14ac:dyDescent="0.3"/>
    <row r="415" spans="1:8" ht="24" customHeight="1" thickBot="1" x14ac:dyDescent="0.3">
      <c r="A415" s="430" t="s">
        <v>114</v>
      </c>
      <c r="B415" s="431"/>
      <c r="C415" s="431"/>
      <c r="D415" s="431"/>
      <c r="E415" s="432"/>
    </row>
    <row r="416" spans="1:8" ht="33.75" customHeight="1" thickBot="1" x14ac:dyDescent="0.3">
      <c r="A416" s="23" t="s">
        <v>3</v>
      </c>
      <c r="B416" s="24" t="s">
        <v>84</v>
      </c>
      <c r="C416" s="26" t="s">
        <v>111</v>
      </c>
      <c r="D416" s="24" t="s">
        <v>112</v>
      </c>
      <c r="E416" s="25" t="s">
        <v>113</v>
      </c>
    </row>
    <row r="417" spans="1:8" ht="24" customHeight="1" x14ac:dyDescent="0.25">
      <c r="A417" s="112" t="s">
        <v>155</v>
      </c>
      <c r="B417" s="120">
        <f>D408</f>
        <v>0</v>
      </c>
      <c r="C417" s="83">
        <f>B401</f>
        <v>0</v>
      </c>
      <c r="D417" s="120">
        <f>B417*C417</f>
        <v>0</v>
      </c>
      <c r="E417" s="128">
        <f t="shared" ref="E417:E422" si="81">D417/12</f>
        <v>0</v>
      </c>
    </row>
    <row r="418" spans="1:8" ht="24" customHeight="1" x14ac:dyDescent="0.25">
      <c r="A418" s="114" t="s">
        <v>158</v>
      </c>
      <c r="B418" s="121">
        <f t="shared" ref="B418:B422" si="82">D409</f>
        <v>0</v>
      </c>
      <c r="C418" s="81">
        <f>C401</f>
        <v>0</v>
      </c>
      <c r="D418" s="121">
        <f t="shared" ref="D418:D422" si="83">B418*C418</f>
        <v>0</v>
      </c>
      <c r="E418" s="129">
        <f t="shared" si="81"/>
        <v>0</v>
      </c>
    </row>
    <row r="419" spans="1:8" ht="24" customHeight="1" thickBot="1" x14ac:dyDescent="0.3">
      <c r="A419" s="123" t="s">
        <v>160</v>
      </c>
      <c r="B419" s="124">
        <f t="shared" si="82"/>
        <v>0</v>
      </c>
      <c r="C419" s="154">
        <f>D401</f>
        <v>0</v>
      </c>
      <c r="D419" s="124">
        <f t="shared" si="83"/>
        <v>0</v>
      </c>
      <c r="E419" s="130">
        <f t="shared" si="81"/>
        <v>0</v>
      </c>
    </row>
    <row r="420" spans="1:8" ht="24" customHeight="1" x14ac:dyDescent="0.25">
      <c r="A420" s="112" t="s">
        <v>156</v>
      </c>
      <c r="B420" s="120">
        <f t="shared" si="82"/>
        <v>0</v>
      </c>
      <c r="C420" s="83">
        <f>B401</f>
        <v>0</v>
      </c>
      <c r="D420" s="120">
        <f t="shared" si="83"/>
        <v>0</v>
      </c>
      <c r="E420" s="128">
        <f t="shared" si="81"/>
        <v>0</v>
      </c>
    </row>
    <row r="421" spans="1:8" ht="24" customHeight="1" x14ac:dyDescent="0.25">
      <c r="A421" s="114" t="s">
        <v>157</v>
      </c>
      <c r="B421" s="121">
        <f t="shared" si="82"/>
        <v>0</v>
      </c>
      <c r="C421" s="81">
        <f>C401</f>
        <v>0</v>
      </c>
      <c r="D421" s="121">
        <f t="shared" si="83"/>
        <v>0</v>
      </c>
      <c r="E421" s="129">
        <f t="shared" si="81"/>
        <v>0</v>
      </c>
    </row>
    <row r="422" spans="1:8" ht="24" customHeight="1" thickBot="1" x14ac:dyDescent="0.3">
      <c r="A422" s="111" t="s">
        <v>161</v>
      </c>
      <c r="B422" s="122">
        <f t="shared" si="82"/>
        <v>0</v>
      </c>
      <c r="C422" s="82">
        <f>D401</f>
        <v>0</v>
      </c>
      <c r="D422" s="122">
        <f t="shared" si="83"/>
        <v>0</v>
      </c>
      <c r="E422" s="131">
        <f t="shared" si="81"/>
        <v>0</v>
      </c>
      <c r="H422" s="162"/>
    </row>
    <row r="424" spans="1:8" ht="24" customHeight="1" x14ac:dyDescent="0.25">
      <c r="A424" s="421" t="s">
        <v>115</v>
      </c>
      <c r="B424" s="422"/>
      <c r="C424" s="422"/>
      <c r="D424" s="422"/>
      <c r="E424" s="422"/>
      <c r="F424" s="422"/>
      <c r="G424" s="422"/>
      <c r="H424" s="422"/>
    </row>
    <row r="425" spans="1:8" ht="119.25" customHeight="1" x14ac:dyDescent="0.25">
      <c r="A425" s="427" t="s">
        <v>252</v>
      </c>
      <c r="B425" s="427"/>
      <c r="C425" s="427"/>
      <c r="D425" s="427"/>
      <c r="E425" s="427"/>
      <c r="F425" s="427"/>
      <c r="G425" s="427"/>
      <c r="H425" s="427"/>
    </row>
    <row r="426" spans="1:8" ht="22.5" customHeight="1" thickBot="1" x14ac:dyDescent="0.3"/>
    <row r="427" spans="1:8" ht="22.5" customHeight="1" thickBot="1" x14ac:dyDescent="0.3">
      <c r="A427" s="417" t="s">
        <v>117</v>
      </c>
      <c r="B427" s="418"/>
      <c r="C427" s="418"/>
      <c r="D427" s="419"/>
    </row>
    <row r="428" spans="1:8" ht="22.5" customHeight="1" thickBot="1" x14ac:dyDescent="0.3">
      <c r="A428" s="23" t="s">
        <v>3</v>
      </c>
      <c r="B428" s="24" t="s">
        <v>1</v>
      </c>
      <c r="C428" s="24" t="s">
        <v>116</v>
      </c>
      <c r="D428" s="25" t="s">
        <v>4</v>
      </c>
    </row>
    <row r="429" spans="1:8" ht="22.5" customHeight="1" x14ac:dyDescent="0.25">
      <c r="A429" s="112" t="s">
        <v>155</v>
      </c>
      <c r="B429" s="120">
        <f>G70+E255+E359</f>
        <v>0</v>
      </c>
      <c r="C429" s="113">
        <v>220</v>
      </c>
      <c r="D429" s="128">
        <f>B429/C429</f>
        <v>0</v>
      </c>
    </row>
    <row r="430" spans="1:8" ht="24" customHeight="1" x14ac:dyDescent="0.25">
      <c r="A430" s="114" t="s">
        <v>158</v>
      </c>
      <c r="B430" s="121">
        <f>G71+E256+E360</f>
        <v>0</v>
      </c>
      <c r="C430" s="115">
        <f>C429</f>
        <v>220</v>
      </c>
      <c r="D430" s="129">
        <f t="shared" ref="D430:D431" si="84">B430/C430</f>
        <v>0</v>
      </c>
    </row>
    <row r="431" spans="1:8" ht="24" customHeight="1" thickBot="1" x14ac:dyDescent="0.3">
      <c r="A431" s="111" t="s">
        <v>160</v>
      </c>
      <c r="B431" s="122">
        <f>G72+E257+E361</f>
        <v>0</v>
      </c>
      <c r="C431" s="116">
        <f>C430</f>
        <v>220</v>
      </c>
      <c r="D431" s="131">
        <f t="shared" si="84"/>
        <v>0</v>
      </c>
    </row>
    <row r="432" spans="1:8" ht="16.5" thickBot="1" x14ac:dyDescent="0.3"/>
    <row r="433" spans="1:8" ht="24" customHeight="1" thickBot="1" x14ac:dyDescent="0.3">
      <c r="A433" s="436" t="s">
        <v>115</v>
      </c>
      <c r="B433" s="437"/>
      <c r="C433" s="437"/>
      <c r="D433" s="438"/>
    </row>
    <row r="434" spans="1:8" ht="30" customHeight="1" thickBot="1" x14ac:dyDescent="0.3">
      <c r="A434" s="47" t="s">
        <v>3</v>
      </c>
      <c r="B434" s="48" t="s">
        <v>118</v>
      </c>
      <c r="C434" s="76" t="s">
        <v>119</v>
      </c>
      <c r="D434" s="49" t="s">
        <v>4</v>
      </c>
    </row>
    <row r="435" spans="1:8" ht="24" customHeight="1" x14ac:dyDescent="0.25">
      <c r="A435" s="112" t="s">
        <v>155</v>
      </c>
      <c r="B435" s="120">
        <f>D429</f>
        <v>0</v>
      </c>
      <c r="C435" s="113">
        <v>15</v>
      </c>
      <c r="D435" s="128">
        <f>B435*C435</f>
        <v>0</v>
      </c>
    </row>
    <row r="436" spans="1:8" ht="24" customHeight="1" x14ac:dyDescent="0.25">
      <c r="A436" s="114" t="s">
        <v>158</v>
      </c>
      <c r="B436" s="121">
        <f t="shared" ref="B436:B437" si="85">D430</f>
        <v>0</v>
      </c>
      <c r="C436" s="115">
        <v>15</v>
      </c>
      <c r="D436" s="129">
        <f t="shared" ref="D436:D437" si="86">B436*C436</f>
        <v>0</v>
      </c>
    </row>
    <row r="437" spans="1:8" ht="24" customHeight="1" thickBot="1" x14ac:dyDescent="0.3">
      <c r="A437" s="111" t="s">
        <v>160</v>
      </c>
      <c r="B437" s="122">
        <f t="shared" si="85"/>
        <v>0</v>
      </c>
      <c r="C437" s="116">
        <v>22</v>
      </c>
      <c r="D437" s="131">
        <f t="shared" si="86"/>
        <v>0</v>
      </c>
      <c r="H437" s="162"/>
    </row>
    <row r="439" spans="1:8" ht="24" customHeight="1" x14ac:dyDescent="0.25">
      <c r="A439" s="416" t="s">
        <v>83</v>
      </c>
      <c r="B439" s="416"/>
      <c r="C439" s="416"/>
      <c r="D439" s="416"/>
      <c r="E439" s="416"/>
      <c r="F439" s="416"/>
      <c r="G439" s="416"/>
      <c r="H439" s="416"/>
    </row>
    <row r="440" spans="1:8" ht="24" customHeight="1" thickBot="1" x14ac:dyDescent="0.3"/>
    <row r="441" spans="1:8" ht="24" customHeight="1" thickBot="1" x14ac:dyDescent="0.3">
      <c r="A441" s="417" t="s">
        <v>83</v>
      </c>
      <c r="B441" s="418"/>
      <c r="C441" s="418"/>
      <c r="D441" s="419"/>
    </row>
    <row r="442" spans="1:8" ht="24" customHeight="1" thickBot="1" x14ac:dyDescent="0.3">
      <c r="A442" s="23" t="s">
        <v>3</v>
      </c>
      <c r="B442" s="24" t="s">
        <v>120</v>
      </c>
      <c r="C442" s="24" t="s">
        <v>121</v>
      </c>
      <c r="D442" s="25" t="s">
        <v>16</v>
      </c>
    </row>
    <row r="443" spans="1:8" ht="24" customHeight="1" x14ac:dyDescent="0.25">
      <c r="A443" s="112" t="s">
        <v>155</v>
      </c>
      <c r="B443" s="120">
        <f t="shared" ref="B443:B448" si="87">E417</f>
        <v>0</v>
      </c>
      <c r="C443" s="120">
        <f>D435</f>
        <v>0</v>
      </c>
      <c r="D443" s="128">
        <f>B443+C443</f>
        <v>0</v>
      </c>
    </row>
    <row r="444" spans="1:8" ht="24" customHeight="1" x14ac:dyDescent="0.25">
      <c r="A444" s="114" t="s">
        <v>158</v>
      </c>
      <c r="B444" s="121">
        <f t="shared" si="87"/>
        <v>0</v>
      </c>
      <c r="C444" s="121">
        <f t="shared" ref="C444:C445" si="88">D436</f>
        <v>0</v>
      </c>
      <c r="D444" s="129">
        <f t="shared" ref="D444:D448" si="89">B444+C444</f>
        <v>0</v>
      </c>
    </row>
    <row r="445" spans="1:8" ht="24" customHeight="1" thickBot="1" x14ac:dyDescent="0.3">
      <c r="A445" s="123" t="s">
        <v>160</v>
      </c>
      <c r="B445" s="124">
        <f t="shared" si="87"/>
        <v>0</v>
      </c>
      <c r="C445" s="124">
        <f t="shared" si="88"/>
        <v>0</v>
      </c>
      <c r="D445" s="130">
        <f t="shared" si="89"/>
        <v>0</v>
      </c>
    </row>
    <row r="446" spans="1:8" ht="24" customHeight="1" x14ac:dyDescent="0.25">
      <c r="A446" s="112" t="s">
        <v>156</v>
      </c>
      <c r="B446" s="120">
        <f t="shared" si="87"/>
        <v>0</v>
      </c>
      <c r="C446" s="113"/>
      <c r="D446" s="128">
        <f t="shared" si="89"/>
        <v>0</v>
      </c>
    </row>
    <row r="447" spans="1:8" ht="24" customHeight="1" x14ac:dyDescent="0.25">
      <c r="A447" s="114" t="s">
        <v>157</v>
      </c>
      <c r="B447" s="121">
        <f t="shared" si="87"/>
        <v>0</v>
      </c>
      <c r="C447" s="115"/>
      <c r="D447" s="129">
        <f t="shared" si="89"/>
        <v>0</v>
      </c>
    </row>
    <row r="448" spans="1:8" ht="24" customHeight="1" thickBot="1" x14ac:dyDescent="0.3">
      <c r="A448" s="111" t="s">
        <v>161</v>
      </c>
      <c r="B448" s="122">
        <f t="shared" si="87"/>
        <v>0</v>
      </c>
      <c r="C448" s="116"/>
      <c r="D448" s="131">
        <f t="shared" si="89"/>
        <v>0</v>
      </c>
    </row>
    <row r="450" spans="1:8" ht="24" customHeight="1" x14ac:dyDescent="0.25">
      <c r="A450" s="416" t="s">
        <v>122</v>
      </c>
      <c r="B450" s="416"/>
      <c r="C450" s="416"/>
      <c r="D450" s="416"/>
      <c r="E450" s="416"/>
      <c r="F450" s="416"/>
      <c r="G450" s="416"/>
      <c r="H450" s="416"/>
    </row>
    <row r="451" spans="1:8" ht="24" customHeight="1" thickBot="1" x14ac:dyDescent="0.3">
      <c r="A451" s="166"/>
      <c r="B451" s="166"/>
      <c r="C451" s="166"/>
      <c r="E451" s="166"/>
    </row>
    <row r="452" spans="1:8" ht="24" customHeight="1" thickBot="1" x14ac:dyDescent="0.3">
      <c r="A452" s="404" t="s">
        <v>172</v>
      </c>
      <c r="B452" s="405"/>
      <c r="C452" s="405"/>
      <c r="D452" s="406"/>
      <c r="E452" s="182"/>
    </row>
    <row r="453" spans="1:8" ht="24" customHeight="1" thickBot="1" x14ac:dyDescent="0.3">
      <c r="A453" s="183" t="s">
        <v>173</v>
      </c>
      <c r="B453" s="184" t="s">
        <v>174</v>
      </c>
      <c r="C453" s="184" t="s">
        <v>175</v>
      </c>
      <c r="D453" s="271" t="s">
        <v>4</v>
      </c>
    </row>
    <row r="454" spans="1:8" ht="24" customHeight="1" x14ac:dyDescent="0.25">
      <c r="A454" s="185" t="s">
        <v>176</v>
      </c>
      <c r="B454" s="186"/>
      <c r="C454" s="187"/>
      <c r="D454" s="188"/>
    </row>
    <row r="455" spans="1:8" ht="24" customHeight="1" x14ac:dyDescent="0.25">
      <c r="A455" s="189" t="s">
        <v>177</v>
      </c>
      <c r="B455" s="190"/>
      <c r="C455" s="191"/>
      <c r="D455" s="192"/>
    </row>
    <row r="456" spans="1:8" ht="24" customHeight="1" x14ac:dyDescent="0.25">
      <c r="A456" s="189" t="s">
        <v>178</v>
      </c>
      <c r="B456" s="190"/>
      <c r="C456" s="191"/>
      <c r="D456" s="192"/>
    </row>
    <row r="457" spans="1:8" ht="24" customHeight="1" x14ac:dyDescent="0.25">
      <c r="A457" s="189" t="s">
        <v>253</v>
      </c>
      <c r="B457" s="190"/>
      <c r="C457" s="191"/>
      <c r="D457" s="192"/>
    </row>
    <row r="458" spans="1:8" ht="24" customHeight="1" x14ac:dyDescent="0.25">
      <c r="A458" s="189"/>
      <c r="B458" s="190"/>
      <c r="C458" s="191"/>
      <c r="D458" s="192"/>
    </row>
    <row r="459" spans="1:8" ht="24" customHeight="1" x14ac:dyDescent="0.25">
      <c r="A459" s="189"/>
      <c r="B459" s="190"/>
      <c r="C459" s="191"/>
      <c r="D459" s="192"/>
    </row>
    <row r="460" spans="1:8" ht="24" customHeight="1" x14ac:dyDescent="0.25">
      <c r="A460" s="189"/>
      <c r="B460" s="190"/>
      <c r="C460" s="191"/>
      <c r="D460" s="192"/>
    </row>
    <row r="461" spans="1:8" ht="24" customHeight="1" x14ac:dyDescent="0.25">
      <c r="A461" s="189"/>
      <c r="B461" s="190"/>
      <c r="C461" s="191"/>
      <c r="D461" s="192"/>
    </row>
    <row r="462" spans="1:8" ht="24" customHeight="1" thickBot="1" x14ac:dyDescent="0.3">
      <c r="A462" s="193"/>
      <c r="B462" s="194"/>
      <c r="C462" s="195"/>
      <c r="D462" s="196"/>
    </row>
    <row r="463" spans="1:8" ht="24" customHeight="1" thickBot="1" x14ac:dyDescent="0.3">
      <c r="A463" s="404" t="s">
        <v>179</v>
      </c>
      <c r="B463" s="405"/>
      <c r="C463" s="406"/>
      <c r="D463" s="197"/>
    </row>
    <row r="464" spans="1:8" ht="24" customHeight="1" thickBot="1" x14ac:dyDescent="0.3">
      <c r="A464" s="198"/>
      <c r="B464" s="199"/>
      <c r="C464" s="199"/>
      <c r="D464" s="199"/>
      <c r="E464" s="200"/>
    </row>
    <row r="465" spans="1:11" ht="24" customHeight="1" thickBot="1" x14ac:dyDescent="0.3">
      <c r="A465" s="404" t="s">
        <v>180</v>
      </c>
      <c r="B465" s="405"/>
      <c r="C465" s="406"/>
      <c r="D465" s="201"/>
      <c r="E465" s="201"/>
    </row>
    <row r="466" spans="1:11" ht="24" customHeight="1" thickBot="1" x14ac:dyDescent="0.3">
      <c r="A466" s="202" t="s">
        <v>3</v>
      </c>
      <c r="B466" s="203" t="s">
        <v>112</v>
      </c>
      <c r="C466" s="204" t="s">
        <v>181</v>
      </c>
      <c r="D466" s="201"/>
      <c r="E466" s="201"/>
    </row>
    <row r="467" spans="1:11" ht="24" customHeight="1" x14ac:dyDescent="0.25">
      <c r="A467" s="112" t="s">
        <v>155</v>
      </c>
      <c r="B467" s="205"/>
      <c r="C467" s="206"/>
      <c r="D467" s="199"/>
      <c r="E467" s="207"/>
    </row>
    <row r="468" spans="1:11" ht="24" customHeight="1" x14ac:dyDescent="0.25">
      <c r="A468" s="114" t="s">
        <v>158</v>
      </c>
      <c r="B468" s="208"/>
      <c r="C468" s="209"/>
      <c r="D468" s="199"/>
      <c r="E468" s="207"/>
    </row>
    <row r="469" spans="1:11" ht="24" customHeight="1" thickBot="1" x14ac:dyDescent="0.3">
      <c r="A469" s="123" t="s">
        <v>160</v>
      </c>
      <c r="B469" s="210"/>
      <c r="C469" s="211"/>
      <c r="D469" s="199"/>
      <c r="E469" s="207"/>
    </row>
    <row r="470" spans="1:11" ht="24" customHeight="1" x14ac:dyDescent="0.25">
      <c r="A470" s="112" t="s">
        <v>156</v>
      </c>
      <c r="B470" s="212"/>
      <c r="C470" s="213"/>
      <c r="D470" s="199"/>
      <c r="E470" s="207"/>
    </row>
    <row r="471" spans="1:11" ht="24" customHeight="1" x14ac:dyDescent="0.25">
      <c r="A471" s="114" t="s">
        <v>157</v>
      </c>
      <c r="B471" s="208"/>
      <c r="C471" s="209"/>
      <c r="D471" s="199"/>
      <c r="E471" s="207"/>
    </row>
    <row r="472" spans="1:11" ht="24" customHeight="1" thickBot="1" x14ac:dyDescent="0.3">
      <c r="A472" s="111" t="s">
        <v>161</v>
      </c>
      <c r="B472" s="210"/>
      <c r="C472" s="211"/>
      <c r="D472" s="199"/>
      <c r="E472" s="207"/>
    </row>
    <row r="473" spans="1:11" ht="24" customHeight="1" thickBot="1" x14ac:dyDescent="0.3">
      <c r="A473" s="198"/>
      <c r="B473" s="199"/>
      <c r="C473" s="199"/>
      <c r="D473" s="199"/>
      <c r="E473" s="198"/>
    </row>
    <row r="474" spans="1:11" ht="24" customHeight="1" thickBot="1" x14ac:dyDescent="0.3">
      <c r="A474" s="407" t="s">
        <v>247</v>
      </c>
      <c r="B474" s="408"/>
      <c r="C474" s="408"/>
      <c r="D474" s="408"/>
      <c r="E474" s="408"/>
      <c r="F474" s="409"/>
    </row>
    <row r="475" spans="1:11" ht="41.25" customHeight="1" thickBot="1" x14ac:dyDescent="0.3">
      <c r="A475" s="273" t="s">
        <v>182</v>
      </c>
      <c r="B475" s="274" t="s">
        <v>183</v>
      </c>
      <c r="C475" s="275" t="s">
        <v>174</v>
      </c>
      <c r="D475" s="275" t="s">
        <v>248</v>
      </c>
      <c r="E475" s="275" t="s">
        <v>184</v>
      </c>
      <c r="F475" s="270" t="s">
        <v>185</v>
      </c>
    </row>
    <row r="476" spans="1:11" ht="24" customHeight="1" x14ac:dyDescent="0.25">
      <c r="A476" s="214"/>
      <c r="B476" s="255"/>
      <c r="C476" s="215"/>
      <c r="D476" s="216"/>
      <c r="E476" s="217"/>
      <c r="F476" s="218"/>
    </row>
    <row r="477" spans="1:11" ht="24" customHeight="1" x14ac:dyDescent="0.25">
      <c r="A477" s="219"/>
      <c r="B477" s="256"/>
      <c r="C477" s="220"/>
      <c r="D477" s="221"/>
      <c r="E477" s="222"/>
      <c r="F477" s="223"/>
    </row>
    <row r="478" spans="1:11" ht="24" customHeight="1" x14ac:dyDescent="0.25">
      <c r="A478" s="219"/>
      <c r="B478" s="256"/>
      <c r="C478" s="220"/>
      <c r="D478" s="221"/>
      <c r="E478" s="222"/>
      <c r="F478" s="272"/>
      <c r="G478" s="269"/>
      <c r="H478" s="269"/>
      <c r="I478" s="269"/>
      <c r="J478" s="269"/>
      <c r="K478" s="269"/>
    </row>
    <row r="479" spans="1:11" ht="24" customHeight="1" x14ac:dyDescent="0.25">
      <c r="A479" s="219"/>
      <c r="B479" s="256"/>
      <c r="C479" s="220"/>
      <c r="D479" s="221"/>
      <c r="E479" s="222"/>
      <c r="F479" s="223"/>
    </row>
    <row r="480" spans="1:11" ht="24" customHeight="1" x14ac:dyDescent="0.25">
      <c r="A480" s="219"/>
      <c r="B480" s="256"/>
      <c r="C480" s="220"/>
      <c r="D480" s="221"/>
      <c r="E480" s="222"/>
      <c r="F480" s="223"/>
    </row>
    <row r="481" spans="1:6" ht="24" customHeight="1" x14ac:dyDescent="0.25">
      <c r="A481" s="219"/>
      <c r="B481" s="256"/>
      <c r="C481" s="220"/>
      <c r="D481" s="221"/>
      <c r="E481" s="222"/>
      <c r="F481" s="223"/>
    </row>
    <row r="482" spans="1:6" ht="24" customHeight="1" x14ac:dyDescent="0.25">
      <c r="A482" s="219"/>
      <c r="B482" s="256"/>
      <c r="C482" s="220"/>
      <c r="D482" s="221"/>
      <c r="E482" s="222"/>
      <c r="F482" s="223"/>
    </row>
    <row r="483" spans="1:6" ht="24" customHeight="1" x14ac:dyDescent="0.25">
      <c r="A483" s="219"/>
      <c r="B483" s="256"/>
      <c r="C483" s="220"/>
      <c r="D483" s="221"/>
      <c r="E483" s="222"/>
      <c r="F483" s="223"/>
    </row>
    <row r="484" spans="1:6" ht="24" customHeight="1" x14ac:dyDescent="0.25">
      <c r="A484" s="219"/>
      <c r="B484" s="256"/>
      <c r="C484" s="220"/>
      <c r="D484" s="221"/>
      <c r="E484" s="222"/>
      <c r="F484" s="223"/>
    </row>
    <row r="485" spans="1:6" ht="24" customHeight="1" x14ac:dyDescent="0.25">
      <c r="A485" s="219"/>
      <c r="B485" s="256"/>
      <c r="C485" s="220"/>
      <c r="D485" s="221"/>
      <c r="E485" s="222"/>
      <c r="F485" s="223"/>
    </row>
    <row r="486" spans="1:6" ht="24" customHeight="1" x14ac:dyDescent="0.25">
      <c r="A486" s="224"/>
      <c r="B486" s="256"/>
      <c r="C486" s="31"/>
      <c r="D486" s="225"/>
      <c r="E486" s="222"/>
      <c r="F486" s="223"/>
    </row>
    <row r="487" spans="1:6" ht="24" customHeight="1" x14ac:dyDescent="0.25">
      <c r="A487" s="219"/>
      <c r="B487" s="256"/>
      <c r="C487" s="220"/>
      <c r="D487" s="221"/>
      <c r="E487" s="222"/>
      <c r="F487" s="223"/>
    </row>
    <row r="488" spans="1:6" ht="24" customHeight="1" x14ac:dyDescent="0.25">
      <c r="A488" s="219"/>
      <c r="B488" s="256"/>
      <c r="C488" s="220"/>
      <c r="D488" s="221"/>
      <c r="E488" s="222"/>
      <c r="F488" s="223"/>
    </row>
    <row r="489" spans="1:6" ht="24" customHeight="1" thickBot="1" x14ac:dyDescent="0.3">
      <c r="A489" s="226"/>
      <c r="B489" s="257"/>
      <c r="C489" s="227"/>
      <c r="D489" s="228"/>
      <c r="E489" s="229"/>
      <c r="F489" s="230"/>
    </row>
    <row r="490" spans="1:6" ht="24" customHeight="1" thickBot="1" x14ac:dyDescent="0.3">
      <c r="A490" s="410" t="s">
        <v>186</v>
      </c>
      <c r="B490" s="411"/>
      <c r="C490" s="411"/>
      <c r="D490" s="412"/>
      <c r="E490" s="231"/>
      <c r="F490" s="232"/>
    </row>
    <row r="491" spans="1:6" ht="24" customHeight="1" thickBot="1" x14ac:dyDescent="0.3">
      <c r="A491" s="198"/>
      <c r="B491" s="199"/>
      <c r="C491" s="199"/>
      <c r="D491" s="199"/>
      <c r="E491" s="198"/>
    </row>
    <row r="492" spans="1:6" ht="24" customHeight="1" thickBot="1" x14ac:dyDescent="0.3">
      <c r="A492" s="413" t="s">
        <v>187</v>
      </c>
      <c r="B492" s="414"/>
      <c r="C492" s="414"/>
      <c r="D492" s="415"/>
    </row>
    <row r="493" spans="1:6" ht="27.75" customHeight="1" thickBot="1" x14ac:dyDescent="0.3">
      <c r="A493" s="233" t="s">
        <v>3</v>
      </c>
      <c r="B493" s="234" t="s">
        <v>112</v>
      </c>
      <c r="C493" s="234" t="s">
        <v>113</v>
      </c>
      <c r="D493" s="235" t="s">
        <v>188</v>
      </c>
    </row>
    <row r="494" spans="1:6" ht="24" customHeight="1" x14ac:dyDescent="0.25">
      <c r="A494" s="112" t="s">
        <v>155</v>
      </c>
      <c r="B494" s="205"/>
      <c r="C494" s="205"/>
      <c r="D494" s="236"/>
    </row>
    <row r="495" spans="1:6" ht="24" customHeight="1" x14ac:dyDescent="0.25">
      <c r="A495" s="114" t="s">
        <v>158</v>
      </c>
      <c r="B495" s="208"/>
      <c r="C495" s="208"/>
      <c r="D495" s="237"/>
    </row>
    <row r="496" spans="1:6" ht="24" customHeight="1" thickBot="1" x14ac:dyDescent="0.3">
      <c r="A496" s="123" t="s">
        <v>160</v>
      </c>
      <c r="B496" s="238"/>
      <c r="C496" s="238"/>
      <c r="D496" s="239"/>
    </row>
    <row r="497" spans="1:8" ht="24" customHeight="1" x14ac:dyDescent="0.25">
      <c r="A497" s="112" t="s">
        <v>156</v>
      </c>
      <c r="B497" s="205"/>
      <c r="C497" s="205"/>
      <c r="D497" s="240"/>
    </row>
    <row r="498" spans="1:8" ht="24" customHeight="1" x14ac:dyDescent="0.25">
      <c r="A498" s="114" t="s">
        <v>157</v>
      </c>
      <c r="B498" s="208"/>
      <c r="C498" s="208"/>
      <c r="D498" s="241"/>
    </row>
    <row r="499" spans="1:8" ht="24" customHeight="1" thickBot="1" x14ac:dyDescent="0.3">
      <c r="A499" s="111" t="s">
        <v>161</v>
      </c>
      <c r="B499" s="210"/>
      <c r="C499" s="210"/>
      <c r="D499" s="242"/>
    </row>
    <row r="500" spans="1:8" ht="24" customHeight="1" thickBot="1" x14ac:dyDescent="0.3"/>
    <row r="501" spans="1:8" ht="24" customHeight="1" thickBot="1" x14ac:dyDescent="0.3">
      <c r="A501" s="439" t="s">
        <v>122</v>
      </c>
      <c r="B501" s="440"/>
      <c r="C501" s="440"/>
      <c r="D501" s="441"/>
    </row>
    <row r="502" spans="1:8" ht="39.75" customHeight="1" thickBot="1" x14ac:dyDescent="0.3">
      <c r="A502" s="143" t="s">
        <v>3</v>
      </c>
      <c r="B502" s="243" t="s">
        <v>189</v>
      </c>
      <c r="C502" s="243" t="s">
        <v>190</v>
      </c>
      <c r="D502" s="144" t="s">
        <v>4</v>
      </c>
    </row>
    <row r="503" spans="1:8" ht="24" customHeight="1" x14ac:dyDescent="0.25">
      <c r="A503" s="112" t="s">
        <v>155</v>
      </c>
      <c r="B503" s="244">
        <f t="shared" ref="B503:B508" si="90">C467</f>
        <v>0</v>
      </c>
      <c r="C503" s="244">
        <f t="shared" ref="C503:C508" si="91">D494</f>
        <v>0</v>
      </c>
      <c r="D503" s="236">
        <f>SUM(B503:C503)</f>
        <v>0</v>
      </c>
    </row>
    <row r="504" spans="1:8" ht="24" customHeight="1" x14ac:dyDescent="0.25">
      <c r="A504" s="114" t="s">
        <v>158</v>
      </c>
      <c r="B504" s="245">
        <f t="shared" si="90"/>
        <v>0</v>
      </c>
      <c r="C504" s="245">
        <f t="shared" si="91"/>
        <v>0</v>
      </c>
      <c r="D504" s="237">
        <f t="shared" ref="D504:D508" si="92">SUM(B504:C504)</f>
        <v>0</v>
      </c>
    </row>
    <row r="505" spans="1:8" ht="24" customHeight="1" thickBot="1" x14ac:dyDescent="0.3">
      <c r="A505" s="123" t="s">
        <v>160</v>
      </c>
      <c r="B505" s="246">
        <f t="shared" si="90"/>
        <v>0</v>
      </c>
      <c r="C505" s="246">
        <f t="shared" si="91"/>
        <v>0</v>
      </c>
      <c r="D505" s="239">
        <f t="shared" si="92"/>
        <v>0</v>
      </c>
    </row>
    <row r="506" spans="1:8" ht="24" customHeight="1" x14ac:dyDescent="0.25">
      <c r="A506" s="112" t="s">
        <v>156</v>
      </c>
      <c r="B506" s="247">
        <f t="shared" si="90"/>
        <v>0</v>
      </c>
      <c r="C506" s="247">
        <f t="shared" si="91"/>
        <v>0</v>
      </c>
      <c r="D506" s="240">
        <f t="shared" si="92"/>
        <v>0</v>
      </c>
    </row>
    <row r="507" spans="1:8" ht="24" customHeight="1" x14ac:dyDescent="0.25">
      <c r="A507" s="114" t="s">
        <v>157</v>
      </c>
      <c r="B507" s="248">
        <f t="shared" si="90"/>
        <v>0</v>
      </c>
      <c r="C507" s="248">
        <f t="shared" si="91"/>
        <v>0</v>
      </c>
      <c r="D507" s="241">
        <f t="shared" si="92"/>
        <v>0</v>
      </c>
    </row>
    <row r="508" spans="1:8" ht="24" customHeight="1" thickBot="1" x14ac:dyDescent="0.3">
      <c r="A508" s="111" t="s">
        <v>161</v>
      </c>
      <c r="B508" s="249">
        <f t="shared" si="90"/>
        <v>0</v>
      </c>
      <c r="C508" s="249">
        <f t="shared" si="91"/>
        <v>0</v>
      </c>
      <c r="D508" s="242">
        <f t="shared" si="92"/>
        <v>0</v>
      </c>
      <c r="H508" s="162"/>
    </row>
    <row r="510" spans="1:8" ht="24" customHeight="1" x14ac:dyDescent="0.25">
      <c r="A510" s="416" t="s">
        <v>123</v>
      </c>
      <c r="B510" s="416"/>
      <c r="C510" s="416"/>
      <c r="D510" s="416"/>
      <c r="E510" s="416"/>
      <c r="F510" s="416"/>
      <c r="G510" s="416"/>
      <c r="H510" s="416"/>
    </row>
    <row r="511" spans="1:8" ht="24" customHeight="1" thickBot="1" x14ac:dyDescent="0.3">
      <c r="A511" s="401"/>
      <c r="B511" s="401"/>
      <c r="C511" s="401"/>
      <c r="D511" s="401"/>
      <c r="E511" s="401"/>
      <c r="F511" s="401"/>
    </row>
    <row r="512" spans="1:8" ht="49.5" customHeight="1" x14ac:dyDescent="0.25">
      <c r="A512" s="402" t="s">
        <v>166</v>
      </c>
      <c r="B512" s="403"/>
      <c r="C512" s="171"/>
      <c r="D512" s="171"/>
      <c r="E512" s="171"/>
      <c r="F512" s="171"/>
    </row>
    <row r="513" spans="1:8" ht="24" customHeight="1" x14ac:dyDescent="0.25">
      <c r="A513" s="174" t="s">
        <v>167</v>
      </c>
      <c r="B513" s="176"/>
      <c r="C513" s="171"/>
      <c r="D513" s="171"/>
      <c r="E513" s="171"/>
      <c r="F513" s="171"/>
    </row>
    <row r="514" spans="1:8" ht="24" customHeight="1" x14ac:dyDescent="0.25">
      <c r="A514" s="174" t="s">
        <v>168</v>
      </c>
      <c r="B514" s="176"/>
      <c r="C514" s="171"/>
      <c r="D514" s="171"/>
      <c r="E514" s="171"/>
      <c r="F514" s="171"/>
    </row>
    <row r="515" spans="1:8" ht="24" customHeight="1" thickBot="1" x14ac:dyDescent="0.3">
      <c r="A515" s="175" t="s">
        <v>169</v>
      </c>
      <c r="B515" s="177"/>
      <c r="C515" s="171"/>
      <c r="D515" s="171"/>
      <c r="E515" s="171"/>
      <c r="F515" s="171"/>
    </row>
    <row r="516" spans="1:8" ht="24" customHeight="1" thickBot="1" x14ac:dyDescent="0.3"/>
    <row r="517" spans="1:8" ht="24" customHeight="1" thickBot="1" x14ac:dyDescent="0.3">
      <c r="A517" s="417" t="s">
        <v>123</v>
      </c>
      <c r="B517" s="418"/>
      <c r="C517" s="418"/>
      <c r="D517" s="419"/>
    </row>
    <row r="518" spans="1:8" ht="24" customHeight="1" thickBot="1" x14ac:dyDescent="0.3">
      <c r="A518" s="23" t="s">
        <v>3</v>
      </c>
      <c r="B518" s="24" t="s">
        <v>1</v>
      </c>
      <c r="C518" s="24" t="s">
        <v>2</v>
      </c>
      <c r="D518" s="25" t="s">
        <v>4</v>
      </c>
    </row>
    <row r="519" spans="1:8" ht="24" customHeight="1" x14ac:dyDescent="0.25">
      <c r="A519" s="112" t="s">
        <v>155</v>
      </c>
      <c r="B519" s="139">
        <f t="shared" ref="B519:B524" si="93">G70+E255+E359+D443+D503</f>
        <v>0</v>
      </c>
      <c r="C519" s="178">
        <f>((1+$B$513)/(1-$B$514-$B$515))-1</f>
        <v>0</v>
      </c>
      <c r="D519" s="128">
        <f>B519*C519</f>
        <v>0</v>
      </c>
    </row>
    <row r="520" spans="1:8" ht="24" customHeight="1" x14ac:dyDescent="0.25">
      <c r="A520" s="114" t="s">
        <v>158</v>
      </c>
      <c r="B520" s="140">
        <f t="shared" si="93"/>
        <v>0</v>
      </c>
      <c r="C520" s="179">
        <f t="shared" ref="C520:C524" si="94">((1+$B$513)/(1-$B$514-$B$515))-1</f>
        <v>0</v>
      </c>
      <c r="D520" s="129">
        <f t="shared" ref="D520:D524" si="95">B520*C520</f>
        <v>0</v>
      </c>
    </row>
    <row r="521" spans="1:8" ht="24" customHeight="1" thickBot="1" x14ac:dyDescent="0.3">
      <c r="A521" s="123" t="s">
        <v>160</v>
      </c>
      <c r="B521" s="141">
        <f t="shared" si="93"/>
        <v>0</v>
      </c>
      <c r="C521" s="180">
        <f t="shared" si="94"/>
        <v>0</v>
      </c>
      <c r="D521" s="130">
        <f t="shared" si="95"/>
        <v>0</v>
      </c>
    </row>
    <row r="522" spans="1:8" ht="24" customHeight="1" x14ac:dyDescent="0.25">
      <c r="A522" s="112" t="s">
        <v>156</v>
      </c>
      <c r="B522" s="139">
        <f t="shared" si="93"/>
        <v>0</v>
      </c>
      <c r="C522" s="178">
        <f t="shared" si="94"/>
        <v>0</v>
      </c>
      <c r="D522" s="128">
        <f t="shared" si="95"/>
        <v>0</v>
      </c>
    </row>
    <row r="523" spans="1:8" ht="24" customHeight="1" x14ac:dyDescent="0.25">
      <c r="A523" s="114" t="s">
        <v>157</v>
      </c>
      <c r="B523" s="140">
        <f t="shared" si="93"/>
        <v>0</v>
      </c>
      <c r="C523" s="179">
        <f t="shared" si="94"/>
        <v>0</v>
      </c>
      <c r="D523" s="129">
        <f t="shared" si="95"/>
        <v>0</v>
      </c>
    </row>
    <row r="524" spans="1:8" ht="24" customHeight="1" thickBot="1" x14ac:dyDescent="0.3">
      <c r="A524" s="111" t="s">
        <v>161</v>
      </c>
      <c r="B524" s="142">
        <f t="shared" si="93"/>
        <v>0</v>
      </c>
      <c r="C524" s="181">
        <f t="shared" si="94"/>
        <v>0</v>
      </c>
      <c r="D524" s="131">
        <f t="shared" si="95"/>
        <v>0</v>
      </c>
      <c r="H524" s="162"/>
    </row>
    <row r="526" spans="1:8" ht="24" customHeight="1" x14ac:dyDescent="0.25">
      <c r="A526" s="416" t="s">
        <v>152</v>
      </c>
      <c r="B526" s="416"/>
      <c r="C526" s="416"/>
      <c r="D526" s="416"/>
      <c r="E526" s="416"/>
      <c r="F526" s="416"/>
      <c r="G526" s="416"/>
      <c r="H526" s="416"/>
    </row>
    <row r="527" spans="1:8" ht="51" customHeight="1" x14ac:dyDescent="0.25">
      <c r="A527" s="427" t="s">
        <v>249</v>
      </c>
      <c r="B527" s="427"/>
      <c r="C527" s="427"/>
      <c r="D527" s="427"/>
      <c r="E527" s="427"/>
      <c r="F527" s="427"/>
    </row>
    <row r="528" spans="1:8" ht="24" customHeight="1" thickBot="1" x14ac:dyDescent="0.3"/>
    <row r="529" spans="1:8" ht="24" customHeight="1" thickBot="1" x14ac:dyDescent="0.3">
      <c r="A529" s="424" t="s">
        <v>125</v>
      </c>
      <c r="B529" s="425"/>
      <c r="C529" s="425"/>
      <c r="D529" s="426"/>
    </row>
    <row r="530" spans="1:8" ht="24" customHeight="1" thickBot="1" x14ac:dyDescent="0.3">
      <c r="A530" s="106" t="s">
        <v>3</v>
      </c>
      <c r="B530" s="107" t="s">
        <v>1</v>
      </c>
      <c r="C530" s="107" t="s">
        <v>124</v>
      </c>
      <c r="D530" s="108" t="s">
        <v>4</v>
      </c>
    </row>
    <row r="531" spans="1:8" ht="24" customHeight="1" x14ac:dyDescent="0.25">
      <c r="A531" s="112" t="s">
        <v>156</v>
      </c>
      <c r="B531" s="120">
        <f>G73+E258+E362+D446+D506+D522</f>
        <v>0</v>
      </c>
      <c r="C531" s="113">
        <v>40</v>
      </c>
      <c r="D531" s="128">
        <f>B531/C531</f>
        <v>0</v>
      </c>
    </row>
    <row r="532" spans="1:8" ht="24" customHeight="1" x14ac:dyDescent="0.25">
      <c r="A532" s="114" t="s">
        <v>157</v>
      </c>
      <c r="B532" s="121">
        <f>G74+E259+E363+D447+D507+D523</f>
        <v>0</v>
      </c>
      <c r="C532" s="115">
        <f>C531</f>
        <v>40</v>
      </c>
      <c r="D532" s="129">
        <f t="shared" ref="D532:D533" si="96">B532/C532</f>
        <v>0</v>
      </c>
    </row>
    <row r="533" spans="1:8" ht="24" customHeight="1" thickBot="1" x14ac:dyDescent="0.3">
      <c r="A533" s="111" t="s">
        <v>161</v>
      </c>
      <c r="B533" s="122">
        <f>G75+E260+E364+D448+D508+D524</f>
        <v>0</v>
      </c>
      <c r="C533" s="116">
        <f>C532</f>
        <v>40</v>
      </c>
      <c r="D533" s="131">
        <f t="shared" si="96"/>
        <v>0</v>
      </c>
      <c r="H533" s="162"/>
    </row>
    <row r="535" spans="1:8" ht="24" customHeight="1" x14ac:dyDescent="0.25">
      <c r="A535" s="416" t="s">
        <v>170</v>
      </c>
      <c r="B535" s="416"/>
      <c r="C535" s="416"/>
      <c r="D535" s="416"/>
      <c r="E535" s="416"/>
      <c r="F535" s="416"/>
      <c r="G535" s="416"/>
      <c r="H535" s="416"/>
    </row>
    <row r="536" spans="1:8" ht="24" customHeight="1" thickBot="1" x14ac:dyDescent="0.3"/>
    <row r="537" spans="1:8" ht="24" customHeight="1" thickBot="1" x14ac:dyDescent="0.3">
      <c r="A537" s="436" t="s">
        <v>171</v>
      </c>
      <c r="B537" s="437"/>
      <c r="C537" s="437"/>
      <c r="D537" s="438"/>
    </row>
    <row r="538" spans="1:8" ht="24" customHeight="1" thickBot="1" x14ac:dyDescent="0.3">
      <c r="A538" s="110" t="s">
        <v>126</v>
      </c>
      <c r="B538" s="107" t="s">
        <v>127</v>
      </c>
      <c r="C538" s="107" t="s">
        <v>128</v>
      </c>
      <c r="D538" s="108" t="s">
        <v>129</v>
      </c>
    </row>
    <row r="539" spans="1:8" ht="32.1" customHeight="1" x14ac:dyDescent="0.25">
      <c r="A539" s="54" t="s">
        <v>130</v>
      </c>
      <c r="B539" s="120">
        <f>G70</f>
        <v>0</v>
      </c>
      <c r="C539" s="120">
        <f>G71</f>
        <v>0</v>
      </c>
      <c r="D539" s="93">
        <f>G72</f>
        <v>0</v>
      </c>
    </row>
    <row r="540" spans="1:8" ht="32.1" customHeight="1" x14ac:dyDescent="0.25">
      <c r="A540" s="34" t="s">
        <v>131</v>
      </c>
      <c r="B540" s="121">
        <f>E255</f>
        <v>0</v>
      </c>
      <c r="C540" s="121">
        <f>E256</f>
        <v>0</v>
      </c>
      <c r="D540" s="53">
        <f>E257</f>
        <v>0</v>
      </c>
    </row>
    <row r="541" spans="1:8" ht="32.1" customHeight="1" x14ac:dyDescent="0.25">
      <c r="A541" s="34" t="s">
        <v>132</v>
      </c>
      <c r="B541" s="121">
        <f>E359</f>
        <v>0</v>
      </c>
      <c r="C541" s="121">
        <f>E360</f>
        <v>0</v>
      </c>
      <c r="D541" s="53">
        <f>E361</f>
        <v>0</v>
      </c>
    </row>
    <row r="542" spans="1:8" ht="32.1" customHeight="1" x14ac:dyDescent="0.25">
      <c r="A542" s="34" t="s">
        <v>133</v>
      </c>
      <c r="B542" s="121">
        <f>D443</f>
        <v>0</v>
      </c>
      <c r="C542" s="121">
        <f>D444</f>
        <v>0</v>
      </c>
      <c r="D542" s="53">
        <f>D445</f>
        <v>0</v>
      </c>
    </row>
    <row r="543" spans="1:8" ht="32.1" customHeight="1" x14ac:dyDescent="0.25">
      <c r="A543" s="34" t="s">
        <v>134</v>
      </c>
      <c r="B543" s="121">
        <f>D503</f>
        <v>0</v>
      </c>
      <c r="C543" s="121">
        <f>D504</f>
        <v>0</v>
      </c>
      <c r="D543" s="53">
        <f>D505</f>
        <v>0</v>
      </c>
    </row>
    <row r="544" spans="1:8" ht="32.1" customHeight="1" x14ac:dyDescent="0.25">
      <c r="A544" s="34" t="s">
        <v>135</v>
      </c>
      <c r="B544" s="121">
        <f>D519</f>
        <v>0</v>
      </c>
      <c r="C544" s="121">
        <f>D520</f>
        <v>0</v>
      </c>
      <c r="D544" s="53">
        <f>D521</f>
        <v>0</v>
      </c>
    </row>
    <row r="545" spans="1:4" ht="32.1" customHeight="1" x14ac:dyDescent="0.25">
      <c r="A545" s="34" t="s">
        <v>138</v>
      </c>
      <c r="B545" s="121">
        <f>D531</f>
        <v>0</v>
      </c>
      <c r="C545" s="121">
        <f>D532</f>
        <v>0</v>
      </c>
      <c r="D545" s="53">
        <f>D533</f>
        <v>0</v>
      </c>
    </row>
    <row r="546" spans="1:4" ht="32.1" customHeight="1" thickBot="1" x14ac:dyDescent="0.3">
      <c r="A546" s="155" t="s">
        <v>136</v>
      </c>
      <c r="B546" s="156">
        <f>SUM(B539:B545)</f>
        <v>0</v>
      </c>
      <c r="C546" s="156">
        <f>SUM(C539:C545)</f>
        <v>0</v>
      </c>
      <c r="D546" s="157">
        <f>SUM(D539:D545)</f>
        <v>0</v>
      </c>
    </row>
    <row r="547" spans="1:4" ht="32.1" customHeight="1" thickBot="1" x14ac:dyDescent="0.3">
      <c r="A547" s="109" t="s">
        <v>137</v>
      </c>
      <c r="B547" s="84">
        <f>B546*2</f>
        <v>0</v>
      </c>
      <c r="C547" s="84">
        <f>C546*2</f>
        <v>0</v>
      </c>
      <c r="D547" s="85">
        <f>D546*1</f>
        <v>0</v>
      </c>
    </row>
    <row r="548" spans="1:4" ht="24" customHeight="1" x14ac:dyDescent="0.25">
      <c r="A548" s="74"/>
    </row>
    <row r="549" spans="1:4" ht="24" customHeight="1" x14ac:dyDescent="0.25">
      <c r="A549" s="74"/>
    </row>
    <row r="550" spans="1:4" ht="24" customHeight="1" x14ac:dyDescent="0.25">
      <c r="A550" s="74"/>
    </row>
  </sheetData>
  <mergeCells count="110">
    <mergeCell ref="A191:F191"/>
    <mergeCell ref="A242:F242"/>
    <mergeCell ref="A222:D222"/>
    <mergeCell ref="A6:H6"/>
    <mergeCell ref="A9:H9"/>
    <mergeCell ref="A16:H16"/>
    <mergeCell ref="A24:H24"/>
    <mergeCell ref="A37:H37"/>
    <mergeCell ref="A65:H65"/>
    <mergeCell ref="A66:H66"/>
    <mergeCell ref="A77:H77"/>
    <mergeCell ref="A118:H118"/>
    <mergeCell ref="A160:H160"/>
    <mergeCell ref="A220:H220"/>
    <mergeCell ref="A231:H231"/>
    <mergeCell ref="A193:D193"/>
    <mergeCell ref="A202:D202"/>
    <mergeCell ref="A211:D211"/>
    <mergeCell ref="A162:F162"/>
    <mergeCell ref="A173:E173"/>
    <mergeCell ref="A159:H159"/>
    <mergeCell ref="A141:D141"/>
    <mergeCell ref="A54:F54"/>
    <mergeCell ref="A90:D90"/>
    <mergeCell ref="A537:D537"/>
    <mergeCell ref="A517:D517"/>
    <mergeCell ref="A529:D529"/>
    <mergeCell ref="A501:D501"/>
    <mergeCell ref="A527:F527"/>
    <mergeCell ref="A526:H526"/>
    <mergeCell ref="A535:H535"/>
    <mergeCell ref="A18:D18"/>
    <mergeCell ref="A39:E39"/>
    <mergeCell ref="A23:H23"/>
    <mergeCell ref="A36:H36"/>
    <mergeCell ref="A43:E43"/>
    <mergeCell ref="A53:D53"/>
    <mergeCell ref="A68:G68"/>
    <mergeCell ref="A56:D56"/>
    <mergeCell ref="A99:E99"/>
    <mergeCell ref="A108:E108"/>
    <mergeCell ref="A427:D427"/>
    <mergeCell ref="A433:D433"/>
    <mergeCell ref="A386:D386"/>
    <mergeCell ref="A387:A388"/>
    <mergeCell ref="B387:D387"/>
    <mergeCell ref="A406:D406"/>
    <mergeCell ref="A415:E415"/>
    <mergeCell ref="A403:H403"/>
    <mergeCell ref="A424:H424"/>
    <mergeCell ref="A404:H404"/>
    <mergeCell ref="A425:H425"/>
    <mergeCell ref="A371:A372"/>
    <mergeCell ref="B371:B372"/>
    <mergeCell ref="C371:C372"/>
    <mergeCell ref="A357:E357"/>
    <mergeCell ref="A369:G369"/>
    <mergeCell ref="A370:G370"/>
    <mergeCell ref="A355:H355"/>
    <mergeCell ref="A366:H366"/>
    <mergeCell ref="A367:H367"/>
    <mergeCell ref="A307:D307"/>
    <mergeCell ref="A316:D316"/>
    <mergeCell ref="A325:D325"/>
    <mergeCell ref="A346:D346"/>
    <mergeCell ref="A337:E337"/>
    <mergeCell ref="A304:H304"/>
    <mergeCell ref="A334:H334"/>
    <mergeCell ref="A305:H305"/>
    <mergeCell ref="A335:H335"/>
    <mergeCell ref="A295:D295"/>
    <mergeCell ref="A233:D233"/>
    <mergeCell ref="A265:B265"/>
    <mergeCell ref="A277:D277"/>
    <mergeCell ref="A286:D286"/>
    <mergeCell ref="A253:E253"/>
    <mergeCell ref="A274:H274"/>
    <mergeCell ref="A251:H251"/>
    <mergeCell ref="A262:H262"/>
    <mergeCell ref="A275:H275"/>
    <mergeCell ref="A263:H263"/>
    <mergeCell ref="A81:D81"/>
    <mergeCell ref="A120:B120"/>
    <mergeCell ref="A132:D132"/>
    <mergeCell ref="A117:H117"/>
    <mergeCell ref="A150:D150"/>
    <mergeCell ref="A182:D182"/>
    <mergeCell ref="A1:H1"/>
    <mergeCell ref="A5:H5"/>
    <mergeCell ref="A11:B11"/>
    <mergeCell ref="A26:D26"/>
    <mergeCell ref="A48:D48"/>
    <mergeCell ref="A2:H2"/>
    <mergeCell ref="A8:H8"/>
    <mergeCell ref="A15:H15"/>
    <mergeCell ref="A79:H79"/>
    <mergeCell ref="A164:E164"/>
    <mergeCell ref="A3:H3"/>
    <mergeCell ref="A511:F511"/>
    <mergeCell ref="A512:B512"/>
    <mergeCell ref="A452:D452"/>
    <mergeCell ref="A463:C463"/>
    <mergeCell ref="A465:C465"/>
    <mergeCell ref="A474:F474"/>
    <mergeCell ref="A490:D490"/>
    <mergeCell ref="A492:D492"/>
    <mergeCell ref="A439:H439"/>
    <mergeCell ref="A450:H450"/>
    <mergeCell ref="A510:H510"/>
    <mergeCell ref="A441:D441"/>
  </mergeCells>
  <pageMargins left="0.511811024" right="0.511811024" top="0.78740157499999996" bottom="0.78740157499999996" header="0.31496062000000002" footer="0.31496062000000002"/>
  <pageSetup paperSize="9" orientation="portrait" horizontalDpi="4294967295" verticalDpi="4294967295"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708"/>
  <sheetViews>
    <sheetView showGridLines="0" topLeftCell="A2" zoomScale="115" zoomScaleNormal="115" workbookViewId="0">
      <selection activeCell="E30" sqref="E1:XFD1048576"/>
    </sheetView>
  </sheetViews>
  <sheetFormatPr defaultColWidth="0" defaultRowHeight="15.75" zeroHeight="1" x14ac:dyDescent="0.25"/>
  <cols>
    <col min="1" max="1" width="9.140625" style="254" customWidth="1"/>
    <col min="2" max="2" width="38.5703125" style="254" customWidth="1"/>
    <col min="3" max="3" width="15" style="254" customWidth="1"/>
    <col min="4" max="4" width="19.28515625" style="254" customWidth="1"/>
    <col min="5" max="5" width="3.42578125" style="276" hidden="1" customWidth="1"/>
    <col min="6" max="6" width="8.28515625" style="285" hidden="1" customWidth="1"/>
    <col min="7" max="7" width="18.28515625" style="285" hidden="1" customWidth="1"/>
    <col min="8" max="8" width="53" style="285" hidden="1" customWidth="1"/>
    <col min="9" max="9" width="10.28515625" style="285" hidden="1" customWidth="1"/>
    <col min="10" max="10" width="9.7109375" style="285" hidden="1" customWidth="1"/>
    <col min="11" max="11" width="10.28515625" style="285" hidden="1" customWidth="1"/>
    <col min="12" max="12" width="10" style="285" hidden="1" customWidth="1"/>
    <col min="13" max="13" width="8.140625" style="285" hidden="1" customWidth="1"/>
    <col min="14" max="15" width="10.7109375" style="285" hidden="1" customWidth="1"/>
    <col min="16" max="16" width="10.140625" style="285" hidden="1" customWidth="1"/>
    <col min="17" max="17" width="9.5703125" style="285" hidden="1" customWidth="1"/>
    <col min="18" max="18" width="9.140625" style="285" hidden="1" customWidth="1"/>
    <col min="19" max="19" width="11.42578125" style="285" hidden="1" customWidth="1"/>
    <col min="20" max="20" width="9.140625" style="285" hidden="1" customWidth="1"/>
    <col min="21" max="16384" width="9.140625" style="254" hidden="1"/>
  </cols>
  <sheetData>
    <row r="1" spans="1:5" ht="49.5" customHeight="1" thickBot="1" x14ac:dyDescent="0.3">
      <c r="A1" s="457" t="s">
        <v>309</v>
      </c>
      <c r="B1" s="458"/>
      <c r="C1" s="458"/>
      <c r="D1" s="459"/>
    </row>
    <row r="2" spans="1:5" ht="16.5" thickBot="1" x14ac:dyDescent="0.3">
      <c r="A2" s="485"/>
      <c r="B2" s="486"/>
      <c r="C2" s="486"/>
      <c r="D2" s="487"/>
    </row>
    <row r="3" spans="1:5" ht="16.5" thickBot="1" x14ac:dyDescent="0.3">
      <c r="A3" s="471" t="s">
        <v>294</v>
      </c>
      <c r="B3" s="472"/>
      <c r="C3" s="472"/>
      <c r="D3" s="473"/>
    </row>
    <row r="4" spans="1:5" ht="16.5" thickBot="1" x14ac:dyDescent="0.3">
      <c r="A4" s="471" t="s">
        <v>371</v>
      </c>
      <c r="B4" s="472"/>
      <c r="C4" s="472"/>
      <c r="D4" s="473"/>
    </row>
    <row r="5" spans="1:5" ht="16.5" thickBot="1" x14ac:dyDescent="0.3">
      <c r="A5" s="471" t="s">
        <v>295</v>
      </c>
      <c r="B5" s="472"/>
      <c r="C5" s="472"/>
      <c r="D5" s="473"/>
    </row>
    <row r="6" spans="1:5" ht="16.5" thickBot="1" x14ac:dyDescent="0.3">
      <c r="A6" s="481"/>
      <c r="B6" s="482"/>
      <c r="C6" s="482"/>
      <c r="D6" s="483"/>
    </row>
    <row r="7" spans="1:5" x14ac:dyDescent="0.25">
      <c r="A7" s="474" t="s">
        <v>296</v>
      </c>
      <c r="B7" s="475"/>
      <c r="C7" s="475"/>
      <c r="D7" s="476"/>
    </row>
    <row r="8" spans="1:5" x14ac:dyDescent="0.25">
      <c r="A8" s="318" t="s">
        <v>194</v>
      </c>
      <c r="B8" s="449" t="s">
        <v>297</v>
      </c>
      <c r="C8" s="449"/>
      <c r="D8" s="370"/>
    </row>
    <row r="9" spans="1:5" x14ac:dyDescent="0.25">
      <c r="A9" s="318" t="s">
        <v>195</v>
      </c>
      <c r="B9" s="449" t="s">
        <v>298</v>
      </c>
      <c r="C9" s="449"/>
      <c r="D9" s="370" t="s">
        <v>301</v>
      </c>
    </row>
    <row r="10" spans="1:5" x14ac:dyDescent="0.25">
      <c r="A10" s="319" t="s">
        <v>196</v>
      </c>
      <c r="B10" s="449" t="s">
        <v>299</v>
      </c>
      <c r="C10" s="449"/>
      <c r="D10" s="370" t="s">
        <v>302</v>
      </c>
    </row>
    <row r="11" spans="1:5" ht="16.5" thickBot="1" x14ac:dyDescent="0.3">
      <c r="A11" s="320" t="s">
        <v>197</v>
      </c>
      <c r="B11" s="484" t="s">
        <v>300</v>
      </c>
      <c r="C11" s="484"/>
      <c r="D11" s="371" t="s">
        <v>303</v>
      </c>
    </row>
    <row r="12" spans="1:5" ht="16.5" thickBot="1" x14ac:dyDescent="0.3">
      <c r="A12" s="481"/>
      <c r="B12" s="482"/>
      <c r="C12" s="482"/>
      <c r="D12" s="483"/>
    </row>
    <row r="13" spans="1:5" x14ac:dyDescent="0.25">
      <c r="A13" s="474" t="s">
        <v>304</v>
      </c>
      <c r="B13" s="475"/>
      <c r="C13" s="475"/>
      <c r="D13" s="476"/>
      <c r="E13" s="369"/>
    </row>
    <row r="14" spans="1:5" x14ac:dyDescent="0.25">
      <c r="A14" s="477" t="s">
        <v>305</v>
      </c>
      <c r="B14" s="478"/>
      <c r="C14" s="329" t="s">
        <v>373</v>
      </c>
      <c r="D14" s="368" t="s">
        <v>306</v>
      </c>
      <c r="E14" s="369"/>
    </row>
    <row r="15" spans="1:5" ht="16.5" thickBot="1" x14ac:dyDescent="0.3">
      <c r="A15" s="479" t="s">
        <v>307</v>
      </c>
      <c r="B15" s="480"/>
      <c r="C15" s="321" t="s">
        <v>308</v>
      </c>
      <c r="D15" s="372">
        <v>1</v>
      </c>
      <c r="E15" s="369"/>
    </row>
    <row r="16" spans="1:5" ht="16.5" thickBot="1" x14ac:dyDescent="0.3">
      <c r="A16" s="481"/>
      <c r="B16" s="482"/>
      <c r="C16" s="482"/>
      <c r="D16" s="483"/>
      <c r="E16" s="369"/>
    </row>
    <row r="17" spans="1:9" x14ac:dyDescent="0.25">
      <c r="A17" s="474" t="s">
        <v>310</v>
      </c>
      <c r="B17" s="488"/>
      <c r="C17" s="488"/>
      <c r="D17" s="489"/>
      <c r="E17" s="369"/>
    </row>
    <row r="18" spans="1:9" x14ac:dyDescent="0.25">
      <c r="A18" s="333">
        <v>1</v>
      </c>
      <c r="B18" s="449" t="s">
        <v>311</v>
      </c>
      <c r="C18" s="449"/>
      <c r="D18" s="450"/>
      <c r="E18" s="369"/>
    </row>
    <row r="19" spans="1:9" x14ac:dyDescent="0.25">
      <c r="A19" s="333">
        <v>2</v>
      </c>
      <c r="B19" s="449" t="s">
        <v>338</v>
      </c>
      <c r="C19" s="449"/>
      <c r="D19" s="450"/>
      <c r="E19" s="369"/>
    </row>
    <row r="20" spans="1:9" x14ac:dyDescent="0.25">
      <c r="A20" s="333">
        <v>3</v>
      </c>
      <c r="B20" s="449" t="s">
        <v>312</v>
      </c>
      <c r="C20" s="449"/>
      <c r="D20" s="450"/>
      <c r="E20" s="369"/>
    </row>
    <row r="21" spans="1:9" x14ac:dyDescent="0.25">
      <c r="A21" s="333">
        <v>4</v>
      </c>
      <c r="B21" s="449" t="s">
        <v>313</v>
      </c>
      <c r="C21" s="449"/>
      <c r="D21" s="450"/>
      <c r="E21" s="369"/>
    </row>
    <row r="22" spans="1:9" x14ac:dyDescent="0.25">
      <c r="A22" s="283">
        <v>5</v>
      </c>
      <c r="B22" s="449" t="s">
        <v>314</v>
      </c>
      <c r="C22" s="449"/>
      <c r="D22" s="449"/>
      <c r="E22" s="369"/>
    </row>
    <row r="23" spans="1:9" ht="16.5" thickBot="1" x14ac:dyDescent="0.3">
      <c r="A23" s="331"/>
      <c r="B23" s="331"/>
      <c r="C23" s="331"/>
      <c r="D23" s="331"/>
      <c r="E23" s="369"/>
    </row>
    <row r="24" spans="1:9" ht="16.5" thickBot="1" x14ac:dyDescent="0.3">
      <c r="A24" s="424" t="s">
        <v>191</v>
      </c>
      <c r="B24" s="425"/>
      <c r="C24" s="425"/>
      <c r="D24" s="426"/>
      <c r="E24" s="311"/>
      <c r="F24" s="314"/>
      <c r="G24" s="314"/>
      <c r="H24" s="314"/>
      <c r="I24" s="314"/>
    </row>
    <row r="25" spans="1:9" x14ac:dyDescent="0.25">
      <c r="E25" s="311"/>
    </row>
    <row r="26" spans="1:9" ht="31.5" x14ac:dyDescent="0.25">
      <c r="A26" s="332">
        <v>1</v>
      </c>
      <c r="B26" s="451" t="s">
        <v>192</v>
      </c>
      <c r="C26" s="451"/>
      <c r="D26" s="364" t="s">
        <v>272</v>
      </c>
      <c r="E26" s="311"/>
      <c r="G26" s="314"/>
      <c r="H26" s="314"/>
    </row>
    <row r="27" spans="1:9" x14ac:dyDescent="0.25">
      <c r="A27" s="334" t="s">
        <v>194</v>
      </c>
      <c r="B27" s="452" t="s">
        <v>315</v>
      </c>
      <c r="C27" s="452"/>
      <c r="D27" s="373">
        <v>1130</v>
      </c>
      <c r="E27" s="311"/>
    </row>
    <row r="28" spans="1:9" x14ac:dyDescent="0.25">
      <c r="A28" s="334" t="s">
        <v>195</v>
      </c>
      <c r="B28" s="452" t="s">
        <v>316</v>
      </c>
      <c r="C28" s="452"/>
      <c r="D28" s="374">
        <f>D27*30%</f>
        <v>339</v>
      </c>
      <c r="E28" s="311"/>
      <c r="F28" s="286"/>
      <c r="G28" s="287"/>
      <c r="H28" s="287"/>
    </row>
    <row r="29" spans="1:9" x14ac:dyDescent="0.25">
      <c r="A29" s="334" t="s">
        <v>196</v>
      </c>
      <c r="B29" s="452" t="s">
        <v>281</v>
      </c>
      <c r="C29" s="452"/>
      <c r="D29" s="375"/>
      <c r="E29" s="311"/>
    </row>
    <row r="30" spans="1:9" x14ac:dyDescent="0.25">
      <c r="A30" s="334" t="s">
        <v>197</v>
      </c>
      <c r="B30" s="452" t="s">
        <v>11</v>
      </c>
      <c r="C30" s="452"/>
      <c r="D30" s="374"/>
      <c r="E30" s="311"/>
      <c r="F30" s="286"/>
    </row>
    <row r="31" spans="1:9" ht="16.5" customHeight="1" x14ac:dyDescent="0.25">
      <c r="A31" s="334" t="s">
        <v>198</v>
      </c>
      <c r="B31" s="453" t="s">
        <v>317</v>
      </c>
      <c r="C31" s="453"/>
      <c r="D31" s="375"/>
      <c r="E31" s="311"/>
    </row>
    <row r="32" spans="1:9" x14ac:dyDescent="0.25">
      <c r="A32" s="334" t="s">
        <v>199</v>
      </c>
      <c r="B32" s="452" t="s">
        <v>318</v>
      </c>
      <c r="C32" s="452"/>
      <c r="D32" s="375"/>
      <c r="E32" s="311"/>
      <c r="F32" s="286"/>
      <c r="G32" s="287"/>
      <c r="H32" s="287"/>
    </row>
    <row r="33" spans="1:12" x14ac:dyDescent="0.25">
      <c r="A33" s="451" t="s">
        <v>16</v>
      </c>
      <c r="B33" s="451"/>
      <c r="C33" s="451"/>
      <c r="D33" s="373">
        <f>SUM(D27:D32)</f>
        <v>1469</v>
      </c>
      <c r="E33" s="311"/>
      <c r="G33" s="287"/>
      <c r="H33" s="287"/>
    </row>
    <row r="34" spans="1:12" ht="15.75" customHeight="1" x14ac:dyDescent="0.25">
      <c r="A34" s="497" t="s">
        <v>395</v>
      </c>
      <c r="B34" s="497"/>
      <c r="C34" s="497"/>
      <c r="D34" s="497"/>
      <c r="E34" s="311"/>
      <c r="G34" s="287"/>
      <c r="H34" s="287"/>
    </row>
    <row r="35" spans="1:12" x14ac:dyDescent="0.25">
      <c r="A35" s="497" t="s">
        <v>396</v>
      </c>
      <c r="B35" s="497"/>
      <c r="C35" s="497"/>
      <c r="D35" s="497"/>
      <c r="E35" s="311"/>
      <c r="G35" s="287"/>
      <c r="H35" s="287"/>
    </row>
    <row r="36" spans="1:12" ht="16.5" thickBot="1" x14ac:dyDescent="0.3">
      <c r="A36" s="336"/>
      <c r="B36" s="336"/>
      <c r="C36" s="336"/>
      <c r="D36" s="336"/>
      <c r="E36" s="311"/>
    </row>
    <row r="37" spans="1:12" ht="16.5" thickBot="1" x14ac:dyDescent="0.3">
      <c r="A37" s="424" t="s">
        <v>202</v>
      </c>
      <c r="B37" s="425"/>
      <c r="C37" s="425"/>
      <c r="D37" s="426"/>
      <c r="E37" s="311"/>
      <c r="F37" s="314"/>
      <c r="G37" s="314"/>
      <c r="H37" s="314"/>
      <c r="I37" s="314"/>
    </row>
    <row r="38" spans="1:12" x14ac:dyDescent="0.25">
      <c r="A38" s="250"/>
      <c r="E38" s="311"/>
    </row>
    <row r="39" spans="1:12" ht="30.75" customHeight="1" x14ac:dyDescent="0.25">
      <c r="A39" s="464" t="s">
        <v>203</v>
      </c>
      <c r="B39" s="464"/>
      <c r="C39" s="464"/>
      <c r="D39" s="464"/>
      <c r="E39" s="311"/>
      <c r="F39" s="305"/>
      <c r="G39" s="305"/>
      <c r="H39" s="305"/>
      <c r="I39" s="305"/>
    </row>
    <row r="40" spans="1:12" x14ac:dyDescent="0.25">
      <c r="E40" s="311"/>
    </row>
    <row r="41" spans="1:12" ht="29.25" customHeight="1" x14ac:dyDescent="0.25">
      <c r="A41" s="332" t="s">
        <v>204</v>
      </c>
      <c r="B41" s="451" t="s">
        <v>205</v>
      </c>
      <c r="C41" s="451"/>
      <c r="D41" s="364" t="s">
        <v>193</v>
      </c>
      <c r="E41" s="311"/>
    </row>
    <row r="42" spans="1:12" x14ac:dyDescent="0.25">
      <c r="A42" s="334" t="s">
        <v>194</v>
      </c>
      <c r="B42" s="452" t="s">
        <v>280</v>
      </c>
      <c r="C42" s="452"/>
      <c r="D42" s="374">
        <f>D33/12</f>
        <v>122.41666666666667</v>
      </c>
      <c r="E42" s="311"/>
      <c r="F42" s="289"/>
      <c r="G42" s="287"/>
      <c r="H42" s="287"/>
    </row>
    <row r="43" spans="1:12" x14ac:dyDescent="0.25">
      <c r="A43" s="334" t="s">
        <v>195</v>
      </c>
      <c r="B43" s="452" t="s">
        <v>282</v>
      </c>
      <c r="C43" s="452"/>
      <c r="D43" s="374">
        <f>D33*11.1111%</f>
        <v>163.222059</v>
      </c>
      <c r="E43" s="311"/>
      <c r="F43" s="289"/>
      <c r="G43" s="287"/>
      <c r="H43" s="287"/>
    </row>
    <row r="44" spans="1:12" x14ac:dyDescent="0.25">
      <c r="A44" s="451" t="s">
        <v>16</v>
      </c>
      <c r="B44" s="451"/>
      <c r="C44" s="451"/>
      <c r="D44" s="374">
        <f>SUM(D42:D43)</f>
        <v>285.63872566666669</v>
      </c>
      <c r="E44" s="311"/>
      <c r="G44" s="287"/>
      <c r="H44" s="287"/>
    </row>
    <row r="45" spans="1:12" x14ac:dyDescent="0.25">
      <c r="A45" s="498" t="s">
        <v>337</v>
      </c>
      <c r="B45" s="498"/>
      <c r="C45" s="498"/>
      <c r="D45" s="498"/>
      <c r="E45" s="311"/>
      <c r="G45" s="287"/>
      <c r="H45" s="287"/>
    </row>
    <row r="46" spans="1:12" x14ac:dyDescent="0.25">
      <c r="A46" s="506" t="s">
        <v>394</v>
      </c>
      <c r="B46" s="506"/>
      <c r="C46" s="506"/>
      <c r="D46" s="506"/>
      <c r="E46" s="311"/>
      <c r="G46" s="287"/>
      <c r="H46" s="287"/>
    </row>
    <row r="47" spans="1:12" x14ac:dyDescent="0.25">
      <c r="A47" s="505"/>
      <c r="B47" s="505"/>
      <c r="C47" s="505"/>
      <c r="D47" s="505"/>
      <c r="E47" s="384"/>
      <c r="F47" s="291"/>
      <c r="G47" s="291"/>
      <c r="H47" s="291"/>
      <c r="L47" s="290"/>
    </row>
    <row r="48" spans="1:12" ht="32.25" customHeight="1" x14ac:dyDescent="0.25">
      <c r="A48" s="464" t="s">
        <v>206</v>
      </c>
      <c r="B48" s="464"/>
      <c r="C48" s="464"/>
      <c r="D48" s="464"/>
      <c r="E48" s="311"/>
      <c r="F48" s="312"/>
      <c r="G48" s="312"/>
      <c r="H48" s="312"/>
      <c r="I48" s="312"/>
    </row>
    <row r="49" spans="1:9" x14ac:dyDescent="0.25">
      <c r="E49" s="311"/>
      <c r="F49" s="291"/>
      <c r="G49" s="287"/>
      <c r="H49" s="287"/>
    </row>
    <row r="50" spans="1:9" x14ac:dyDescent="0.25">
      <c r="A50" s="332" t="s">
        <v>207</v>
      </c>
      <c r="B50" s="503" t="s">
        <v>208</v>
      </c>
      <c r="C50" s="503"/>
      <c r="D50" s="364" t="s">
        <v>193</v>
      </c>
      <c r="E50" s="311"/>
      <c r="F50" s="292"/>
      <c r="G50" s="292"/>
      <c r="H50" s="292"/>
    </row>
    <row r="51" spans="1:9" x14ac:dyDescent="0.25">
      <c r="A51" s="334" t="s">
        <v>194</v>
      </c>
      <c r="B51" s="452" t="s">
        <v>264</v>
      </c>
      <c r="C51" s="452"/>
      <c r="D51" s="376">
        <f>($D$33+$D$44)*20%</f>
        <v>350.92774513333336</v>
      </c>
      <c r="E51" s="311"/>
      <c r="F51" s="289"/>
      <c r="G51" s="287"/>
      <c r="H51" s="287"/>
      <c r="I51" s="287"/>
    </row>
    <row r="52" spans="1:9" x14ac:dyDescent="0.25">
      <c r="A52" s="334" t="s">
        <v>195</v>
      </c>
      <c r="B52" s="452" t="s">
        <v>265</v>
      </c>
      <c r="C52" s="452"/>
      <c r="D52" s="376">
        <f>($D$33+$D$44)*2.5%</f>
        <v>43.86596814166667</v>
      </c>
      <c r="E52" s="311"/>
      <c r="F52" s="289"/>
      <c r="G52" s="287"/>
      <c r="H52" s="287"/>
    </row>
    <row r="53" spans="1:9" x14ac:dyDescent="0.25">
      <c r="A53" s="334" t="s">
        <v>196</v>
      </c>
      <c r="B53" s="452" t="s">
        <v>266</v>
      </c>
      <c r="C53" s="452"/>
      <c r="D53" s="376">
        <f>($D$33+$D$44)*3%</f>
        <v>52.639161770000001</v>
      </c>
      <c r="E53" s="311"/>
      <c r="F53" s="289"/>
      <c r="G53" s="287"/>
      <c r="H53" s="287"/>
    </row>
    <row r="54" spans="1:9" x14ac:dyDescent="0.25">
      <c r="A54" s="334" t="s">
        <v>197</v>
      </c>
      <c r="B54" s="452" t="s">
        <v>267</v>
      </c>
      <c r="C54" s="452"/>
      <c r="D54" s="376">
        <f>($D$33+$D$44)*1.5%</f>
        <v>26.319580885000001</v>
      </c>
      <c r="E54" s="311"/>
      <c r="F54" s="289"/>
      <c r="G54" s="287"/>
      <c r="H54" s="287"/>
    </row>
    <row r="55" spans="1:9" x14ac:dyDescent="0.25">
      <c r="A55" s="334" t="s">
        <v>198</v>
      </c>
      <c r="B55" s="452" t="s">
        <v>268</v>
      </c>
      <c r="C55" s="452"/>
      <c r="D55" s="376">
        <f>($D$33+$D$44)*1%</f>
        <v>17.546387256666666</v>
      </c>
      <c r="E55" s="311"/>
      <c r="F55" s="289"/>
      <c r="G55" s="287"/>
      <c r="H55" s="287"/>
    </row>
    <row r="56" spans="1:9" x14ac:dyDescent="0.25">
      <c r="A56" s="334" t="s">
        <v>199</v>
      </c>
      <c r="B56" s="452" t="s">
        <v>269</v>
      </c>
      <c r="C56" s="452"/>
      <c r="D56" s="376">
        <f>($D$33+$D$44)*0.6%</f>
        <v>10.527832354000001</v>
      </c>
      <c r="E56" s="311"/>
      <c r="F56" s="289"/>
      <c r="G56" s="287"/>
      <c r="H56" s="287"/>
    </row>
    <row r="57" spans="1:9" x14ac:dyDescent="0.25">
      <c r="A57" s="334" t="s">
        <v>200</v>
      </c>
      <c r="B57" s="452" t="s">
        <v>270</v>
      </c>
      <c r="C57" s="452"/>
      <c r="D57" s="376">
        <f>($D$33+$D$44)*0.2%</f>
        <v>3.5092774513333334</v>
      </c>
      <c r="E57" s="311"/>
      <c r="F57" s="289"/>
      <c r="G57" s="287"/>
      <c r="H57" s="287"/>
    </row>
    <row r="58" spans="1:9" x14ac:dyDescent="0.25">
      <c r="A58" s="334" t="s">
        <v>209</v>
      </c>
      <c r="B58" s="452" t="s">
        <v>271</v>
      </c>
      <c r="C58" s="452"/>
      <c r="D58" s="376">
        <f>($D$33+$D$44)*8%</f>
        <v>140.37109805333333</v>
      </c>
      <c r="E58" s="311"/>
      <c r="F58" s="289"/>
      <c r="G58" s="287"/>
      <c r="H58" s="287"/>
    </row>
    <row r="59" spans="1:9" ht="16.5" customHeight="1" x14ac:dyDescent="0.25">
      <c r="A59" s="451" t="s">
        <v>286</v>
      </c>
      <c r="B59" s="451"/>
      <c r="C59" s="451"/>
      <c r="D59" s="376">
        <f>SUM(D51:D58)</f>
        <v>645.70705104533329</v>
      </c>
      <c r="E59" s="311"/>
      <c r="F59" s="289"/>
      <c r="G59" s="287"/>
      <c r="H59" s="287"/>
    </row>
    <row r="60" spans="1:9" ht="16.5" customHeight="1" x14ac:dyDescent="0.25">
      <c r="A60" s="466"/>
      <c r="B60" s="466"/>
      <c r="C60" s="466"/>
      <c r="D60" s="466"/>
      <c r="E60" s="311"/>
      <c r="F60" s="289"/>
      <c r="G60" s="287"/>
      <c r="H60" s="287"/>
    </row>
    <row r="61" spans="1:9" ht="16.5" customHeight="1" x14ac:dyDescent="0.25">
      <c r="A61" s="467" t="s">
        <v>319</v>
      </c>
      <c r="B61" s="467"/>
      <c r="C61" s="467"/>
      <c r="D61" s="467"/>
      <c r="E61" s="311"/>
      <c r="F61" s="289"/>
      <c r="G61" s="287"/>
      <c r="H61" s="287"/>
    </row>
    <row r="62" spans="1:9" ht="16.5" customHeight="1" x14ac:dyDescent="0.25">
      <c r="A62" s="498" t="s">
        <v>320</v>
      </c>
      <c r="B62" s="498"/>
      <c r="C62" s="498"/>
      <c r="D62" s="498"/>
      <c r="E62" s="311"/>
      <c r="F62" s="289"/>
      <c r="G62" s="287"/>
      <c r="H62" s="287"/>
    </row>
    <row r="63" spans="1:9" ht="37.5" customHeight="1" x14ac:dyDescent="0.25">
      <c r="A63" s="465" t="s">
        <v>339</v>
      </c>
      <c r="B63" s="465"/>
      <c r="C63" s="465"/>
      <c r="D63" s="465"/>
      <c r="E63" s="311"/>
      <c r="F63" s="289"/>
      <c r="G63" s="287"/>
      <c r="H63" s="287"/>
    </row>
    <row r="64" spans="1:9" ht="16.5" customHeight="1" x14ac:dyDescent="0.25">
      <c r="A64" s="498" t="s">
        <v>321</v>
      </c>
      <c r="B64" s="498"/>
      <c r="C64" s="498"/>
      <c r="D64" s="498"/>
      <c r="E64" s="311"/>
      <c r="F64" s="289"/>
      <c r="G64" s="287"/>
      <c r="H64" s="287"/>
    </row>
    <row r="65" spans="1:9" ht="26.25" customHeight="1" x14ac:dyDescent="0.25">
      <c r="A65" s="465" t="s">
        <v>322</v>
      </c>
      <c r="B65" s="465"/>
      <c r="C65" s="465"/>
      <c r="D65" s="465"/>
      <c r="E65" s="311"/>
      <c r="F65" s="289"/>
      <c r="G65" s="287"/>
      <c r="H65" s="287"/>
    </row>
    <row r="66" spans="1:9" ht="16.5" customHeight="1" x14ac:dyDescent="0.25">
      <c r="A66" s="498" t="s">
        <v>323</v>
      </c>
      <c r="B66" s="498"/>
      <c r="C66" s="498"/>
      <c r="D66" s="498"/>
      <c r="E66" s="311"/>
      <c r="F66" s="289"/>
      <c r="G66" s="287"/>
      <c r="H66" s="287"/>
    </row>
    <row r="67" spans="1:9" ht="16.5" customHeight="1" x14ac:dyDescent="0.25">
      <c r="A67" s="498" t="s">
        <v>324</v>
      </c>
      <c r="B67" s="498"/>
      <c r="C67" s="498"/>
      <c r="D67" s="498"/>
      <c r="E67" s="311"/>
      <c r="F67" s="289"/>
      <c r="G67" s="287"/>
      <c r="H67" s="287"/>
    </row>
    <row r="68" spans="1:9" ht="16.5" customHeight="1" x14ac:dyDescent="0.25">
      <c r="A68" s="498" t="s">
        <v>325</v>
      </c>
      <c r="B68" s="498"/>
      <c r="C68" s="498"/>
      <c r="D68" s="498"/>
      <c r="E68" s="311"/>
      <c r="F68" s="289"/>
      <c r="G68" s="287"/>
      <c r="H68" s="287"/>
    </row>
    <row r="69" spans="1:9" ht="27.75" customHeight="1" x14ac:dyDescent="0.25">
      <c r="A69" s="502" t="s">
        <v>326</v>
      </c>
      <c r="B69" s="502"/>
      <c r="C69" s="502"/>
      <c r="D69" s="502"/>
      <c r="E69" s="311"/>
      <c r="F69" s="289"/>
      <c r="G69" s="287"/>
      <c r="H69" s="287"/>
    </row>
    <row r="70" spans="1:9" ht="16.5" customHeight="1" x14ac:dyDescent="0.25">
      <c r="A70" s="498" t="s">
        <v>327</v>
      </c>
      <c r="B70" s="498"/>
      <c r="C70" s="498"/>
      <c r="D70" s="498"/>
      <c r="E70" s="311"/>
      <c r="F70" s="289"/>
      <c r="G70" s="287"/>
      <c r="H70" s="287"/>
    </row>
    <row r="71" spans="1:9" x14ac:dyDescent="0.25">
      <c r="A71" s="278"/>
      <c r="B71" s="278"/>
      <c r="E71" s="311"/>
    </row>
    <row r="72" spans="1:9" x14ac:dyDescent="0.25">
      <c r="E72" s="311"/>
    </row>
    <row r="73" spans="1:9" x14ac:dyDescent="0.25">
      <c r="A73" s="526" t="s">
        <v>211</v>
      </c>
      <c r="B73" s="526"/>
      <c r="C73" s="526"/>
      <c r="D73" s="527"/>
      <c r="E73" s="311"/>
      <c r="F73" s="314"/>
      <c r="G73" s="314"/>
      <c r="H73" s="314"/>
      <c r="I73" s="314"/>
    </row>
    <row r="74" spans="1:9" x14ac:dyDescent="0.25">
      <c r="E74" s="311"/>
    </row>
    <row r="75" spans="1:9" ht="16.5" customHeight="1" x14ac:dyDescent="0.25">
      <c r="A75" s="332" t="s">
        <v>212</v>
      </c>
      <c r="B75" s="451" t="s">
        <v>213</v>
      </c>
      <c r="C75" s="451"/>
      <c r="D75" s="364" t="s">
        <v>193</v>
      </c>
      <c r="E75" s="311"/>
    </row>
    <row r="76" spans="1:9" x14ac:dyDescent="0.25">
      <c r="A76" s="334" t="s">
        <v>194</v>
      </c>
      <c r="B76" s="452" t="s">
        <v>329</v>
      </c>
      <c r="C76" s="452"/>
      <c r="D76" s="374">
        <f>(44*3.35)-(D27*6%)</f>
        <v>79.600000000000009</v>
      </c>
      <c r="E76" s="311"/>
      <c r="F76" s="293"/>
      <c r="G76" s="287"/>
      <c r="H76" s="287"/>
    </row>
    <row r="77" spans="1:9" x14ac:dyDescent="0.25">
      <c r="A77" s="334" t="s">
        <v>195</v>
      </c>
      <c r="B77" s="452" t="s">
        <v>397</v>
      </c>
      <c r="C77" s="452"/>
      <c r="D77" s="374">
        <f>20*22*80%</f>
        <v>352</v>
      </c>
      <c r="E77" s="311"/>
      <c r="G77" s="287"/>
      <c r="H77" s="287"/>
    </row>
    <row r="78" spans="1:9" x14ac:dyDescent="0.25">
      <c r="A78" s="334" t="s">
        <v>196</v>
      </c>
      <c r="B78" s="452" t="s">
        <v>399</v>
      </c>
      <c r="C78" s="452"/>
      <c r="D78" s="374">
        <v>10</v>
      </c>
      <c r="E78" s="311"/>
      <c r="G78" s="287"/>
      <c r="H78" s="287"/>
    </row>
    <row r="79" spans="1:9" x14ac:dyDescent="0.25">
      <c r="A79" s="334" t="s">
        <v>197</v>
      </c>
      <c r="B79" s="452" t="s">
        <v>201</v>
      </c>
      <c r="C79" s="452"/>
      <c r="D79" s="375"/>
      <c r="E79" s="311"/>
    </row>
    <row r="80" spans="1:9" x14ac:dyDescent="0.25">
      <c r="A80" s="451" t="s">
        <v>16</v>
      </c>
      <c r="B80" s="451"/>
      <c r="C80" s="335">
        <f>SUM(C76:C79)</f>
        <v>0</v>
      </c>
      <c r="D80" s="374">
        <f>SUM(D76:D79)</f>
        <v>441.6</v>
      </c>
      <c r="E80" s="311"/>
      <c r="G80" s="287"/>
      <c r="H80" s="287"/>
    </row>
    <row r="81" spans="1:9" x14ac:dyDescent="0.25">
      <c r="A81" s="280"/>
      <c r="B81" s="280"/>
      <c r="C81" s="323"/>
      <c r="D81" s="323"/>
      <c r="E81" s="311"/>
      <c r="G81" s="287"/>
      <c r="H81" s="287"/>
    </row>
    <row r="82" spans="1:9" ht="20.100000000000001" customHeight="1" x14ac:dyDescent="0.25">
      <c r="A82" s="465" t="s">
        <v>328</v>
      </c>
      <c r="B82" s="465"/>
      <c r="C82" s="465"/>
      <c r="D82" s="465"/>
      <c r="E82" s="311"/>
      <c r="G82" s="287"/>
      <c r="H82" s="287"/>
    </row>
    <row r="83" spans="1:9" ht="22.5" customHeight="1" x14ac:dyDescent="0.25">
      <c r="A83" s="465"/>
      <c r="B83" s="465"/>
      <c r="C83" s="465"/>
      <c r="D83" s="465"/>
      <c r="E83" s="311"/>
      <c r="G83" s="287"/>
      <c r="H83" s="287"/>
    </row>
    <row r="84" spans="1:9" ht="28.5" customHeight="1" x14ac:dyDescent="0.25">
      <c r="A84" s="465" t="s">
        <v>330</v>
      </c>
      <c r="B84" s="465"/>
      <c r="C84" s="465"/>
      <c r="D84" s="465"/>
      <c r="E84" s="311"/>
      <c r="G84" s="287"/>
      <c r="H84" s="287"/>
    </row>
    <row r="85" spans="1:9" x14ac:dyDescent="0.25">
      <c r="A85" s="465" t="s">
        <v>398</v>
      </c>
      <c r="B85" s="465"/>
      <c r="C85" s="465"/>
      <c r="D85" s="465"/>
      <c r="E85" s="311"/>
    </row>
    <row r="86" spans="1:9" x14ac:dyDescent="0.25">
      <c r="E86" s="311"/>
    </row>
    <row r="87" spans="1:9" x14ac:dyDescent="0.25">
      <c r="A87" s="281" t="s">
        <v>214</v>
      </c>
      <c r="B87" s="281"/>
      <c r="C87" s="281"/>
      <c r="D87" s="282"/>
      <c r="E87" s="311"/>
      <c r="F87" s="315"/>
      <c r="G87" s="315"/>
      <c r="H87" s="315"/>
      <c r="I87" s="315"/>
    </row>
    <row r="88" spans="1:9" x14ac:dyDescent="0.25">
      <c r="E88" s="311"/>
    </row>
    <row r="89" spans="1:9" ht="16.5" customHeight="1" x14ac:dyDescent="0.25">
      <c r="A89" s="332">
        <v>2</v>
      </c>
      <c r="B89" s="451" t="s">
        <v>273</v>
      </c>
      <c r="C89" s="451"/>
      <c r="D89" s="364" t="s">
        <v>193</v>
      </c>
      <c r="E89" s="311"/>
      <c r="G89" s="292"/>
      <c r="H89" s="292"/>
    </row>
    <row r="90" spans="1:9" x14ac:dyDescent="0.25">
      <c r="A90" s="334" t="s">
        <v>204</v>
      </c>
      <c r="B90" s="452" t="s">
        <v>274</v>
      </c>
      <c r="C90" s="452"/>
      <c r="D90" s="374">
        <f>D44</f>
        <v>285.63872566666669</v>
      </c>
      <c r="E90" s="311"/>
      <c r="G90" s="287"/>
      <c r="H90" s="287"/>
    </row>
    <row r="91" spans="1:9" x14ac:dyDescent="0.25">
      <c r="A91" s="334" t="s">
        <v>207</v>
      </c>
      <c r="B91" s="452" t="s">
        <v>208</v>
      </c>
      <c r="C91" s="452"/>
      <c r="D91" s="374">
        <f>D59</f>
        <v>645.70705104533329</v>
      </c>
      <c r="E91" s="311"/>
      <c r="G91" s="287"/>
      <c r="H91" s="287"/>
    </row>
    <row r="92" spans="1:9" x14ac:dyDescent="0.25">
      <c r="A92" s="334" t="s">
        <v>212</v>
      </c>
      <c r="B92" s="452" t="s">
        <v>213</v>
      </c>
      <c r="C92" s="452"/>
      <c r="D92" s="374">
        <f>D80</f>
        <v>441.6</v>
      </c>
      <c r="E92" s="311"/>
      <c r="G92" s="287"/>
      <c r="H92" s="287"/>
    </row>
    <row r="93" spans="1:9" x14ac:dyDescent="0.25">
      <c r="A93" s="499" t="s">
        <v>16</v>
      </c>
      <c r="B93" s="500"/>
      <c r="C93" s="501"/>
      <c r="D93" s="373">
        <f>SUM(D90:D92)</f>
        <v>1372.945776712</v>
      </c>
      <c r="E93" s="311"/>
      <c r="G93" s="287"/>
      <c r="H93" s="287"/>
    </row>
    <row r="94" spans="1:9" x14ac:dyDescent="0.25">
      <c r="A94" s="33"/>
      <c r="E94" s="311"/>
    </row>
    <row r="95" spans="1:9" ht="16.5" thickBot="1" x14ac:dyDescent="0.3">
      <c r="E95" s="311"/>
    </row>
    <row r="96" spans="1:9" ht="16.5" thickBot="1" x14ac:dyDescent="0.3">
      <c r="A96" s="424" t="s">
        <v>215</v>
      </c>
      <c r="B96" s="425"/>
      <c r="C96" s="425"/>
      <c r="D96" s="426"/>
      <c r="E96" s="311"/>
      <c r="F96" s="315"/>
      <c r="G96" s="315"/>
      <c r="H96" s="315"/>
      <c r="I96" s="315"/>
    </row>
    <row r="97" spans="1:19" ht="16.5" thickBot="1" x14ac:dyDescent="0.3">
      <c r="E97" s="311"/>
      <c r="F97" s="288"/>
      <c r="G97" s="287"/>
      <c r="H97" s="287"/>
    </row>
    <row r="98" spans="1:19" ht="16.5" thickBot="1" x14ac:dyDescent="0.3">
      <c r="A98" s="251">
        <v>3</v>
      </c>
      <c r="B98" s="457" t="s">
        <v>216</v>
      </c>
      <c r="C98" s="459"/>
      <c r="D98" s="363" t="s">
        <v>193</v>
      </c>
      <c r="E98" s="311"/>
    </row>
    <row r="99" spans="1:19" ht="16.5" thickBot="1" x14ac:dyDescent="0.3">
      <c r="A99" s="252" t="s">
        <v>194</v>
      </c>
      <c r="B99" s="455" t="s">
        <v>283</v>
      </c>
      <c r="C99" s="456"/>
      <c r="D99" s="377">
        <f>0.46%*D33</f>
        <v>6.7573999999999996</v>
      </c>
      <c r="E99" s="311"/>
      <c r="G99" s="287"/>
      <c r="Q99" s="287"/>
      <c r="S99" s="289"/>
    </row>
    <row r="100" spans="1:19" ht="32.25" customHeight="1" thickBot="1" x14ac:dyDescent="0.3">
      <c r="A100" s="252" t="s">
        <v>195</v>
      </c>
      <c r="B100" s="455" t="s">
        <v>284</v>
      </c>
      <c r="C100" s="456"/>
      <c r="D100" s="377">
        <f>0.04%*D33</f>
        <v>0.58760000000000001</v>
      </c>
      <c r="E100" s="311"/>
      <c r="F100" s="286"/>
      <c r="G100" s="287"/>
      <c r="K100" s="287"/>
      <c r="S100" s="294"/>
    </row>
    <row r="101" spans="1:19" ht="32.25" customHeight="1" thickBot="1" x14ac:dyDescent="0.3">
      <c r="A101" s="252" t="s">
        <v>196</v>
      </c>
      <c r="B101" s="455" t="s">
        <v>288</v>
      </c>
      <c r="C101" s="456"/>
      <c r="D101" s="377">
        <f>3.44%*D33</f>
        <v>50.5336</v>
      </c>
      <c r="E101" s="311"/>
      <c r="F101" s="286"/>
      <c r="K101" s="287"/>
      <c r="M101" s="287"/>
      <c r="Q101" s="287"/>
      <c r="S101" s="295"/>
    </row>
    <row r="102" spans="1:19" ht="16.5" thickBot="1" x14ac:dyDescent="0.3">
      <c r="A102" s="252" t="s">
        <v>197</v>
      </c>
      <c r="B102" s="455" t="s">
        <v>285</v>
      </c>
      <c r="C102" s="456"/>
      <c r="D102" s="377">
        <f>1.94%*D33</f>
        <v>28.4986</v>
      </c>
      <c r="E102" s="311"/>
      <c r="K102" s="287"/>
      <c r="Q102" s="287"/>
    </row>
    <row r="103" spans="1:19" ht="48" customHeight="1" thickBot="1" x14ac:dyDescent="0.3">
      <c r="A103" s="252" t="s">
        <v>198</v>
      </c>
      <c r="B103" s="455" t="s">
        <v>287</v>
      </c>
      <c r="C103" s="456"/>
      <c r="D103" s="377">
        <f>0.71%*D33</f>
        <v>10.4299</v>
      </c>
      <c r="E103" s="311"/>
      <c r="M103" s="287"/>
    </row>
    <row r="104" spans="1:19" ht="32.25" customHeight="1" thickBot="1" x14ac:dyDescent="0.3">
      <c r="A104" s="252" t="s">
        <v>199</v>
      </c>
      <c r="B104" s="455" t="s">
        <v>289</v>
      </c>
      <c r="C104" s="456"/>
      <c r="D104" s="377">
        <f>0.78%*D33</f>
        <v>11.458200000000001</v>
      </c>
      <c r="E104" s="311"/>
      <c r="K104" s="287"/>
    </row>
    <row r="105" spans="1:19" ht="16.5" customHeight="1" thickBot="1" x14ac:dyDescent="0.3">
      <c r="A105" s="457" t="s">
        <v>290</v>
      </c>
      <c r="B105" s="458"/>
      <c r="C105" s="459"/>
      <c r="D105" s="378">
        <f>SUM(D99:D104)</f>
        <v>108.26530000000001</v>
      </c>
      <c r="E105" s="311"/>
      <c r="G105" s="287"/>
    </row>
    <row r="106" spans="1:19" ht="16.5" customHeight="1" x14ac:dyDescent="0.25">
      <c r="A106" s="280"/>
      <c r="B106" s="280"/>
      <c r="C106" s="280"/>
      <c r="D106" s="323"/>
      <c r="E106" s="311"/>
      <c r="G106" s="287"/>
    </row>
    <row r="107" spans="1:19" ht="16.5" customHeight="1" x14ac:dyDescent="0.25">
      <c r="A107" s="454" t="s">
        <v>331</v>
      </c>
      <c r="B107" s="454"/>
      <c r="C107" s="454"/>
      <c r="D107" s="454"/>
      <c r="E107" s="311"/>
      <c r="G107" s="287"/>
    </row>
    <row r="108" spans="1:19" ht="16.5" customHeight="1" x14ac:dyDescent="0.25">
      <c r="A108" s="454"/>
      <c r="B108" s="454"/>
      <c r="C108" s="454"/>
      <c r="D108" s="454"/>
      <c r="E108" s="311"/>
      <c r="G108" s="287"/>
    </row>
    <row r="109" spans="1:19" ht="19.5" customHeight="1" x14ac:dyDescent="0.25">
      <c r="A109" s="454"/>
      <c r="B109" s="454"/>
      <c r="C109" s="454"/>
      <c r="D109" s="454"/>
      <c r="E109" s="311"/>
      <c r="G109" s="287"/>
    </row>
    <row r="110" spans="1:19" ht="16.5" customHeight="1" x14ac:dyDescent="0.25">
      <c r="A110" s="460" t="s">
        <v>332</v>
      </c>
      <c r="B110" s="460"/>
      <c r="C110" s="460"/>
      <c r="D110" s="460"/>
      <c r="E110" s="311"/>
      <c r="G110" s="287"/>
    </row>
    <row r="111" spans="1:19" ht="16.5" customHeight="1" x14ac:dyDescent="0.25">
      <c r="A111" s="454" t="s">
        <v>336</v>
      </c>
      <c r="B111" s="454"/>
      <c r="C111" s="454"/>
      <c r="D111" s="454"/>
      <c r="E111" s="311"/>
      <c r="G111" s="287"/>
    </row>
    <row r="112" spans="1:19" ht="16.5" customHeight="1" x14ac:dyDescent="0.25">
      <c r="A112" s="454"/>
      <c r="B112" s="454"/>
      <c r="C112" s="454"/>
      <c r="D112" s="454"/>
      <c r="E112" s="311"/>
      <c r="G112" s="287"/>
    </row>
    <row r="113" spans="1:13" ht="16.5" customHeight="1" x14ac:dyDescent="0.25">
      <c r="A113" s="454"/>
      <c r="B113" s="454"/>
      <c r="C113" s="454"/>
      <c r="D113" s="454"/>
      <c r="E113" s="311"/>
      <c r="G113" s="287"/>
    </row>
    <row r="114" spans="1:13" ht="16.5" customHeight="1" x14ac:dyDescent="0.25">
      <c r="A114" s="454"/>
      <c r="B114" s="454"/>
      <c r="C114" s="454"/>
      <c r="D114" s="454"/>
      <c r="E114" s="311"/>
      <c r="G114" s="287"/>
    </row>
    <row r="115" spans="1:13" ht="16.5" customHeight="1" x14ac:dyDescent="0.25">
      <c r="A115" s="454" t="s">
        <v>333</v>
      </c>
      <c r="B115" s="454"/>
      <c r="C115" s="454"/>
      <c r="D115" s="454"/>
      <c r="E115" s="311"/>
      <c r="G115" s="287"/>
    </row>
    <row r="116" spans="1:13" ht="16.5" customHeight="1" x14ac:dyDescent="0.25">
      <c r="A116" s="454"/>
      <c r="B116" s="454"/>
      <c r="C116" s="454"/>
      <c r="D116" s="454"/>
      <c r="E116" s="311"/>
      <c r="G116" s="287"/>
    </row>
    <row r="117" spans="1:13" ht="16.5" customHeight="1" x14ac:dyDescent="0.25">
      <c r="A117" s="454"/>
      <c r="B117" s="454"/>
      <c r="C117" s="454"/>
      <c r="D117" s="454"/>
      <c r="E117" s="311"/>
      <c r="G117" s="287"/>
    </row>
    <row r="118" spans="1:13" ht="16.5" customHeight="1" x14ac:dyDescent="0.25">
      <c r="A118" s="454"/>
      <c r="B118" s="454"/>
      <c r="C118" s="454"/>
      <c r="D118" s="454"/>
      <c r="E118" s="311"/>
      <c r="G118" s="287"/>
    </row>
    <row r="119" spans="1:13" ht="16.5" customHeight="1" x14ac:dyDescent="0.25">
      <c r="A119" s="454" t="s">
        <v>334</v>
      </c>
      <c r="B119" s="454"/>
      <c r="C119" s="454"/>
      <c r="D119" s="454"/>
      <c r="E119" s="311"/>
      <c r="G119" s="287"/>
    </row>
    <row r="120" spans="1:13" ht="16.5" customHeight="1" x14ac:dyDescent="0.25">
      <c r="A120" s="454"/>
      <c r="B120" s="454"/>
      <c r="C120" s="454"/>
      <c r="D120" s="454"/>
      <c r="E120" s="311"/>
      <c r="G120" s="287"/>
    </row>
    <row r="121" spans="1:13" ht="34.5" customHeight="1" x14ac:dyDescent="0.25">
      <c r="A121" s="454"/>
      <c r="B121" s="454"/>
      <c r="C121" s="454"/>
      <c r="D121" s="454"/>
      <c r="E121" s="311"/>
      <c r="G121" s="287"/>
    </row>
    <row r="122" spans="1:13" ht="13.5" customHeight="1" x14ac:dyDescent="0.25">
      <c r="A122" s="460" t="s">
        <v>335</v>
      </c>
      <c r="B122" s="460"/>
      <c r="C122" s="460"/>
      <c r="D122" s="460"/>
      <c r="E122" s="311"/>
      <c r="M122" s="287"/>
    </row>
    <row r="123" spans="1:13" ht="16.5" thickBot="1" x14ac:dyDescent="0.3">
      <c r="E123" s="311"/>
    </row>
    <row r="124" spans="1:13" ht="16.5" thickBot="1" x14ac:dyDescent="0.3">
      <c r="A124" s="424" t="s">
        <v>217</v>
      </c>
      <c r="B124" s="425"/>
      <c r="C124" s="425"/>
      <c r="D124" s="426"/>
      <c r="E124" s="311"/>
      <c r="F124" s="313"/>
      <c r="G124" s="313"/>
      <c r="H124" s="313"/>
    </row>
    <row r="125" spans="1:13" x14ac:dyDescent="0.25">
      <c r="E125" s="311"/>
      <c r="L125" s="296"/>
    </row>
    <row r="126" spans="1:13" x14ac:dyDescent="0.25">
      <c r="A126" s="468" t="s">
        <v>218</v>
      </c>
      <c r="B126" s="468"/>
      <c r="C126" s="468"/>
      <c r="D126" s="469"/>
      <c r="E126" s="311"/>
      <c r="F126" s="313"/>
      <c r="G126" s="313"/>
      <c r="H126" s="313"/>
    </row>
    <row r="127" spans="1:13" x14ac:dyDescent="0.25">
      <c r="A127" s="250"/>
      <c r="B127" s="277"/>
      <c r="C127" s="277"/>
      <c r="E127" s="311"/>
      <c r="F127" s="288"/>
      <c r="G127" s="287"/>
    </row>
    <row r="128" spans="1:13" x14ac:dyDescent="0.25">
      <c r="A128" s="332" t="s">
        <v>219</v>
      </c>
      <c r="B128" s="499" t="s">
        <v>220</v>
      </c>
      <c r="C128" s="501"/>
      <c r="D128" s="364" t="s">
        <v>193</v>
      </c>
      <c r="E128" s="311"/>
      <c r="F128" s="292"/>
      <c r="G128" s="292"/>
      <c r="H128" s="292"/>
    </row>
    <row r="129" spans="1:16" ht="19.5" customHeight="1" x14ac:dyDescent="0.25">
      <c r="A129" s="334" t="s">
        <v>194</v>
      </c>
      <c r="B129" s="452" t="s">
        <v>391</v>
      </c>
      <c r="C129" s="452"/>
      <c r="D129" s="379">
        <f>(($D$33+$D$93+$D$105)/30/12)*20.9589</f>
        <v>171.75883037694206</v>
      </c>
      <c r="E129" s="311"/>
      <c r="F129" s="302"/>
      <c r="G129" s="298"/>
      <c r="H129" s="324"/>
      <c r="J129" s="300"/>
    </row>
    <row r="130" spans="1:16" ht="30" customHeight="1" x14ac:dyDescent="0.25">
      <c r="A130" s="334" t="s">
        <v>195</v>
      </c>
      <c r="B130" s="452" t="s">
        <v>390</v>
      </c>
      <c r="C130" s="452"/>
      <c r="D130" s="379">
        <f>(($D$33+$D$93+$D$105)/30/12)*1</f>
        <v>8.195030768644445</v>
      </c>
      <c r="E130" s="311"/>
      <c r="F130" s="302"/>
      <c r="G130" s="298"/>
      <c r="H130" s="324"/>
    </row>
    <row r="131" spans="1:16" ht="32.25" customHeight="1" x14ac:dyDescent="0.25">
      <c r="A131" s="334" t="s">
        <v>196</v>
      </c>
      <c r="B131" s="452" t="s">
        <v>389</v>
      </c>
      <c r="C131" s="452"/>
      <c r="D131" s="379">
        <f>(($D$33+$D$93+$D$105)/30/12)*0.1997</f>
        <v>1.6365476444982956</v>
      </c>
      <c r="E131" s="311"/>
      <c r="F131" s="302"/>
      <c r="G131" s="298"/>
      <c r="H131" s="324"/>
    </row>
    <row r="132" spans="1:16" ht="30.75" customHeight="1" x14ac:dyDescent="0.25">
      <c r="A132" s="334" t="s">
        <v>197</v>
      </c>
      <c r="B132" s="453" t="s">
        <v>388</v>
      </c>
      <c r="C132" s="453"/>
      <c r="D132" s="379">
        <f>(($D$33+$D$93+$D$105)/30/12)*0.9659</f>
        <v>7.9155802194336689</v>
      </c>
      <c r="E132" s="311"/>
      <c r="F132" s="302"/>
      <c r="G132" s="298"/>
      <c r="H132" s="324"/>
    </row>
    <row r="133" spans="1:16" ht="32.25" customHeight="1" x14ac:dyDescent="0.25">
      <c r="A133" s="334" t="s">
        <v>198</v>
      </c>
      <c r="B133" s="452" t="s">
        <v>387</v>
      </c>
      <c r="C133" s="452"/>
      <c r="D133" s="379">
        <f>(($D$33+$D$93+$D$105)/30/12)*2.4753</f>
        <v>20.285159661625592</v>
      </c>
      <c r="E133" s="311"/>
      <c r="F133" s="302"/>
      <c r="G133" s="298"/>
      <c r="H133" s="324"/>
      <c r="J133" s="287"/>
      <c r="K133" s="287"/>
      <c r="L133" s="287"/>
      <c r="M133" s="287"/>
      <c r="N133" s="287"/>
      <c r="O133" s="287"/>
      <c r="P133" s="287"/>
    </row>
    <row r="134" spans="1:16" ht="69" customHeight="1" x14ac:dyDescent="0.25">
      <c r="A134" s="334" t="s">
        <v>199</v>
      </c>
      <c r="B134" s="452" t="s">
        <v>386</v>
      </c>
      <c r="C134" s="452"/>
      <c r="D134" s="379">
        <f>(($D$33+$D$93+$D$105)/30/12)*4.054</f>
        <v>33.222654736084586</v>
      </c>
      <c r="E134" s="311"/>
      <c r="F134" s="302"/>
      <c r="G134" s="298"/>
      <c r="H134" s="324"/>
      <c r="J134" s="287"/>
      <c r="K134" s="287"/>
    </row>
    <row r="135" spans="1:16" ht="16.5" customHeight="1" x14ac:dyDescent="0.25">
      <c r="A135" s="451" t="s">
        <v>385</v>
      </c>
      <c r="B135" s="451"/>
      <c r="C135" s="451"/>
      <c r="D135" s="379">
        <f>SUM(D129:D134)</f>
        <v>243.01380340722866</v>
      </c>
      <c r="E135" s="311"/>
      <c r="F135" s="362"/>
      <c r="G135" s="330"/>
      <c r="H135" s="325"/>
    </row>
    <row r="136" spans="1:16" ht="16.5" customHeight="1" x14ac:dyDescent="0.25">
      <c r="A136" s="280"/>
      <c r="B136" s="280"/>
      <c r="C136" s="280"/>
      <c r="D136" s="326"/>
      <c r="E136" s="311"/>
      <c r="F136" s="303"/>
      <c r="G136" s="303"/>
      <c r="H136" s="325"/>
    </row>
    <row r="137" spans="1:16" ht="23.25" customHeight="1" x14ac:dyDescent="0.25">
      <c r="A137" s="519" t="s">
        <v>340</v>
      </c>
      <c r="B137" s="519"/>
      <c r="C137" s="519"/>
      <c r="D137" s="519"/>
      <c r="E137" s="311"/>
      <c r="F137" s="303"/>
      <c r="G137" s="303"/>
      <c r="H137" s="325"/>
    </row>
    <row r="138" spans="1:16" ht="16.5" customHeight="1" x14ac:dyDescent="0.25">
      <c r="A138" s="519" t="s">
        <v>341</v>
      </c>
      <c r="B138" s="519"/>
      <c r="C138" s="519"/>
      <c r="D138" s="519"/>
      <c r="E138" s="311"/>
      <c r="F138" s="303"/>
      <c r="G138" s="303"/>
      <c r="H138" s="325"/>
    </row>
    <row r="139" spans="1:16" ht="27.75" customHeight="1" x14ac:dyDescent="0.25">
      <c r="A139" s="519" t="s">
        <v>342</v>
      </c>
      <c r="B139" s="519"/>
      <c r="C139" s="519"/>
      <c r="D139" s="519"/>
      <c r="E139" s="311"/>
      <c r="F139" s="303"/>
      <c r="G139" s="303"/>
      <c r="H139" s="325"/>
    </row>
    <row r="140" spans="1:16" ht="25.5" customHeight="1" x14ac:dyDescent="0.25">
      <c r="A140" s="519" t="s">
        <v>343</v>
      </c>
      <c r="B140" s="519"/>
      <c r="C140" s="519"/>
      <c r="D140" s="519"/>
      <c r="E140" s="311"/>
      <c r="F140" s="303"/>
      <c r="G140" s="303"/>
      <c r="H140" s="325"/>
    </row>
    <row r="141" spans="1:16" ht="24.75" customHeight="1" x14ac:dyDescent="0.25">
      <c r="A141" s="519" t="s">
        <v>372</v>
      </c>
      <c r="B141" s="519"/>
      <c r="C141" s="519"/>
      <c r="D141" s="519"/>
      <c r="E141" s="311"/>
      <c r="F141" s="303"/>
      <c r="G141" s="303"/>
      <c r="H141" s="325"/>
    </row>
    <row r="142" spans="1:16" x14ac:dyDescent="0.25">
      <c r="A142" s="520"/>
      <c r="B142" s="520"/>
      <c r="C142" s="520"/>
      <c r="D142" s="520"/>
      <c r="E142" s="311"/>
    </row>
    <row r="143" spans="1:16" x14ac:dyDescent="0.25">
      <c r="A143" s="521"/>
      <c r="B143" s="521"/>
      <c r="C143" s="521"/>
      <c r="D143" s="521"/>
      <c r="E143" s="311"/>
    </row>
    <row r="144" spans="1:16" x14ac:dyDescent="0.25">
      <c r="A144" s="468" t="s">
        <v>221</v>
      </c>
      <c r="B144" s="468"/>
      <c r="C144" s="468"/>
      <c r="D144" s="468"/>
      <c r="E144" s="311"/>
      <c r="F144" s="313"/>
      <c r="G144" s="313"/>
      <c r="H144" s="313"/>
    </row>
    <row r="145" spans="1:8" x14ac:dyDescent="0.25">
      <c r="A145" s="507"/>
      <c r="B145" s="507"/>
      <c r="C145" s="507"/>
      <c r="D145" s="508"/>
      <c r="E145" s="311"/>
      <c r="F145" s="288"/>
      <c r="G145" s="287"/>
    </row>
    <row r="146" spans="1:8" x14ac:dyDescent="0.25">
      <c r="A146" s="332" t="s">
        <v>222</v>
      </c>
      <c r="B146" s="451" t="s">
        <v>223</v>
      </c>
      <c r="C146" s="451"/>
      <c r="D146" s="364" t="s">
        <v>193</v>
      </c>
      <c r="E146" s="311"/>
      <c r="F146" s="292"/>
      <c r="G146" s="292"/>
      <c r="H146" s="292"/>
    </row>
    <row r="147" spans="1:8" x14ac:dyDescent="0.25">
      <c r="A147" s="334" t="s">
        <v>194</v>
      </c>
      <c r="B147" s="452" t="s">
        <v>250</v>
      </c>
      <c r="C147" s="452"/>
      <c r="D147" s="374">
        <v>0</v>
      </c>
      <c r="E147" s="311"/>
      <c r="F147" s="297"/>
      <c r="G147" s="301"/>
      <c r="H147" s="299"/>
    </row>
    <row r="148" spans="1:8" x14ac:dyDescent="0.25">
      <c r="A148" s="451" t="s">
        <v>16</v>
      </c>
      <c r="B148" s="451"/>
      <c r="C148" s="451"/>
      <c r="D148" s="374"/>
      <c r="E148" s="311"/>
      <c r="F148" s="303"/>
      <c r="G148" s="303"/>
      <c r="H148" s="297"/>
    </row>
    <row r="149" spans="1:8" x14ac:dyDescent="0.25">
      <c r="E149" s="311"/>
    </row>
    <row r="150" spans="1:8" x14ac:dyDescent="0.25">
      <c r="E150" s="311"/>
    </row>
    <row r="151" spans="1:8" x14ac:dyDescent="0.25">
      <c r="A151" s="468" t="s">
        <v>224</v>
      </c>
      <c r="B151" s="468"/>
      <c r="C151" s="468"/>
      <c r="D151" s="468"/>
      <c r="E151" s="311"/>
      <c r="F151" s="313"/>
      <c r="G151" s="313"/>
      <c r="H151" s="313"/>
    </row>
    <row r="152" spans="1:8" x14ac:dyDescent="0.25">
      <c r="A152" s="250"/>
      <c r="E152" s="311"/>
    </row>
    <row r="153" spans="1:8" ht="15.75" customHeight="1" x14ac:dyDescent="0.25">
      <c r="A153" s="332">
        <v>4</v>
      </c>
      <c r="B153" s="499" t="s">
        <v>225</v>
      </c>
      <c r="C153" s="501"/>
      <c r="D153" s="364" t="s">
        <v>193</v>
      </c>
      <c r="E153" s="311"/>
      <c r="F153" s="292"/>
      <c r="G153" s="292"/>
      <c r="H153" s="292"/>
    </row>
    <row r="154" spans="1:8" x14ac:dyDescent="0.25">
      <c r="A154" s="334" t="s">
        <v>219</v>
      </c>
      <c r="B154" s="509" t="s">
        <v>220</v>
      </c>
      <c r="C154" s="510"/>
      <c r="D154" s="374">
        <f>D135</f>
        <v>243.01380340722866</v>
      </c>
      <c r="E154" s="311"/>
      <c r="F154" s="297"/>
      <c r="G154" s="301"/>
      <c r="H154" s="302"/>
    </row>
    <row r="155" spans="1:8" x14ac:dyDescent="0.25">
      <c r="A155" s="334" t="s">
        <v>222</v>
      </c>
      <c r="B155" s="509" t="s">
        <v>223</v>
      </c>
      <c r="C155" s="510"/>
      <c r="D155" s="374">
        <f>D148</f>
        <v>0</v>
      </c>
      <c r="E155" s="311"/>
      <c r="F155" s="297"/>
      <c r="G155" s="301"/>
      <c r="H155" s="302"/>
    </row>
    <row r="156" spans="1:8" x14ac:dyDescent="0.25">
      <c r="A156" s="451" t="s">
        <v>16</v>
      </c>
      <c r="B156" s="451"/>
      <c r="C156" s="335"/>
      <c r="D156" s="374">
        <f>SUM(D154:D155)</f>
        <v>243.01380340722866</v>
      </c>
      <c r="E156" s="311"/>
      <c r="F156" s="303"/>
      <c r="G156" s="303"/>
      <c r="H156" s="302"/>
    </row>
    <row r="157" spans="1:8" x14ac:dyDescent="0.25">
      <c r="E157" s="311"/>
    </row>
    <row r="158" spans="1:8" ht="16.5" thickBot="1" x14ac:dyDescent="0.3">
      <c r="E158" s="311"/>
    </row>
    <row r="159" spans="1:8" ht="16.5" thickBot="1" x14ac:dyDescent="0.3">
      <c r="A159" s="424" t="s">
        <v>226</v>
      </c>
      <c r="B159" s="425"/>
      <c r="C159" s="425"/>
      <c r="D159" s="426"/>
      <c r="E159" s="311"/>
      <c r="F159" s="313"/>
      <c r="G159" s="313"/>
      <c r="H159" s="313"/>
    </row>
    <row r="160" spans="1:8" x14ac:dyDescent="0.25">
      <c r="E160" s="311"/>
      <c r="F160" s="293"/>
      <c r="G160" s="287"/>
    </row>
    <row r="161" spans="1:9" x14ac:dyDescent="0.25">
      <c r="A161" s="332">
        <v>5</v>
      </c>
      <c r="B161" s="499" t="s">
        <v>134</v>
      </c>
      <c r="C161" s="501"/>
      <c r="D161" s="364" t="s">
        <v>193</v>
      </c>
      <c r="E161" s="311"/>
      <c r="F161" s="292"/>
      <c r="G161" s="303"/>
      <c r="H161" s="292"/>
    </row>
    <row r="162" spans="1:9" x14ac:dyDescent="0.25">
      <c r="A162" s="334" t="s">
        <v>194</v>
      </c>
      <c r="B162" s="452" t="s">
        <v>227</v>
      </c>
      <c r="C162" s="452"/>
      <c r="D162" s="375">
        <v>67.37</v>
      </c>
      <c r="E162" s="311"/>
      <c r="F162" s="297"/>
      <c r="G162" s="301"/>
      <c r="H162" s="297"/>
    </row>
    <row r="163" spans="1:9" x14ac:dyDescent="0.25">
      <c r="A163" s="334" t="s">
        <v>195</v>
      </c>
      <c r="B163" s="452" t="s">
        <v>228</v>
      </c>
      <c r="C163" s="452"/>
      <c r="D163" s="375">
        <v>181.24</v>
      </c>
      <c r="E163" s="311"/>
      <c r="F163" s="297"/>
      <c r="G163" s="301"/>
      <c r="H163" s="297"/>
    </row>
    <row r="164" spans="1:9" x14ac:dyDescent="0.25">
      <c r="A164" s="334" t="s">
        <v>196</v>
      </c>
      <c r="B164" s="452" t="s">
        <v>229</v>
      </c>
      <c r="C164" s="452"/>
      <c r="D164" s="375">
        <v>40.74</v>
      </c>
      <c r="E164" s="311"/>
      <c r="F164" s="297"/>
      <c r="G164" s="301"/>
      <c r="H164" s="297"/>
    </row>
    <row r="165" spans="1:9" x14ac:dyDescent="0.25">
      <c r="A165" s="334" t="s">
        <v>197</v>
      </c>
      <c r="B165" s="452" t="s">
        <v>201</v>
      </c>
      <c r="C165" s="452"/>
      <c r="D165" s="375"/>
      <c r="E165" s="311"/>
      <c r="F165" s="297"/>
      <c r="G165" s="301"/>
      <c r="H165" s="297"/>
    </row>
    <row r="166" spans="1:9" x14ac:dyDescent="0.25">
      <c r="A166" s="499" t="s">
        <v>210</v>
      </c>
      <c r="B166" s="500"/>
      <c r="C166" s="501"/>
      <c r="D166" s="375">
        <f>SUM(D162:D165)</f>
        <v>289.35000000000002</v>
      </c>
      <c r="E166" s="311"/>
      <c r="F166" s="303"/>
      <c r="G166" s="303"/>
      <c r="H166" s="297"/>
    </row>
    <row r="167" spans="1:9" x14ac:dyDescent="0.25">
      <c r="A167" s="515" t="s">
        <v>400</v>
      </c>
      <c r="B167" s="515"/>
      <c r="C167" s="515"/>
      <c r="D167" s="516"/>
      <c r="E167" s="311"/>
    </row>
    <row r="168" spans="1:9" x14ac:dyDescent="0.25">
      <c r="A168" s="511" t="s">
        <v>401</v>
      </c>
      <c r="B168" s="511"/>
      <c r="C168" s="511"/>
      <c r="D168" s="512"/>
      <c r="E168" s="311"/>
    </row>
    <row r="169" spans="1:9" x14ac:dyDescent="0.25">
      <c r="A169" s="513"/>
      <c r="B169" s="513"/>
      <c r="C169" s="513"/>
      <c r="D169" s="514"/>
      <c r="E169" s="311"/>
    </row>
    <row r="170" spans="1:9" ht="16.5" thickBot="1" x14ac:dyDescent="0.3">
      <c r="E170" s="311"/>
    </row>
    <row r="171" spans="1:9" ht="16.5" thickBot="1" x14ac:dyDescent="0.3">
      <c r="A171" s="424" t="s">
        <v>230</v>
      </c>
      <c r="B171" s="425"/>
      <c r="C171" s="425"/>
      <c r="D171" s="426"/>
      <c r="E171" s="311"/>
      <c r="F171" s="313"/>
      <c r="G171" s="313"/>
      <c r="H171" s="313"/>
      <c r="I171" s="289"/>
    </row>
    <row r="172" spans="1:9" x14ac:dyDescent="0.25">
      <c r="E172" s="311"/>
      <c r="F172" s="288"/>
      <c r="G172" s="287"/>
      <c r="H172" s="287"/>
    </row>
    <row r="173" spans="1:9" x14ac:dyDescent="0.25">
      <c r="A173" s="332">
        <v>6</v>
      </c>
      <c r="B173" s="528" t="s">
        <v>135</v>
      </c>
      <c r="C173" s="529"/>
      <c r="D173" s="364" t="s">
        <v>193</v>
      </c>
      <c r="E173" s="311"/>
      <c r="G173" s="300"/>
      <c r="H173" s="300"/>
    </row>
    <row r="174" spans="1:9" x14ac:dyDescent="0.25">
      <c r="A174" s="334" t="s">
        <v>194</v>
      </c>
      <c r="B174" s="509" t="s">
        <v>292</v>
      </c>
      <c r="C174" s="510"/>
      <c r="D174" s="374">
        <f>(D33+D93+D105+D156+D166)*5%</f>
        <v>174.12874400596147</v>
      </c>
      <c r="E174" s="311"/>
      <c r="F174" s="287"/>
      <c r="G174" s="287"/>
      <c r="H174" s="322"/>
    </row>
    <row r="175" spans="1:9" x14ac:dyDescent="0.25">
      <c r="A175" s="334" t="s">
        <v>195</v>
      </c>
      <c r="B175" s="509" t="s">
        <v>293</v>
      </c>
      <c r="C175" s="510"/>
      <c r="D175" s="379">
        <f>(D33+D93+D105+D156+D166+D174)*5%</f>
        <v>182.83518120625953</v>
      </c>
      <c r="E175" s="311"/>
      <c r="F175" s="287"/>
      <c r="G175" s="287"/>
      <c r="H175" s="304"/>
    </row>
    <row r="176" spans="1:9" x14ac:dyDescent="0.25">
      <c r="A176" s="334" t="s">
        <v>196</v>
      </c>
      <c r="B176" s="509" t="s">
        <v>275</v>
      </c>
      <c r="C176" s="510"/>
      <c r="D176" s="379">
        <f>(D33+D93+D105+D156+D166+D174+D175)/0.9135*8.65%</f>
        <v>363.5688086055506</v>
      </c>
      <c r="E176" s="311"/>
      <c r="F176" s="287"/>
      <c r="G176" s="287"/>
      <c r="H176" s="304"/>
    </row>
    <row r="177" spans="1:20" x14ac:dyDescent="0.25">
      <c r="A177" s="334"/>
      <c r="B177" s="509" t="s">
        <v>277</v>
      </c>
      <c r="C177" s="510"/>
      <c r="D177" s="379">
        <f>(D33+D93+D105+D156+D166+D174+D175)/0.9135*0.65%</f>
        <v>27.320199490590507</v>
      </c>
      <c r="E177" s="311"/>
      <c r="F177" s="287"/>
      <c r="G177" s="287"/>
      <c r="H177" s="287"/>
    </row>
    <row r="178" spans="1:20" ht="21" customHeight="1" x14ac:dyDescent="0.25">
      <c r="A178" s="334"/>
      <c r="B178" s="509" t="s">
        <v>278</v>
      </c>
      <c r="C178" s="510"/>
      <c r="D178" s="379">
        <f>(D33+D93+D105+D156+D166+D174+D175)/0.9135*3%</f>
        <v>126.09322841811002</v>
      </c>
      <c r="E178" s="311"/>
      <c r="G178" s="287"/>
      <c r="H178" s="287"/>
    </row>
    <row r="179" spans="1:20" x14ac:dyDescent="0.25">
      <c r="A179" s="334"/>
      <c r="B179" s="509" t="s">
        <v>276</v>
      </c>
      <c r="C179" s="510"/>
      <c r="D179" s="379">
        <f>(D33+D93+D105+D156+D166+D174+D175)/0.9135*5%</f>
        <v>210.15538069685005</v>
      </c>
      <c r="E179" s="311"/>
      <c r="G179" s="287"/>
      <c r="H179" s="287"/>
    </row>
    <row r="180" spans="1:20" x14ac:dyDescent="0.25">
      <c r="A180" s="499" t="s">
        <v>210</v>
      </c>
      <c r="B180" s="500"/>
      <c r="C180" s="501"/>
      <c r="D180" s="374">
        <f>SUM(D174:D176)</f>
        <v>720.5327338177716</v>
      </c>
      <c r="E180" s="311"/>
      <c r="F180" s="287"/>
      <c r="G180" s="287"/>
      <c r="N180" s="297"/>
      <c r="O180" s="297"/>
      <c r="P180" s="297"/>
      <c r="Q180" s="297"/>
      <c r="R180" s="297"/>
      <c r="S180" s="297"/>
      <c r="T180" s="297"/>
    </row>
    <row r="181" spans="1:20" ht="26.25" customHeight="1" x14ac:dyDescent="0.25">
      <c r="A181" s="517" t="s">
        <v>402</v>
      </c>
      <c r="B181" s="517"/>
      <c r="C181" s="517"/>
      <c r="D181" s="518"/>
      <c r="E181" s="311"/>
      <c r="F181" s="287"/>
      <c r="G181" s="287"/>
      <c r="H181" s="254"/>
      <c r="I181" s="279"/>
      <c r="N181" s="305"/>
      <c r="O181" s="306"/>
      <c r="P181" s="306"/>
      <c r="Q181" s="306"/>
      <c r="R181" s="305"/>
    </row>
    <row r="182" spans="1:20" ht="24" customHeight="1" x14ac:dyDescent="0.25">
      <c r="A182" s="504" t="s">
        <v>403</v>
      </c>
      <c r="B182" s="504"/>
      <c r="C182" s="504"/>
      <c r="D182" s="504"/>
      <c r="E182" s="311"/>
      <c r="G182" s="287"/>
      <c r="H182" s="287"/>
      <c r="O182" s="300"/>
      <c r="P182" s="300"/>
      <c r="Q182" s="300"/>
    </row>
    <row r="183" spans="1:20" x14ac:dyDescent="0.25">
      <c r="A183" s="470" t="s">
        <v>404</v>
      </c>
      <c r="B183" s="470"/>
      <c r="C183" s="470"/>
      <c r="D183" s="470"/>
      <c r="E183" s="311"/>
      <c r="G183" s="287"/>
      <c r="H183" s="287"/>
      <c r="N183" s="317"/>
      <c r="O183" s="317"/>
      <c r="P183" s="317"/>
      <c r="Q183" s="317"/>
    </row>
    <row r="184" spans="1:20" ht="22.5" customHeight="1" x14ac:dyDescent="0.25">
      <c r="A184" s="470" t="s">
        <v>405</v>
      </c>
      <c r="B184" s="470"/>
      <c r="C184" s="470"/>
      <c r="D184" s="470"/>
      <c r="E184" s="311"/>
      <c r="G184" s="287"/>
      <c r="H184" s="287"/>
      <c r="N184" s="317"/>
      <c r="O184" s="317"/>
      <c r="P184" s="317"/>
      <c r="Q184" s="317"/>
    </row>
    <row r="185" spans="1:20" x14ac:dyDescent="0.25">
      <c r="A185" s="504" t="s">
        <v>406</v>
      </c>
      <c r="B185" s="504"/>
      <c r="C185" s="504"/>
      <c r="D185" s="504"/>
      <c r="E185" s="311"/>
      <c r="G185" s="287"/>
      <c r="H185" s="287"/>
      <c r="N185" s="317"/>
      <c r="O185" s="317"/>
      <c r="P185" s="317"/>
      <c r="Q185" s="317"/>
    </row>
    <row r="186" spans="1:20" x14ac:dyDescent="0.25">
      <c r="A186" s="504" t="s">
        <v>407</v>
      </c>
      <c r="B186" s="504"/>
      <c r="C186" s="504"/>
      <c r="D186" s="504"/>
      <c r="E186" s="311"/>
      <c r="G186" s="287"/>
      <c r="H186" s="287"/>
      <c r="N186" s="317"/>
      <c r="O186" s="317"/>
      <c r="P186" s="317"/>
      <c r="Q186" s="317"/>
    </row>
    <row r="187" spans="1:20" x14ac:dyDescent="0.25">
      <c r="A187" s="504" t="s">
        <v>408</v>
      </c>
      <c r="B187" s="504"/>
      <c r="C187" s="504"/>
      <c r="D187" s="504"/>
      <c r="E187" s="311"/>
      <c r="G187" s="287"/>
      <c r="H187" s="287"/>
      <c r="N187" s="317"/>
      <c r="O187" s="317"/>
      <c r="P187" s="317"/>
      <c r="Q187" s="317"/>
    </row>
    <row r="188" spans="1:20" ht="16.5" thickBot="1" x14ac:dyDescent="0.3">
      <c r="E188" s="311"/>
      <c r="G188" s="287"/>
      <c r="H188" s="287"/>
    </row>
    <row r="189" spans="1:20" ht="16.5" thickBot="1" x14ac:dyDescent="0.3">
      <c r="A189" s="424" t="s">
        <v>279</v>
      </c>
      <c r="B189" s="425"/>
      <c r="C189" s="425"/>
      <c r="D189" s="426"/>
      <c r="E189" s="311"/>
      <c r="F189" s="307"/>
    </row>
    <row r="190" spans="1:20" x14ac:dyDescent="0.25">
      <c r="A190" s="524"/>
      <c r="B190" s="488"/>
      <c r="C190" s="488"/>
      <c r="D190" s="525"/>
      <c r="E190" s="311"/>
    </row>
    <row r="191" spans="1:20" ht="31.5" customHeight="1" x14ac:dyDescent="0.25">
      <c r="A191" s="332"/>
      <c r="B191" s="499" t="s">
        <v>231</v>
      </c>
      <c r="C191" s="501"/>
      <c r="D191" s="364" t="s">
        <v>193</v>
      </c>
      <c r="E191" s="311"/>
      <c r="F191" s="304"/>
      <c r="I191" s="287"/>
    </row>
    <row r="192" spans="1:20" ht="15.75" customHeight="1" x14ac:dyDescent="0.25">
      <c r="A192" s="332" t="s">
        <v>194</v>
      </c>
      <c r="B192" s="509" t="s">
        <v>191</v>
      </c>
      <c r="C192" s="510"/>
      <c r="D192" s="380">
        <f>D33</f>
        <v>1469</v>
      </c>
      <c r="E192" s="311"/>
      <c r="F192" s="287"/>
    </row>
    <row r="193" spans="1:18" ht="31.5" customHeight="1" x14ac:dyDescent="0.25">
      <c r="A193" s="332" t="s">
        <v>195</v>
      </c>
      <c r="B193" s="509" t="s">
        <v>202</v>
      </c>
      <c r="C193" s="510"/>
      <c r="D193" s="379">
        <f>D93</f>
        <v>1372.945776712</v>
      </c>
      <c r="E193" s="311"/>
      <c r="F193" s="287"/>
    </row>
    <row r="194" spans="1:18" ht="15.75" customHeight="1" x14ac:dyDescent="0.25">
      <c r="A194" s="332" t="s">
        <v>196</v>
      </c>
      <c r="B194" s="509" t="s">
        <v>215</v>
      </c>
      <c r="C194" s="510"/>
      <c r="D194" s="379">
        <f>D105</f>
        <v>108.26530000000001</v>
      </c>
      <c r="E194" s="311"/>
      <c r="F194" s="287"/>
    </row>
    <row r="195" spans="1:18" ht="15.75" customHeight="1" x14ac:dyDescent="0.25">
      <c r="A195" s="332" t="s">
        <v>197</v>
      </c>
      <c r="B195" s="509" t="s">
        <v>217</v>
      </c>
      <c r="C195" s="510"/>
      <c r="D195" s="379">
        <f>D156</f>
        <v>243.01380340722866</v>
      </c>
      <c r="E195" s="311"/>
      <c r="F195" s="287"/>
    </row>
    <row r="196" spans="1:18" ht="15.75" customHeight="1" x14ac:dyDescent="0.25">
      <c r="A196" s="332" t="s">
        <v>198</v>
      </c>
      <c r="B196" s="509" t="s">
        <v>226</v>
      </c>
      <c r="C196" s="510"/>
      <c r="D196" s="381">
        <f>D166</f>
        <v>289.35000000000002</v>
      </c>
      <c r="E196" s="311"/>
    </row>
    <row r="197" spans="1:18" ht="15.75" customHeight="1" x14ac:dyDescent="0.25">
      <c r="A197" s="499" t="s">
        <v>232</v>
      </c>
      <c r="B197" s="500"/>
      <c r="C197" s="501"/>
      <c r="D197" s="380">
        <f>SUM(D192:D196)</f>
        <v>3482.574880119229</v>
      </c>
      <c r="E197" s="311"/>
      <c r="F197" s="287"/>
    </row>
    <row r="198" spans="1:18" ht="15.75" customHeight="1" x14ac:dyDescent="0.25">
      <c r="A198" s="332" t="s">
        <v>199</v>
      </c>
      <c r="B198" s="522" t="s">
        <v>233</v>
      </c>
      <c r="C198" s="523"/>
      <c r="D198" s="379">
        <f>D180</f>
        <v>720.5327338177716</v>
      </c>
      <c r="E198" s="311"/>
      <c r="F198" s="287"/>
    </row>
    <row r="199" spans="1:18" ht="15.75" customHeight="1" x14ac:dyDescent="0.25">
      <c r="A199" s="499" t="s">
        <v>234</v>
      </c>
      <c r="B199" s="500"/>
      <c r="C199" s="501"/>
      <c r="D199" s="380">
        <f>D197+D198</f>
        <v>4203.1076139370007</v>
      </c>
      <c r="E199" s="311"/>
      <c r="F199" s="287"/>
    </row>
    <row r="200" spans="1:18" x14ac:dyDescent="0.25">
      <c r="E200" s="311"/>
    </row>
    <row r="201" spans="1:18" ht="16.5" thickBot="1" x14ac:dyDescent="0.3">
      <c r="D201" s="284"/>
      <c r="E201" s="311"/>
    </row>
    <row r="202" spans="1:18" ht="16.5" thickBot="1" x14ac:dyDescent="0.3">
      <c r="A202" s="461" t="s">
        <v>291</v>
      </c>
      <c r="B202" s="462"/>
      <c r="C202" s="462"/>
      <c r="D202" s="463"/>
      <c r="E202" s="311"/>
    </row>
    <row r="203" spans="1:18" x14ac:dyDescent="0.25">
      <c r="A203" s="490"/>
      <c r="B203" s="491"/>
      <c r="C203" s="492"/>
      <c r="D203" s="382" t="s">
        <v>193</v>
      </c>
      <c r="E203" s="311"/>
    </row>
    <row r="204" spans="1:18" x14ac:dyDescent="0.25">
      <c r="A204" s="283" t="s">
        <v>194</v>
      </c>
      <c r="B204" s="493" t="s">
        <v>392</v>
      </c>
      <c r="C204" s="494"/>
      <c r="D204" s="383">
        <f>D199</f>
        <v>4203.1076139370007</v>
      </c>
      <c r="E204" s="311"/>
    </row>
    <row r="205" spans="1:18" x14ac:dyDescent="0.25">
      <c r="A205" s="283" t="s">
        <v>195</v>
      </c>
      <c r="B205" s="495" t="s">
        <v>393</v>
      </c>
      <c r="C205" s="496"/>
      <c r="D205" s="383">
        <f>D204*12</f>
        <v>50437.291367244005</v>
      </c>
      <c r="E205" s="311"/>
    </row>
    <row r="206" spans="1:18" hidden="1" x14ac:dyDescent="0.25">
      <c r="A206" s="369"/>
      <c r="B206" s="369"/>
      <c r="C206" s="369"/>
      <c r="D206" s="367"/>
      <c r="E206" s="369"/>
    </row>
    <row r="207" spans="1:18" hidden="1" x14ac:dyDescent="0.25">
      <c r="A207" s="369"/>
      <c r="B207" s="369"/>
      <c r="C207" s="369"/>
      <c r="D207" s="367"/>
      <c r="E207" s="369"/>
      <c r="F207" s="309"/>
      <c r="G207" s="309"/>
      <c r="H207" s="309"/>
      <c r="I207" s="309"/>
      <c r="J207" s="309"/>
      <c r="K207" s="309"/>
      <c r="L207" s="309"/>
      <c r="M207" s="309"/>
      <c r="N207" s="297"/>
      <c r="O207" s="297"/>
      <c r="P207" s="297"/>
      <c r="Q207" s="297"/>
      <c r="R207" s="297"/>
    </row>
    <row r="208" spans="1:18" hidden="1" x14ac:dyDescent="0.25">
      <c r="A208" s="369"/>
      <c r="B208" s="369"/>
      <c r="C208" s="369"/>
      <c r="D208" s="367"/>
      <c r="E208" s="369"/>
      <c r="P208" s="287"/>
    </row>
    <row r="209" spans="1:17" hidden="1" x14ac:dyDescent="0.25">
      <c r="A209" s="369"/>
      <c r="B209" s="369"/>
      <c r="C209" s="369"/>
      <c r="D209" s="367"/>
      <c r="E209" s="369"/>
      <c r="G209" s="314"/>
      <c r="H209" s="314"/>
      <c r="I209" s="314"/>
      <c r="P209" s="287"/>
    </row>
    <row r="210" spans="1:17" hidden="1" x14ac:dyDescent="0.25">
      <c r="A210" s="369"/>
      <c r="B210" s="369"/>
      <c r="C210" s="369"/>
      <c r="D210" s="367"/>
      <c r="E210" s="369"/>
      <c r="H210" s="287"/>
      <c r="P210" s="287"/>
    </row>
    <row r="211" spans="1:17" hidden="1" x14ac:dyDescent="0.25">
      <c r="A211" s="369"/>
      <c r="B211" s="369"/>
      <c r="C211" s="369"/>
      <c r="D211" s="367"/>
      <c r="E211" s="369"/>
      <c r="H211" s="287"/>
      <c r="P211" s="287"/>
    </row>
    <row r="212" spans="1:17" hidden="1" x14ac:dyDescent="0.25">
      <c r="A212" s="369"/>
      <c r="B212" s="369"/>
      <c r="C212" s="369"/>
      <c r="D212" s="367"/>
      <c r="E212" s="369"/>
      <c r="H212" s="287"/>
      <c r="P212" s="287"/>
    </row>
    <row r="213" spans="1:17" hidden="1" x14ac:dyDescent="0.25">
      <c r="A213" s="369"/>
      <c r="B213" s="369"/>
      <c r="C213" s="369"/>
      <c r="D213" s="367"/>
      <c r="E213" s="369"/>
      <c r="H213" s="287"/>
      <c r="P213" s="287"/>
      <c r="Q213" s="287"/>
    </row>
    <row r="214" spans="1:17" hidden="1" x14ac:dyDescent="0.25">
      <c r="A214" s="369"/>
      <c r="B214" s="369"/>
      <c r="C214" s="369"/>
      <c r="D214" s="367"/>
      <c r="E214" s="369"/>
      <c r="H214" s="287"/>
    </row>
    <row r="215" spans="1:17" hidden="1" x14ac:dyDescent="0.25">
      <c r="A215" s="369"/>
      <c r="B215" s="369"/>
      <c r="C215" s="369"/>
      <c r="D215" s="367"/>
      <c r="E215" s="369"/>
      <c r="H215" s="287"/>
      <c r="I215" s="287"/>
      <c r="P215" s="287"/>
      <c r="Q215" s="287"/>
    </row>
    <row r="216" spans="1:17" hidden="1" x14ac:dyDescent="0.25">
      <c r="A216" s="369"/>
      <c r="B216" s="369"/>
      <c r="C216" s="369"/>
      <c r="D216" s="367"/>
      <c r="E216" s="369"/>
      <c r="F216" s="292"/>
      <c r="G216" s="292"/>
      <c r="H216" s="292"/>
      <c r="I216" s="292"/>
      <c r="J216" s="292"/>
      <c r="K216" s="292"/>
      <c r="L216" s="292"/>
      <c r="M216" s="292"/>
      <c r="P216" s="287"/>
      <c r="Q216" s="287"/>
    </row>
    <row r="217" spans="1:17" hidden="1" x14ac:dyDescent="0.25">
      <c r="A217" s="369"/>
      <c r="B217" s="369"/>
      <c r="C217" s="369"/>
      <c r="D217" s="367"/>
      <c r="E217" s="369"/>
      <c r="H217" s="287"/>
      <c r="I217" s="287"/>
      <c r="J217" s="287"/>
      <c r="K217" s="287"/>
      <c r="L217" s="287"/>
      <c r="M217" s="287"/>
      <c r="P217" s="287"/>
    </row>
    <row r="218" spans="1:17" hidden="1" x14ac:dyDescent="0.25">
      <c r="A218" s="369"/>
      <c r="B218" s="369"/>
      <c r="C218" s="369"/>
      <c r="D218" s="367"/>
      <c r="E218" s="369"/>
      <c r="H218" s="287"/>
      <c r="I218" s="287"/>
      <c r="J218" s="287"/>
      <c r="K218" s="287"/>
      <c r="L218" s="287"/>
      <c r="M218" s="287"/>
    </row>
    <row r="219" spans="1:17" hidden="1" x14ac:dyDescent="0.25">
      <c r="A219" s="369"/>
      <c r="B219" s="369"/>
      <c r="C219" s="369"/>
      <c r="D219" s="367"/>
      <c r="E219" s="369"/>
      <c r="H219" s="287"/>
      <c r="I219" s="287"/>
      <c r="J219" s="287"/>
      <c r="K219" s="287"/>
      <c r="L219" s="287"/>
      <c r="M219" s="287"/>
    </row>
    <row r="220" spans="1:17" hidden="1" x14ac:dyDescent="0.25">
      <c r="A220" s="369"/>
      <c r="B220" s="369"/>
      <c r="C220" s="369"/>
      <c r="D220" s="367"/>
      <c r="E220" s="369"/>
      <c r="H220" s="287"/>
      <c r="I220" s="287"/>
      <c r="J220" s="287"/>
      <c r="K220" s="287"/>
      <c r="L220" s="287"/>
      <c r="M220" s="287"/>
    </row>
    <row r="221" spans="1:17" hidden="1" x14ac:dyDescent="0.25">
      <c r="A221" s="369"/>
      <c r="B221" s="369"/>
      <c r="C221" s="369"/>
      <c r="D221" s="367"/>
      <c r="E221" s="369"/>
      <c r="I221" s="287"/>
      <c r="J221" s="287"/>
      <c r="K221" s="287"/>
      <c r="L221" s="287"/>
      <c r="M221" s="287"/>
    </row>
    <row r="222" spans="1:17" hidden="1" x14ac:dyDescent="0.25">
      <c r="A222" s="369"/>
      <c r="B222" s="369"/>
      <c r="C222" s="369"/>
      <c r="D222" s="367"/>
      <c r="E222" s="369"/>
      <c r="H222" s="287"/>
      <c r="I222" s="287"/>
      <c r="J222" s="287"/>
      <c r="K222" s="287"/>
      <c r="L222" s="287"/>
      <c r="M222" s="287"/>
    </row>
    <row r="223" spans="1:17" hidden="1" x14ac:dyDescent="0.25">
      <c r="A223" s="369"/>
      <c r="B223" s="369"/>
      <c r="C223" s="369"/>
      <c r="D223" s="367"/>
      <c r="E223" s="369"/>
      <c r="H223" s="287"/>
      <c r="I223" s="287"/>
      <c r="J223" s="287"/>
      <c r="K223" s="287"/>
      <c r="L223" s="287"/>
      <c r="M223" s="287"/>
    </row>
    <row r="224" spans="1:17" hidden="1" x14ac:dyDescent="0.25">
      <c r="A224" s="369"/>
      <c r="B224" s="369"/>
      <c r="C224" s="369"/>
      <c r="D224" s="367"/>
      <c r="E224" s="369"/>
      <c r="H224" s="287"/>
      <c r="I224" s="287"/>
      <c r="J224" s="287"/>
      <c r="K224" s="287"/>
      <c r="L224" s="287"/>
      <c r="M224" s="287"/>
    </row>
    <row r="225" spans="1:13" hidden="1" x14ac:dyDescent="0.25">
      <c r="A225" s="369"/>
      <c r="B225" s="369"/>
      <c r="C225" s="369"/>
      <c r="D225" s="367"/>
      <c r="E225" s="369"/>
      <c r="H225" s="287"/>
      <c r="I225" s="287"/>
      <c r="J225" s="308"/>
      <c r="K225" s="287"/>
      <c r="L225" s="287"/>
      <c r="M225" s="287"/>
    </row>
    <row r="226" spans="1:13" hidden="1" x14ac:dyDescent="0.25">
      <c r="A226" s="369"/>
      <c r="B226" s="369"/>
      <c r="C226" s="369"/>
      <c r="D226" s="367"/>
      <c r="E226" s="369"/>
      <c r="H226" s="287"/>
      <c r="I226" s="308"/>
      <c r="J226" s="308"/>
      <c r="K226" s="287"/>
      <c r="L226" s="287"/>
      <c r="M226" s="287"/>
    </row>
    <row r="227" spans="1:13" hidden="1" x14ac:dyDescent="0.25">
      <c r="A227" s="369"/>
      <c r="B227" s="369"/>
      <c r="C227" s="369"/>
      <c r="D227" s="367"/>
      <c r="E227" s="369"/>
      <c r="H227" s="287"/>
      <c r="I227" s="287"/>
      <c r="J227" s="287"/>
      <c r="K227" s="287"/>
      <c r="L227" s="287"/>
      <c r="M227" s="287"/>
    </row>
    <row r="228" spans="1:13" hidden="1" x14ac:dyDescent="0.25">
      <c r="A228" s="369"/>
      <c r="B228" s="369"/>
      <c r="C228" s="369"/>
      <c r="D228" s="367"/>
      <c r="E228" s="369"/>
      <c r="H228" s="287"/>
      <c r="I228" s="287"/>
      <c r="J228" s="287"/>
      <c r="K228" s="287"/>
      <c r="L228" s="287"/>
      <c r="M228" s="287"/>
    </row>
    <row r="229" spans="1:13" hidden="1" x14ac:dyDescent="0.25">
      <c r="A229" s="369"/>
      <c r="B229" s="369"/>
      <c r="C229" s="369"/>
      <c r="D229" s="367"/>
      <c r="E229" s="369"/>
      <c r="H229" s="287"/>
      <c r="I229" s="287"/>
      <c r="J229" s="287"/>
      <c r="K229" s="287"/>
      <c r="L229" s="287"/>
      <c r="M229" s="287"/>
    </row>
    <row r="230" spans="1:13" hidden="1" x14ac:dyDescent="0.25">
      <c r="A230" s="369"/>
      <c r="B230" s="369"/>
      <c r="C230" s="369"/>
      <c r="D230" s="367"/>
      <c r="E230" s="369"/>
      <c r="H230" s="287"/>
      <c r="I230" s="287"/>
      <c r="J230" s="287"/>
      <c r="K230" s="287"/>
      <c r="L230" s="287"/>
      <c r="M230" s="287"/>
    </row>
    <row r="231" spans="1:13" hidden="1" x14ac:dyDescent="0.25">
      <c r="A231" s="369"/>
      <c r="B231" s="369"/>
      <c r="C231" s="369"/>
      <c r="D231" s="367"/>
      <c r="E231" s="369"/>
      <c r="H231" s="287"/>
      <c r="I231" s="287"/>
      <c r="J231" s="287"/>
      <c r="K231" s="287"/>
      <c r="L231" s="287"/>
      <c r="M231" s="287"/>
    </row>
    <row r="232" spans="1:13" hidden="1" x14ac:dyDescent="0.25">
      <c r="A232" s="369"/>
      <c r="B232" s="369"/>
      <c r="C232" s="369"/>
      <c r="D232" s="367"/>
      <c r="E232" s="369"/>
      <c r="H232" s="287"/>
      <c r="I232" s="287"/>
      <c r="J232" s="287"/>
      <c r="K232" s="287"/>
      <c r="L232" s="287"/>
      <c r="M232" s="287"/>
    </row>
    <row r="233" spans="1:13" hidden="1" x14ac:dyDescent="0.25">
      <c r="A233" s="369"/>
      <c r="B233" s="369"/>
      <c r="C233" s="369"/>
      <c r="D233" s="367"/>
      <c r="E233" s="369"/>
      <c r="H233" s="287"/>
      <c r="I233" s="287"/>
      <c r="J233" s="287"/>
      <c r="K233" s="287"/>
      <c r="L233" s="287"/>
      <c r="M233" s="287"/>
    </row>
    <row r="234" spans="1:13" hidden="1" x14ac:dyDescent="0.25">
      <c r="A234" s="369"/>
      <c r="B234" s="369"/>
      <c r="C234" s="369"/>
      <c r="D234" s="367"/>
      <c r="E234" s="369"/>
      <c r="H234" s="287"/>
      <c r="I234" s="287"/>
      <c r="J234" s="287"/>
      <c r="K234" s="287"/>
      <c r="L234" s="287"/>
      <c r="M234" s="287"/>
    </row>
    <row r="235" spans="1:13" hidden="1" x14ac:dyDescent="0.25">
      <c r="A235" s="369"/>
      <c r="B235" s="369"/>
      <c r="C235" s="369"/>
      <c r="D235" s="367"/>
      <c r="E235" s="369"/>
      <c r="H235" s="287"/>
      <c r="I235" s="287"/>
      <c r="J235" s="287"/>
      <c r="K235" s="287"/>
      <c r="L235" s="287"/>
      <c r="M235" s="287"/>
    </row>
    <row r="236" spans="1:13" hidden="1" x14ac:dyDescent="0.25">
      <c r="A236" s="369"/>
      <c r="B236" s="369"/>
      <c r="C236" s="369"/>
      <c r="D236" s="367"/>
      <c r="E236" s="369"/>
      <c r="H236" s="287"/>
      <c r="I236" s="287"/>
      <c r="J236" s="287"/>
      <c r="K236" s="287"/>
      <c r="L236" s="287"/>
      <c r="M236" s="287"/>
    </row>
    <row r="237" spans="1:13" hidden="1" x14ac:dyDescent="0.25">
      <c r="A237" s="369"/>
      <c r="B237" s="369"/>
      <c r="C237" s="369"/>
      <c r="D237" s="367"/>
      <c r="E237" s="369"/>
      <c r="H237" s="287"/>
      <c r="I237" s="287"/>
      <c r="J237" s="287"/>
      <c r="K237" s="287"/>
      <c r="L237" s="287"/>
      <c r="M237" s="287"/>
    </row>
    <row r="238" spans="1:13" hidden="1" x14ac:dyDescent="0.25">
      <c r="A238" s="369"/>
      <c r="B238" s="369"/>
      <c r="C238" s="369"/>
      <c r="D238" s="367"/>
      <c r="E238" s="369"/>
      <c r="F238" s="316"/>
      <c r="G238" s="316"/>
      <c r="H238" s="316"/>
      <c r="I238" s="316"/>
      <c r="J238" s="316"/>
      <c r="K238" s="316"/>
      <c r="L238" s="316"/>
      <c r="M238" s="316"/>
    </row>
    <row r="239" spans="1:13" hidden="1" x14ac:dyDescent="0.25">
      <c r="A239" s="369"/>
      <c r="B239" s="369"/>
      <c r="C239" s="369"/>
      <c r="D239" s="367"/>
      <c r="E239" s="369"/>
      <c r="F239" s="316"/>
      <c r="G239" s="316"/>
      <c r="H239" s="316"/>
      <c r="I239" s="316"/>
      <c r="J239" s="316"/>
      <c r="K239" s="316"/>
      <c r="L239" s="316"/>
      <c r="M239" s="316"/>
    </row>
    <row r="240" spans="1:13" hidden="1" x14ac:dyDescent="0.25">
      <c r="A240" s="369"/>
      <c r="B240" s="369"/>
      <c r="C240" s="369"/>
      <c r="D240" s="367"/>
      <c r="E240" s="369"/>
      <c r="F240" s="310"/>
      <c r="G240" s="310"/>
      <c r="H240" s="327"/>
      <c r="I240" s="310"/>
      <c r="J240" s="328"/>
      <c r="K240" s="310"/>
      <c r="L240" s="328"/>
      <c r="M240" s="310"/>
    </row>
    <row r="241" spans="1:13" hidden="1" x14ac:dyDescent="0.25">
      <c r="A241" s="369"/>
      <c r="B241" s="369"/>
      <c r="C241" s="369"/>
      <c r="D241" s="367"/>
      <c r="E241" s="369"/>
      <c r="F241" s="310"/>
      <c r="G241" s="310"/>
      <c r="H241" s="327"/>
      <c r="I241" s="310"/>
      <c r="J241" s="328"/>
      <c r="K241" s="310"/>
      <c r="L241" s="328"/>
      <c r="M241" s="310"/>
    </row>
    <row r="242" spans="1:13" hidden="1" x14ac:dyDescent="0.25">
      <c r="A242" s="369"/>
      <c r="B242" s="369"/>
      <c r="C242" s="369"/>
      <c r="D242" s="367"/>
      <c r="E242" s="369"/>
      <c r="H242" s="327"/>
      <c r="J242" s="287"/>
    </row>
    <row r="243" spans="1:13" hidden="1" x14ac:dyDescent="0.25">
      <c r="A243" s="369"/>
      <c r="B243" s="369"/>
      <c r="C243" s="369"/>
      <c r="D243" s="367"/>
      <c r="E243" s="369"/>
      <c r="H243" s="327"/>
      <c r="J243" s="287"/>
    </row>
    <row r="244" spans="1:13" hidden="1" x14ac:dyDescent="0.25">
      <c r="A244" s="369"/>
      <c r="B244" s="369"/>
      <c r="C244" s="369"/>
      <c r="D244" s="367"/>
      <c r="E244" s="369"/>
      <c r="H244" s="327"/>
      <c r="J244" s="287"/>
    </row>
    <row r="245" spans="1:13" hidden="1" x14ac:dyDescent="0.25">
      <c r="A245" s="369"/>
      <c r="B245" s="369"/>
      <c r="C245" s="369"/>
      <c r="D245" s="367"/>
      <c r="E245" s="369"/>
      <c r="H245" s="327"/>
      <c r="J245" s="287"/>
    </row>
    <row r="246" spans="1:13" hidden="1" x14ac:dyDescent="0.25">
      <c r="A246" s="369"/>
      <c r="B246" s="369"/>
      <c r="C246" s="369"/>
      <c r="D246" s="367"/>
      <c r="E246" s="369"/>
      <c r="J246" s="287"/>
    </row>
    <row r="247" spans="1:13" hidden="1" x14ac:dyDescent="0.25">
      <c r="A247" s="369"/>
      <c r="B247" s="369"/>
      <c r="C247" s="369"/>
      <c r="D247" s="367"/>
      <c r="E247" s="369"/>
      <c r="H247"/>
      <c r="J247" s="287"/>
    </row>
    <row r="248" spans="1:13" hidden="1" x14ac:dyDescent="0.25">
      <c r="A248" s="369"/>
      <c r="B248" s="369"/>
      <c r="C248" s="369"/>
      <c r="D248" s="367"/>
      <c r="E248" s="369"/>
    </row>
    <row r="249" spans="1:13" hidden="1" x14ac:dyDescent="0.25">
      <c r="A249" s="369"/>
      <c r="B249" s="369"/>
      <c r="C249" s="369"/>
      <c r="D249" s="367"/>
      <c r="E249" s="369"/>
      <c r="G249" s="310"/>
      <c r="H249" s="327"/>
    </row>
    <row r="250" spans="1:13" hidden="1" x14ac:dyDescent="0.25">
      <c r="A250" s="369"/>
      <c r="B250" s="369"/>
      <c r="C250" s="369"/>
      <c r="D250" s="367"/>
      <c r="E250" s="369"/>
      <c r="H250" s="327"/>
      <c r="J250" s="287"/>
    </row>
    <row r="251" spans="1:13" hidden="1" x14ac:dyDescent="0.25">
      <c r="A251" s="369"/>
      <c r="B251" s="369"/>
      <c r="C251" s="369"/>
      <c r="D251" s="367"/>
      <c r="E251" s="369"/>
      <c r="H251" s="327"/>
      <c r="J251" s="287"/>
    </row>
    <row r="252" spans="1:13" hidden="1" x14ac:dyDescent="0.25">
      <c r="A252" s="369"/>
      <c r="B252" s="369"/>
      <c r="C252" s="369"/>
      <c r="D252" s="367"/>
      <c r="E252" s="369"/>
      <c r="H252" s="327"/>
      <c r="J252" s="287"/>
    </row>
    <row r="253" spans="1:13" hidden="1" x14ac:dyDescent="0.25">
      <c r="A253" s="369"/>
      <c r="B253" s="369"/>
      <c r="C253" s="369"/>
      <c r="D253" s="367"/>
      <c r="E253" s="369"/>
      <c r="H253" s="327"/>
      <c r="J253" s="287"/>
    </row>
    <row r="254" spans="1:13" hidden="1" x14ac:dyDescent="0.25">
      <c r="A254" s="369"/>
      <c r="B254" s="369"/>
      <c r="C254" s="369"/>
      <c r="D254" s="367"/>
      <c r="E254" s="369"/>
      <c r="J254" s="287"/>
    </row>
    <row r="255" spans="1:13" hidden="1" x14ac:dyDescent="0.25">
      <c r="A255" s="369"/>
      <c r="B255" s="369"/>
      <c r="C255" s="369"/>
      <c r="D255" s="367"/>
      <c r="E255" s="369"/>
      <c r="H255"/>
      <c r="J255" s="287"/>
    </row>
    <row r="256" spans="1:13" hidden="1" x14ac:dyDescent="0.25">
      <c r="A256" s="369"/>
      <c r="B256" s="369"/>
      <c r="C256" s="369"/>
      <c r="D256" s="367"/>
      <c r="E256" s="369"/>
    </row>
    <row r="257" spans="1:5" hidden="1" x14ac:dyDescent="0.25">
      <c r="A257" s="369"/>
      <c r="B257" s="369"/>
      <c r="C257" s="369"/>
      <c r="D257" s="367"/>
      <c r="E257" s="369"/>
    </row>
    <row r="258" spans="1:5" hidden="1" x14ac:dyDescent="0.25">
      <c r="A258" s="369"/>
      <c r="B258" s="369"/>
      <c r="C258" s="369"/>
      <c r="D258" s="367"/>
      <c r="E258" s="369"/>
    </row>
    <row r="259" spans="1:5" hidden="1" x14ac:dyDescent="0.25">
      <c r="A259" s="369"/>
      <c r="B259" s="369"/>
      <c r="C259" s="369"/>
      <c r="D259" s="367"/>
      <c r="E259" s="369"/>
    </row>
    <row r="260" spans="1:5" hidden="1" x14ac:dyDescent="0.25">
      <c r="A260" s="369"/>
      <c r="B260" s="369"/>
      <c r="C260" s="369"/>
      <c r="D260" s="367"/>
      <c r="E260" s="369"/>
    </row>
    <row r="261" spans="1:5" hidden="1" x14ac:dyDescent="0.25">
      <c r="A261" s="369"/>
      <c r="B261" s="369"/>
      <c r="C261" s="369"/>
      <c r="D261" s="367"/>
      <c r="E261" s="369"/>
    </row>
    <row r="262" spans="1:5" hidden="1" x14ac:dyDescent="0.25">
      <c r="A262" s="369"/>
      <c r="B262" s="369"/>
      <c r="C262" s="369"/>
      <c r="D262" s="367"/>
      <c r="E262" s="369"/>
    </row>
    <row r="263" spans="1:5" hidden="1" x14ac:dyDescent="0.25">
      <c r="A263" s="369"/>
      <c r="B263" s="369"/>
      <c r="C263" s="369"/>
      <c r="D263" s="367"/>
      <c r="E263" s="369"/>
    </row>
    <row r="264" spans="1:5" hidden="1" x14ac:dyDescent="0.25">
      <c r="A264" s="369"/>
      <c r="B264" s="369"/>
      <c r="C264" s="369"/>
      <c r="D264" s="367"/>
      <c r="E264" s="369"/>
    </row>
    <row r="265" spans="1:5" hidden="1" x14ac:dyDescent="0.25">
      <c r="A265" s="369"/>
      <c r="B265" s="369"/>
      <c r="C265" s="369"/>
      <c r="D265" s="367"/>
      <c r="E265" s="369"/>
    </row>
    <row r="266" spans="1:5" hidden="1" x14ac:dyDescent="0.25">
      <c r="A266" s="369"/>
      <c r="B266" s="369"/>
      <c r="C266" s="369"/>
      <c r="D266" s="367"/>
      <c r="E266" s="369"/>
    </row>
    <row r="267" spans="1:5" hidden="1" x14ac:dyDescent="0.25">
      <c r="A267" s="369"/>
      <c r="B267" s="369"/>
      <c r="C267" s="369"/>
      <c r="D267" s="367"/>
      <c r="E267" s="369"/>
    </row>
    <row r="268" spans="1:5" hidden="1" x14ac:dyDescent="0.25">
      <c r="A268" s="369"/>
      <c r="B268" s="369"/>
      <c r="C268" s="369"/>
      <c r="D268" s="367"/>
      <c r="E268" s="369"/>
    </row>
    <row r="269" spans="1:5" hidden="1" x14ac:dyDescent="0.25">
      <c r="A269" s="369"/>
      <c r="B269" s="369"/>
      <c r="C269" s="369"/>
      <c r="D269" s="367"/>
      <c r="E269" s="369"/>
    </row>
    <row r="270" spans="1:5" hidden="1" x14ac:dyDescent="0.25">
      <c r="A270" s="369"/>
      <c r="B270" s="369"/>
      <c r="C270" s="369"/>
      <c r="D270" s="367"/>
      <c r="E270" s="369"/>
    </row>
    <row r="271" spans="1:5" hidden="1" x14ac:dyDescent="0.25">
      <c r="A271" s="369"/>
      <c r="B271" s="369"/>
      <c r="C271" s="369"/>
      <c r="D271" s="367"/>
      <c r="E271" s="369"/>
    </row>
    <row r="272" spans="1:5" hidden="1" x14ac:dyDescent="0.25">
      <c r="A272" s="369"/>
      <c r="B272" s="369"/>
      <c r="C272" s="369"/>
      <c r="D272" s="367"/>
      <c r="E272" s="369"/>
    </row>
    <row r="273" spans="1:5" hidden="1" x14ac:dyDescent="0.25">
      <c r="A273" s="369"/>
      <c r="B273" s="369"/>
      <c r="C273" s="369"/>
      <c r="D273" s="367"/>
      <c r="E273" s="369"/>
    </row>
    <row r="274" spans="1:5" hidden="1" x14ac:dyDescent="0.25">
      <c r="A274" s="369"/>
      <c r="B274" s="369"/>
      <c r="C274" s="369"/>
      <c r="D274" s="367"/>
      <c r="E274" s="369"/>
    </row>
    <row r="275" spans="1:5" hidden="1" x14ac:dyDescent="0.25">
      <c r="A275" s="369"/>
      <c r="B275" s="369"/>
      <c r="C275" s="369"/>
      <c r="D275" s="367"/>
      <c r="E275" s="369"/>
    </row>
    <row r="276" spans="1:5" hidden="1" x14ac:dyDescent="0.25">
      <c r="A276" s="369"/>
      <c r="B276" s="369"/>
      <c r="C276" s="369"/>
      <c r="D276" s="367"/>
      <c r="E276" s="369"/>
    </row>
    <row r="277" spans="1:5" hidden="1" x14ac:dyDescent="0.25">
      <c r="A277" s="369"/>
      <c r="B277" s="369"/>
      <c r="C277" s="369"/>
      <c r="D277" s="367"/>
      <c r="E277" s="369"/>
    </row>
    <row r="278" spans="1:5" hidden="1" x14ac:dyDescent="0.25">
      <c r="A278" s="369"/>
      <c r="B278" s="369"/>
      <c r="C278" s="369"/>
      <c r="D278" s="367"/>
      <c r="E278" s="369"/>
    </row>
    <row r="279" spans="1:5" hidden="1" x14ac:dyDescent="0.25">
      <c r="A279" s="369"/>
      <c r="B279" s="369"/>
      <c r="C279" s="369"/>
      <c r="D279" s="367"/>
      <c r="E279" s="369"/>
    </row>
    <row r="280" spans="1:5" hidden="1" x14ac:dyDescent="0.25">
      <c r="A280" s="369"/>
      <c r="B280" s="369"/>
      <c r="C280" s="369"/>
      <c r="D280" s="367"/>
      <c r="E280" s="369"/>
    </row>
    <row r="281" spans="1:5" hidden="1" x14ac:dyDescent="0.25">
      <c r="A281" s="369"/>
      <c r="B281" s="369"/>
      <c r="C281" s="369"/>
      <c r="D281" s="367"/>
      <c r="E281" s="369"/>
    </row>
    <row r="282" spans="1:5" hidden="1" x14ac:dyDescent="0.25">
      <c r="A282" s="369"/>
      <c r="B282" s="369"/>
      <c r="C282" s="369"/>
      <c r="D282" s="367"/>
      <c r="E282" s="369"/>
    </row>
    <row r="283" spans="1:5" hidden="1" x14ac:dyDescent="0.25">
      <c r="A283" s="369"/>
      <c r="B283" s="369"/>
      <c r="C283" s="369"/>
      <c r="D283" s="367"/>
      <c r="E283" s="369"/>
    </row>
    <row r="284" spans="1:5" hidden="1" x14ac:dyDescent="0.25">
      <c r="A284" s="369"/>
      <c r="B284" s="369"/>
      <c r="C284" s="369"/>
      <c r="D284" s="367"/>
      <c r="E284" s="369"/>
    </row>
    <row r="285" spans="1:5" hidden="1" x14ac:dyDescent="0.25">
      <c r="A285" s="369"/>
      <c r="B285" s="369"/>
      <c r="C285" s="369"/>
      <c r="D285" s="367"/>
      <c r="E285" s="369"/>
    </row>
    <row r="286" spans="1:5" hidden="1" x14ac:dyDescent="0.25">
      <c r="A286" s="369"/>
      <c r="B286" s="369"/>
      <c r="C286" s="369"/>
      <c r="D286" s="367"/>
      <c r="E286" s="369"/>
    </row>
    <row r="287" spans="1:5" hidden="1" x14ac:dyDescent="0.25">
      <c r="A287" s="369"/>
      <c r="B287" s="369"/>
      <c r="C287" s="369"/>
      <c r="D287" s="367"/>
      <c r="E287" s="369"/>
    </row>
    <row r="288" spans="1:5" hidden="1" x14ac:dyDescent="0.25">
      <c r="A288" s="369"/>
      <c r="B288" s="369"/>
      <c r="C288" s="369"/>
      <c r="D288" s="367"/>
      <c r="E288" s="369"/>
    </row>
    <row r="289" spans="1:5" hidden="1" x14ac:dyDescent="0.25">
      <c r="A289" s="369"/>
      <c r="B289" s="369"/>
      <c r="C289" s="369"/>
      <c r="D289" s="367"/>
      <c r="E289" s="369"/>
    </row>
    <row r="290" spans="1:5" hidden="1" x14ac:dyDescent="0.25">
      <c r="A290" s="369"/>
      <c r="B290" s="369"/>
      <c r="C290" s="369"/>
      <c r="D290" s="367"/>
      <c r="E290" s="369"/>
    </row>
    <row r="291" spans="1:5" hidden="1" x14ac:dyDescent="0.25">
      <c r="A291" s="369"/>
      <c r="B291" s="369"/>
      <c r="C291" s="369"/>
      <c r="D291" s="367"/>
      <c r="E291" s="369"/>
    </row>
    <row r="292" spans="1:5" hidden="1" x14ac:dyDescent="0.25">
      <c r="A292" s="369"/>
      <c r="B292" s="369"/>
      <c r="C292" s="369"/>
      <c r="D292" s="367"/>
      <c r="E292" s="369"/>
    </row>
    <row r="293" spans="1:5" hidden="1" x14ac:dyDescent="0.25">
      <c r="A293" s="369"/>
      <c r="B293" s="369"/>
      <c r="C293" s="369"/>
      <c r="D293" s="367"/>
      <c r="E293" s="369"/>
    </row>
    <row r="294" spans="1:5" hidden="1" x14ac:dyDescent="0.25">
      <c r="A294" s="369"/>
      <c r="B294" s="369"/>
      <c r="C294" s="369"/>
      <c r="D294" s="367"/>
      <c r="E294" s="369"/>
    </row>
    <row r="295" spans="1:5" hidden="1" x14ac:dyDescent="0.25">
      <c r="A295" s="369"/>
      <c r="B295" s="369"/>
      <c r="C295" s="369"/>
      <c r="D295" s="367"/>
      <c r="E295" s="369"/>
    </row>
    <row r="296" spans="1:5" hidden="1" x14ac:dyDescent="0.25">
      <c r="A296" s="369"/>
      <c r="B296" s="369"/>
      <c r="C296" s="369"/>
      <c r="D296" s="367"/>
      <c r="E296" s="369"/>
    </row>
    <row r="297" spans="1:5" hidden="1" x14ac:dyDescent="0.25">
      <c r="A297" s="369"/>
      <c r="B297" s="369"/>
      <c r="C297" s="369"/>
      <c r="D297" s="367"/>
      <c r="E297" s="369"/>
    </row>
    <row r="298" spans="1:5" hidden="1" x14ac:dyDescent="0.25">
      <c r="A298" s="369"/>
      <c r="B298" s="369"/>
      <c r="C298" s="369"/>
      <c r="D298" s="367"/>
      <c r="E298" s="369"/>
    </row>
    <row r="299" spans="1:5" hidden="1" x14ac:dyDescent="0.25">
      <c r="A299" s="369"/>
      <c r="B299" s="369"/>
      <c r="C299" s="369"/>
      <c r="D299" s="367"/>
      <c r="E299" s="369"/>
    </row>
    <row r="300" spans="1:5" hidden="1" x14ac:dyDescent="0.25">
      <c r="A300" s="369"/>
      <c r="B300" s="369"/>
      <c r="C300" s="369"/>
      <c r="D300" s="367"/>
      <c r="E300" s="369"/>
    </row>
    <row r="301" spans="1:5" hidden="1" x14ac:dyDescent="0.25">
      <c r="A301" s="369"/>
      <c r="B301" s="369"/>
      <c r="C301" s="369"/>
      <c r="D301" s="367"/>
      <c r="E301" s="369"/>
    </row>
    <row r="302" spans="1:5" hidden="1" x14ac:dyDescent="0.25">
      <c r="A302" s="369"/>
      <c r="B302" s="369"/>
      <c r="C302" s="369"/>
      <c r="D302" s="367"/>
      <c r="E302" s="369"/>
    </row>
    <row r="303" spans="1:5" hidden="1" x14ac:dyDescent="0.25">
      <c r="A303" s="369"/>
      <c r="B303" s="369"/>
      <c r="C303" s="369"/>
      <c r="D303" s="367"/>
      <c r="E303" s="369"/>
    </row>
    <row r="304" spans="1:5" hidden="1" x14ac:dyDescent="0.25">
      <c r="A304" s="369"/>
      <c r="B304" s="369"/>
      <c r="C304" s="369"/>
      <c r="D304" s="367"/>
      <c r="E304" s="369"/>
    </row>
    <row r="305" spans="1:5" hidden="1" x14ac:dyDescent="0.25">
      <c r="A305" s="369"/>
      <c r="B305" s="369"/>
      <c r="C305" s="369"/>
      <c r="D305" s="367"/>
      <c r="E305" s="369"/>
    </row>
    <row r="306" spans="1:5" hidden="1" x14ac:dyDescent="0.25">
      <c r="A306" s="369"/>
      <c r="B306" s="369"/>
      <c r="C306" s="369"/>
      <c r="D306" s="367"/>
      <c r="E306" s="369"/>
    </row>
    <row r="307" spans="1:5" hidden="1" x14ac:dyDescent="0.25">
      <c r="A307" s="369"/>
      <c r="B307" s="369"/>
      <c r="C307" s="369"/>
      <c r="D307" s="367"/>
      <c r="E307" s="369"/>
    </row>
    <row r="308" spans="1:5" hidden="1" x14ac:dyDescent="0.25">
      <c r="A308" s="369"/>
      <c r="B308" s="369"/>
      <c r="C308" s="369"/>
      <c r="D308" s="367"/>
      <c r="E308" s="369"/>
    </row>
    <row r="309" spans="1:5" hidden="1" x14ac:dyDescent="0.25">
      <c r="A309" s="369"/>
      <c r="B309" s="369"/>
      <c r="C309" s="369"/>
      <c r="D309" s="367"/>
      <c r="E309" s="369"/>
    </row>
    <row r="310" spans="1:5" hidden="1" x14ac:dyDescent="0.25">
      <c r="A310" s="369"/>
      <c r="B310" s="369"/>
      <c r="C310" s="369"/>
      <c r="D310" s="367"/>
      <c r="E310" s="369"/>
    </row>
    <row r="311" spans="1:5" hidden="1" x14ac:dyDescent="0.25">
      <c r="A311" s="369"/>
      <c r="B311" s="369"/>
      <c r="C311" s="369"/>
      <c r="D311" s="367"/>
      <c r="E311" s="369"/>
    </row>
    <row r="312" spans="1:5" hidden="1" x14ac:dyDescent="0.25">
      <c r="A312" s="369"/>
      <c r="B312" s="369"/>
      <c r="C312" s="369"/>
      <c r="D312" s="367"/>
      <c r="E312" s="369"/>
    </row>
    <row r="313" spans="1:5" hidden="1" x14ac:dyDescent="0.25">
      <c r="A313" s="369"/>
      <c r="B313" s="369"/>
      <c r="C313" s="369"/>
      <c r="D313" s="367"/>
      <c r="E313" s="369"/>
    </row>
    <row r="314" spans="1:5" hidden="1" x14ac:dyDescent="0.25">
      <c r="A314" s="369"/>
      <c r="B314" s="369"/>
      <c r="C314" s="369"/>
      <c r="D314" s="367"/>
      <c r="E314" s="369"/>
    </row>
    <row r="315" spans="1:5" hidden="1" x14ac:dyDescent="0.25">
      <c r="A315" s="369"/>
      <c r="B315" s="369"/>
      <c r="C315" s="369"/>
      <c r="D315" s="367"/>
      <c r="E315" s="369"/>
    </row>
    <row r="316" spans="1:5" hidden="1" x14ac:dyDescent="0.25">
      <c r="A316" s="369"/>
      <c r="B316" s="369"/>
      <c r="C316" s="369"/>
      <c r="D316" s="367"/>
      <c r="E316" s="369"/>
    </row>
    <row r="317" spans="1:5" hidden="1" x14ac:dyDescent="0.25">
      <c r="A317" s="369"/>
      <c r="B317" s="369"/>
      <c r="C317" s="369"/>
      <c r="D317" s="367"/>
      <c r="E317" s="369"/>
    </row>
    <row r="318" spans="1:5" hidden="1" x14ac:dyDescent="0.25">
      <c r="A318" s="369"/>
      <c r="B318" s="369"/>
      <c r="C318" s="369"/>
      <c r="D318" s="367"/>
      <c r="E318" s="369"/>
    </row>
    <row r="319" spans="1:5" hidden="1" x14ac:dyDescent="0.25">
      <c r="A319" s="369"/>
      <c r="B319" s="369"/>
      <c r="C319" s="369"/>
      <c r="D319" s="367"/>
      <c r="E319" s="369"/>
    </row>
    <row r="320" spans="1:5" hidden="1" x14ac:dyDescent="0.25">
      <c r="A320" s="369"/>
      <c r="B320" s="369"/>
      <c r="C320" s="369"/>
      <c r="D320" s="367"/>
      <c r="E320" s="369"/>
    </row>
    <row r="321" spans="1:5" hidden="1" x14ac:dyDescent="0.25">
      <c r="A321" s="369"/>
      <c r="B321" s="369"/>
      <c r="C321" s="369"/>
      <c r="D321" s="367"/>
      <c r="E321" s="369"/>
    </row>
    <row r="322" spans="1:5" hidden="1" x14ac:dyDescent="0.25">
      <c r="A322" s="369"/>
      <c r="B322" s="369"/>
      <c r="C322" s="369"/>
      <c r="D322" s="367"/>
      <c r="E322" s="369"/>
    </row>
    <row r="323" spans="1:5" hidden="1" x14ac:dyDescent="0.25">
      <c r="A323" s="369"/>
      <c r="B323" s="369"/>
      <c r="C323" s="369"/>
      <c r="D323" s="367"/>
      <c r="E323" s="369"/>
    </row>
    <row r="324" spans="1:5" hidden="1" x14ac:dyDescent="0.25">
      <c r="A324" s="369"/>
      <c r="B324" s="369"/>
      <c r="C324" s="369"/>
      <c r="D324" s="367"/>
      <c r="E324" s="369"/>
    </row>
    <row r="325" spans="1:5" hidden="1" x14ac:dyDescent="0.25">
      <c r="A325" s="369"/>
      <c r="B325" s="369"/>
      <c r="C325" s="369"/>
      <c r="D325" s="367"/>
      <c r="E325" s="369"/>
    </row>
    <row r="326" spans="1:5" hidden="1" x14ac:dyDescent="0.25">
      <c r="A326" s="369"/>
      <c r="B326" s="369"/>
      <c r="C326" s="369"/>
      <c r="D326" s="367"/>
      <c r="E326" s="369"/>
    </row>
    <row r="327" spans="1:5" hidden="1" x14ac:dyDescent="0.25">
      <c r="A327" s="369"/>
      <c r="B327" s="369"/>
      <c r="C327" s="369"/>
      <c r="D327" s="367"/>
      <c r="E327" s="369"/>
    </row>
    <row r="328" spans="1:5" hidden="1" x14ac:dyDescent="0.25">
      <c r="A328" s="369"/>
      <c r="B328" s="369"/>
      <c r="C328" s="369"/>
      <c r="D328" s="367"/>
      <c r="E328" s="369"/>
    </row>
    <row r="329" spans="1:5" hidden="1" x14ac:dyDescent="0.25">
      <c r="A329" s="369"/>
      <c r="B329" s="369"/>
      <c r="C329" s="369"/>
      <c r="D329" s="367"/>
      <c r="E329" s="369"/>
    </row>
    <row r="330" spans="1:5" hidden="1" x14ac:dyDescent="0.25">
      <c r="A330" s="369"/>
      <c r="B330" s="369"/>
      <c r="C330" s="369"/>
      <c r="D330" s="367"/>
      <c r="E330" s="369"/>
    </row>
    <row r="331" spans="1:5" hidden="1" x14ac:dyDescent="0.25">
      <c r="A331" s="369"/>
      <c r="B331" s="369"/>
      <c r="C331" s="369"/>
      <c r="D331" s="367"/>
      <c r="E331" s="369"/>
    </row>
    <row r="332" spans="1:5" hidden="1" x14ac:dyDescent="0.25">
      <c r="A332" s="369"/>
      <c r="B332" s="369"/>
      <c r="C332" s="369"/>
      <c r="D332" s="367"/>
      <c r="E332" s="369"/>
    </row>
    <row r="333" spans="1:5" hidden="1" x14ac:dyDescent="0.25">
      <c r="A333" s="369"/>
      <c r="B333" s="369"/>
      <c r="C333" s="369"/>
      <c r="D333" s="367"/>
      <c r="E333" s="369"/>
    </row>
    <row r="334" spans="1:5" hidden="1" x14ac:dyDescent="0.25">
      <c r="A334" s="369"/>
      <c r="B334" s="369"/>
      <c r="C334" s="369"/>
      <c r="D334" s="367"/>
      <c r="E334" s="369"/>
    </row>
    <row r="335" spans="1:5" hidden="1" x14ac:dyDescent="0.25">
      <c r="A335" s="369"/>
      <c r="B335" s="369"/>
      <c r="C335" s="369"/>
      <c r="D335" s="367"/>
      <c r="E335" s="369"/>
    </row>
    <row r="336" spans="1:5" hidden="1" x14ac:dyDescent="0.25">
      <c r="A336" s="369"/>
      <c r="B336" s="369"/>
      <c r="C336" s="369"/>
      <c r="D336" s="367"/>
      <c r="E336" s="369"/>
    </row>
    <row r="337" spans="1:5" hidden="1" x14ac:dyDescent="0.25">
      <c r="A337" s="369"/>
      <c r="B337" s="369"/>
      <c r="C337" s="369"/>
      <c r="D337" s="367"/>
      <c r="E337" s="369"/>
    </row>
    <row r="338" spans="1:5" hidden="1" x14ac:dyDescent="0.25">
      <c r="A338" s="369"/>
      <c r="B338" s="369"/>
      <c r="C338" s="369"/>
      <c r="D338" s="367"/>
      <c r="E338" s="369"/>
    </row>
    <row r="339" spans="1:5" hidden="1" x14ac:dyDescent="0.25">
      <c r="A339" s="369"/>
      <c r="B339" s="369"/>
      <c r="C339" s="369"/>
      <c r="D339" s="367"/>
      <c r="E339" s="369"/>
    </row>
    <row r="340" spans="1:5" hidden="1" x14ac:dyDescent="0.25">
      <c r="A340" s="369"/>
      <c r="B340" s="369"/>
      <c r="C340" s="369"/>
      <c r="D340" s="367"/>
      <c r="E340" s="369"/>
    </row>
    <row r="341" spans="1:5" hidden="1" x14ac:dyDescent="0.25">
      <c r="A341" s="369"/>
      <c r="B341" s="369"/>
      <c r="C341" s="369"/>
      <c r="D341" s="367"/>
      <c r="E341" s="369"/>
    </row>
    <row r="342" spans="1:5" hidden="1" x14ac:dyDescent="0.25">
      <c r="A342" s="369"/>
      <c r="B342" s="369"/>
      <c r="C342" s="369"/>
      <c r="D342" s="367"/>
      <c r="E342" s="369"/>
    </row>
    <row r="343" spans="1:5" hidden="1" x14ac:dyDescent="0.25">
      <c r="A343" s="369"/>
      <c r="B343" s="369"/>
      <c r="C343" s="369"/>
      <c r="D343" s="367"/>
      <c r="E343" s="369"/>
    </row>
    <row r="344" spans="1:5" hidden="1" x14ac:dyDescent="0.25">
      <c r="A344" s="369"/>
      <c r="B344" s="369"/>
      <c r="C344" s="369"/>
      <c r="D344" s="367"/>
      <c r="E344" s="369"/>
    </row>
    <row r="345" spans="1:5" hidden="1" x14ac:dyDescent="0.25">
      <c r="A345" s="369"/>
      <c r="B345" s="369"/>
      <c r="C345" s="369"/>
      <c r="D345" s="367"/>
      <c r="E345" s="369"/>
    </row>
    <row r="346" spans="1:5" hidden="1" x14ac:dyDescent="0.25">
      <c r="A346" s="369"/>
      <c r="B346" s="369"/>
      <c r="C346" s="369"/>
      <c r="D346" s="367"/>
      <c r="E346" s="369"/>
    </row>
    <row r="347" spans="1:5" hidden="1" x14ac:dyDescent="0.25">
      <c r="A347" s="369"/>
      <c r="B347" s="369"/>
      <c r="C347" s="369"/>
      <c r="D347" s="367"/>
      <c r="E347" s="369"/>
    </row>
    <row r="348" spans="1:5" hidden="1" x14ac:dyDescent="0.25">
      <c r="A348" s="369"/>
      <c r="B348" s="369"/>
      <c r="C348" s="369"/>
      <c r="D348" s="367"/>
      <c r="E348" s="369"/>
    </row>
    <row r="349" spans="1:5" hidden="1" x14ac:dyDescent="0.25">
      <c r="A349" s="369"/>
      <c r="B349" s="369"/>
      <c r="C349" s="369"/>
      <c r="D349" s="367"/>
      <c r="E349" s="369"/>
    </row>
    <row r="350" spans="1:5" hidden="1" x14ac:dyDescent="0.25">
      <c r="A350" s="369"/>
      <c r="B350" s="369"/>
      <c r="C350" s="369"/>
      <c r="D350" s="367"/>
      <c r="E350" s="369"/>
    </row>
    <row r="351" spans="1:5" hidden="1" x14ac:dyDescent="0.25">
      <c r="A351" s="369"/>
      <c r="B351" s="369"/>
      <c r="C351" s="369"/>
      <c r="D351" s="367"/>
      <c r="E351" s="369"/>
    </row>
    <row r="352" spans="1:5" hidden="1" x14ac:dyDescent="0.25">
      <c r="A352" s="369"/>
      <c r="B352" s="369"/>
      <c r="C352" s="369"/>
      <c r="D352" s="367"/>
      <c r="E352" s="369"/>
    </row>
    <row r="353" spans="1:5" hidden="1" x14ac:dyDescent="0.25">
      <c r="A353" s="369"/>
      <c r="B353" s="369"/>
      <c r="C353" s="369"/>
      <c r="D353" s="367"/>
      <c r="E353" s="369"/>
    </row>
    <row r="354" spans="1:5" hidden="1" x14ac:dyDescent="0.25">
      <c r="A354" s="369"/>
      <c r="B354" s="369"/>
      <c r="C354" s="369"/>
      <c r="D354" s="367"/>
      <c r="E354" s="369"/>
    </row>
    <row r="355" spans="1:5" hidden="1" x14ac:dyDescent="0.25">
      <c r="A355" s="369"/>
      <c r="B355" s="369"/>
      <c r="C355" s="369"/>
      <c r="D355" s="367"/>
      <c r="E355" s="369"/>
    </row>
    <row r="356" spans="1:5" hidden="1" x14ac:dyDescent="0.25">
      <c r="A356" s="369"/>
      <c r="B356" s="369"/>
      <c r="C356" s="369"/>
      <c r="D356" s="367"/>
      <c r="E356" s="369"/>
    </row>
    <row r="357" spans="1:5" hidden="1" x14ac:dyDescent="0.25">
      <c r="A357" s="369"/>
      <c r="B357" s="369"/>
      <c r="C357" s="369"/>
      <c r="D357" s="367"/>
      <c r="E357" s="369"/>
    </row>
    <row r="358" spans="1:5" hidden="1" x14ac:dyDescent="0.25">
      <c r="A358" s="369"/>
      <c r="B358" s="369"/>
      <c r="C358" s="369"/>
      <c r="D358" s="367"/>
      <c r="E358" s="369"/>
    </row>
    <row r="359" spans="1:5" hidden="1" x14ac:dyDescent="0.25">
      <c r="A359" s="369"/>
      <c r="B359" s="369"/>
      <c r="C359" s="369"/>
      <c r="D359" s="367"/>
      <c r="E359" s="369"/>
    </row>
    <row r="360" spans="1:5" hidden="1" x14ac:dyDescent="0.25">
      <c r="A360" s="369"/>
      <c r="B360" s="369"/>
      <c r="C360" s="369"/>
      <c r="D360" s="367"/>
      <c r="E360" s="369"/>
    </row>
    <row r="361" spans="1:5" hidden="1" x14ac:dyDescent="0.25">
      <c r="A361" s="369"/>
      <c r="B361" s="369"/>
      <c r="C361" s="369"/>
      <c r="D361" s="367"/>
      <c r="E361" s="369"/>
    </row>
    <row r="362" spans="1:5" hidden="1" x14ac:dyDescent="0.25">
      <c r="A362" s="369"/>
      <c r="B362" s="369"/>
      <c r="C362" s="369"/>
      <c r="D362" s="367"/>
      <c r="E362" s="369"/>
    </row>
    <row r="363" spans="1:5" hidden="1" x14ac:dyDescent="0.25">
      <c r="A363" s="369"/>
      <c r="B363" s="369"/>
      <c r="C363" s="369"/>
      <c r="D363" s="367"/>
      <c r="E363" s="369"/>
    </row>
    <row r="364" spans="1:5" hidden="1" x14ac:dyDescent="0.25">
      <c r="A364" s="369"/>
      <c r="B364" s="369"/>
      <c r="C364" s="369"/>
      <c r="D364" s="367"/>
      <c r="E364" s="369"/>
    </row>
    <row r="365" spans="1:5" hidden="1" x14ac:dyDescent="0.25">
      <c r="A365" s="369"/>
      <c r="B365" s="369"/>
      <c r="C365" s="369"/>
      <c r="D365" s="367"/>
      <c r="E365" s="369"/>
    </row>
    <row r="366" spans="1:5" hidden="1" x14ac:dyDescent="0.25">
      <c r="A366" s="369"/>
      <c r="B366" s="369"/>
      <c r="C366" s="369"/>
      <c r="D366" s="367"/>
      <c r="E366" s="369"/>
    </row>
    <row r="367" spans="1:5" hidden="1" x14ac:dyDescent="0.25">
      <c r="A367" s="369"/>
      <c r="B367" s="369"/>
      <c r="C367" s="369"/>
      <c r="D367" s="367"/>
      <c r="E367" s="369"/>
    </row>
    <row r="368" spans="1:5" hidden="1" x14ac:dyDescent="0.25">
      <c r="A368" s="369"/>
      <c r="B368" s="369"/>
      <c r="C368" s="369"/>
      <c r="D368" s="367"/>
      <c r="E368" s="369"/>
    </row>
    <row r="369" spans="1:5" hidden="1" x14ac:dyDescent="0.25">
      <c r="A369" s="369"/>
      <c r="B369" s="369"/>
      <c r="C369" s="369"/>
      <c r="D369" s="367"/>
      <c r="E369" s="369"/>
    </row>
    <row r="370" spans="1:5" hidden="1" x14ac:dyDescent="0.25">
      <c r="A370" s="369"/>
      <c r="B370" s="369"/>
      <c r="C370" s="369"/>
      <c r="D370" s="367"/>
      <c r="E370" s="369"/>
    </row>
    <row r="371" spans="1:5" hidden="1" x14ac:dyDescent="0.25">
      <c r="A371" s="369"/>
      <c r="B371" s="369"/>
      <c r="C371" s="369"/>
      <c r="D371" s="367"/>
      <c r="E371" s="369"/>
    </row>
    <row r="372" spans="1:5" hidden="1" x14ac:dyDescent="0.25">
      <c r="A372" s="369"/>
      <c r="B372" s="369"/>
      <c r="C372" s="369"/>
      <c r="D372" s="367"/>
      <c r="E372" s="369"/>
    </row>
    <row r="373" spans="1:5" hidden="1" x14ac:dyDescent="0.25">
      <c r="A373" s="369"/>
      <c r="B373" s="369"/>
      <c r="C373" s="369"/>
      <c r="D373" s="367"/>
      <c r="E373" s="369"/>
    </row>
    <row r="374" spans="1:5" hidden="1" x14ac:dyDescent="0.25">
      <c r="A374" s="369"/>
      <c r="B374" s="369"/>
      <c r="C374" s="369"/>
      <c r="D374" s="367"/>
      <c r="E374" s="369"/>
    </row>
    <row r="375" spans="1:5" hidden="1" x14ac:dyDescent="0.25">
      <c r="A375" s="369"/>
      <c r="B375" s="369"/>
      <c r="C375" s="369"/>
      <c r="D375" s="367"/>
      <c r="E375" s="369"/>
    </row>
    <row r="376" spans="1:5" hidden="1" x14ac:dyDescent="0.25">
      <c r="A376" s="369"/>
      <c r="B376" s="369"/>
      <c r="C376" s="369"/>
      <c r="D376" s="367"/>
      <c r="E376" s="369"/>
    </row>
    <row r="377" spans="1:5" hidden="1" x14ac:dyDescent="0.25">
      <c r="A377" s="369"/>
      <c r="B377" s="369"/>
      <c r="C377" s="369"/>
      <c r="D377" s="367"/>
      <c r="E377" s="369"/>
    </row>
    <row r="378" spans="1:5" hidden="1" x14ac:dyDescent="0.25">
      <c r="A378" s="369"/>
      <c r="B378" s="369"/>
      <c r="C378" s="369"/>
      <c r="D378" s="367"/>
      <c r="E378" s="369"/>
    </row>
    <row r="379" spans="1:5" hidden="1" x14ac:dyDescent="0.25">
      <c r="A379" s="369"/>
      <c r="B379" s="369"/>
      <c r="C379" s="369"/>
      <c r="D379" s="367"/>
      <c r="E379" s="369"/>
    </row>
    <row r="380" spans="1:5" hidden="1" x14ac:dyDescent="0.25">
      <c r="A380" s="369"/>
      <c r="B380" s="369"/>
      <c r="C380" s="369"/>
      <c r="D380" s="367"/>
      <c r="E380" s="369"/>
    </row>
    <row r="381" spans="1:5" hidden="1" x14ac:dyDescent="0.25">
      <c r="A381" s="369"/>
      <c r="B381" s="369"/>
      <c r="C381" s="369"/>
      <c r="D381" s="367"/>
      <c r="E381" s="369"/>
    </row>
    <row r="382" spans="1:5" hidden="1" x14ac:dyDescent="0.25">
      <c r="A382" s="369"/>
      <c r="B382" s="369"/>
      <c r="C382" s="369"/>
      <c r="D382" s="367"/>
      <c r="E382" s="369"/>
    </row>
    <row r="383" spans="1:5" hidden="1" x14ac:dyDescent="0.25">
      <c r="A383" s="369"/>
      <c r="B383" s="369"/>
      <c r="C383" s="369"/>
      <c r="D383" s="367"/>
      <c r="E383" s="369"/>
    </row>
    <row r="384" spans="1:5" hidden="1" x14ac:dyDescent="0.25">
      <c r="A384" s="369"/>
      <c r="B384" s="369"/>
      <c r="C384" s="369"/>
      <c r="D384" s="367"/>
      <c r="E384" s="369"/>
    </row>
    <row r="385" spans="1:5" hidden="1" x14ac:dyDescent="0.25">
      <c r="A385" s="369"/>
      <c r="B385" s="369"/>
      <c r="C385" s="369"/>
      <c r="D385" s="367"/>
      <c r="E385" s="369"/>
    </row>
    <row r="386" spans="1:5" hidden="1" x14ac:dyDescent="0.25">
      <c r="A386" s="369"/>
      <c r="B386" s="369"/>
      <c r="C386" s="369"/>
      <c r="D386" s="367"/>
      <c r="E386" s="369"/>
    </row>
    <row r="387" spans="1:5" hidden="1" x14ac:dyDescent="0.25">
      <c r="A387" s="369"/>
      <c r="B387" s="369"/>
      <c r="C387" s="369"/>
      <c r="D387" s="367"/>
      <c r="E387" s="369"/>
    </row>
    <row r="388" spans="1:5" hidden="1" x14ac:dyDescent="0.25">
      <c r="A388" s="369"/>
      <c r="B388" s="369"/>
      <c r="C388" s="369"/>
      <c r="D388" s="367"/>
      <c r="E388" s="369"/>
    </row>
    <row r="389" spans="1:5" hidden="1" x14ac:dyDescent="0.25">
      <c r="A389" s="369"/>
      <c r="B389" s="369"/>
      <c r="C389" s="369"/>
      <c r="D389" s="367"/>
      <c r="E389" s="369"/>
    </row>
    <row r="390" spans="1:5" hidden="1" x14ac:dyDescent="0.25">
      <c r="A390" s="369"/>
      <c r="B390" s="369"/>
      <c r="C390" s="369"/>
      <c r="D390" s="367"/>
      <c r="E390" s="369"/>
    </row>
    <row r="391" spans="1:5" hidden="1" x14ac:dyDescent="0.25">
      <c r="A391" s="369"/>
      <c r="B391" s="369"/>
      <c r="C391" s="369"/>
      <c r="D391" s="367"/>
      <c r="E391" s="369"/>
    </row>
    <row r="392" spans="1:5" hidden="1" x14ac:dyDescent="0.25">
      <c r="A392" s="369"/>
      <c r="B392" s="369"/>
      <c r="C392" s="369"/>
      <c r="D392" s="367"/>
      <c r="E392" s="369"/>
    </row>
    <row r="393" spans="1:5" hidden="1" x14ac:dyDescent="0.25">
      <c r="A393" s="369"/>
      <c r="B393" s="369"/>
      <c r="C393" s="369"/>
      <c r="D393" s="367"/>
      <c r="E393" s="369"/>
    </row>
    <row r="394" spans="1:5" hidden="1" x14ac:dyDescent="0.25">
      <c r="A394" s="369"/>
      <c r="B394" s="369"/>
      <c r="C394" s="369"/>
      <c r="D394" s="367"/>
      <c r="E394" s="369"/>
    </row>
    <row r="395" spans="1:5" hidden="1" x14ac:dyDescent="0.25">
      <c r="A395" s="369"/>
      <c r="B395" s="369"/>
      <c r="C395" s="369"/>
      <c r="D395" s="367"/>
      <c r="E395" s="369"/>
    </row>
    <row r="396" spans="1:5" hidden="1" x14ac:dyDescent="0.25">
      <c r="A396" s="369"/>
      <c r="B396" s="369"/>
      <c r="C396" s="369"/>
      <c r="D396" s="367"/>
      <c r="E396" s="369"/>
    </row>
    <row r="397" spans="1:5" hidden="1" x14ac:dyDescent="0.25">
      <c r="A397" s="369"/>
      <c r="B397" s="369"/>
      <c r="C397" s="369"/>
      <c r="D397" s="367"/>
      <c r="E397" s="369"/>
    </row>
    <row r="398" spans="1:5" hidden="1" x14ac:dyDescent="0.25">
      <c r="A398" s="369"/>
      <c r="B398" s="369"/>
      <c r="C398" s="369"/>
      <c r="D398" s="367"/>
      <c r="E398" s="369"/>
    </row>
    <row r="399" spans="1:5" hidden="1" x14ac:dyDescent="0.25">
      <c r="A399" s="369"/>
      <c r="B399" s="369"/>
      <c r="C399" s="369"/>
      <c r="D399" s="367"/>
      <c r="E399" s="369"/>
    </row>
    <row r="400" spans="1:5" hidden="1" x14ac:dyDescent="0.25">
      <c r="A400" s="369"/>
      <c r="B400" s="369"/>
      <c r="C400" s="369"/>
      <c r="D400" s="367"/>
      <c r="E400" s="369"/>
    </row>
    <row r="401" spans="1:5" hidden="1" x14ac:dyDescent="0.25">
      <c r="A401" s="369"/>
      <c r="B401" s="369"/>
      <c r="C401" s="369"/>
      <c r="D401" s="367"/>
      <c r="E401" s="369"/>
    </row>
    <row r="402" spans="1:5" hidden="1" x14ac:dyDescent="0.25">
      <c r="A402" s="369"/>
      <c r="B402" s="369"/>
      <c r="C402" s="369"/>
      <c r="D402" s="367"/>
      <c r="E402" s="369"/>
    </row>
    <row r="403" spans="1:5" hidden="1" x14ac:dyDescent="0.25">
      <c r="A403" s="369"/>
      <c r="B403" s="369"/>
      <c r="C403" s="369"/>
      <c r="D403" s="367"/>
      <c r="E403" s="369"/>
    </row>
    <row r="404" spans="1:5" hidden="1" x14ac:dyDescent="0.25">
      <c r="A404" s="369"/>
      <c r="B404" s="369"/>
      <c r="C404" s="369"/>
      <c r="D404" s="367"/>
      <c r="E404" s="369"/>
    </row>
    <row r="405" spans="1:5" hidden="1" x14ac:dyDescent="0.25">
      <c r="A405" s="369"/>
      <c r="B405" s="369"/>
      <c r="C405" s="369"/>
      <c r="D405" s="367"/>
      <c r="E405" s="369"/>
    </row>
    <row r="406" spans="1:5" hidden="1" x14ac:dyDescent="0.25">
      <c r="A406" s="369"/>
      <c r="B406" s="369"/>
      <c r="C406" s="369"/>
      <c r="D406" s="367"/>
      <c r="E406" s="369"/>
    </row>
    <row r="407" spans="1:5" hidden="1" x14ac:dyDescent="0.25">
      <c r="A407" s="369"/>
      <c r="B407" s="369"/>
      <c r="C407" s="369"/>
      <c r="D407" s="367"/>
      <c r="E407" s="369"/>
    </row>
    <row r="408" spans="1:5" hidden="1" x14ac:dyDescent="0.25">
      <c r="A408" s="369"/>
      <c r="B408" s="369"/>
      <c r="C408" s="369"/>
      <c r="D408" s="367"/>
      <c r="E408" s="369"/>
    </row>
    <row r="409" spans="1:5" hidden="1" x14ac:dyDescent="0.25">
      <c r="A409" s="369"/>
      <c r="B409" s="369"/>
      <c r="C409" s="369"/>
      <c r="D409" s="367"/>
      <c r="E409" s="369"/>
    </row>
    <row r="410" spans="1:5" hidden="1" x14ac:dyDescent="0.25">
      <c r="A410" s="369"/>
      <c r="B410" s="369"/>
      <c r="C410" s="369"/>
      <c r="D410" s="367"/>
      <c r="E410" s="369"/>
    </row>
    <row r="411" spans="1:5" hidden="1" x14ac:dyDescent="0.25">
      <c r="A411" s="369"/>
      <c r="B411" s="369"/>
      <c r="C411" s="369"/>
      <c r="D411" s="367"/>
      <c r="E411" s="369"/>
    </row>
    <row r="412" spans="1:5" hidden="1" x14ac:dyDescent="0.25">
      <c r="A412" s="369"/>
      <c r="B412" s="369"/>
      <c r="C412" s="369"/>
      <c r="D412" s="367"/>
      <c r="E412" s="369"/>
    </row>
    <row r="413" spans="1:5" hidden="1" x14ac:dyDescent="0.25">
      <c r="A413" s="369"/>
      <c r="B413" s="369"/>
      <c r="C413" s="369"/>
      <c r="D413" s="367"/>
      <c r="E413" s="369"/>
    </row>
    <row r="414" spans="1:5" hidden="1" x14ac:dyDescent="0.25">
      <c r="A414" s="369"/>
      <c r="B414" s="369"/>
      <c r="C414" s="369"/>
      <c r="D414" s="367"/>
      <c r="E414" s="369"/>
    </row>
    <row r="415" spans="1:5" hidden="1" x14ac:dyDescent="0.25">
      <c r="A415" s="369"/>
      <c r="B415" s="369"/>
      <c r="C415" s="369"/>
      <c r="D415" s="367"/>
      <c r="E415" s="369"/>
    </row>
    <row r="416" spans="1:5" hidden="1" x14ac:dyDescent="0.25">
      <c r="A416" s="369"/>
      <c r="B416" s="369"/>
      <c r="C416" s="369"/>
      <c r="D416" s="367"/>
      <c r="E416" s="369"/>
    </row>
    <row r="417" spans="1:5" hidden="1" x14ac:dyDescent="0.25">
      <c r="A417" s="369"/>
      <c r="B417" s="369"/>
      <c r="C417" s="369"/>
      <c r="D417" s="367"/>
      <c r="E417" s="369"/>
    </row>
    <row r="418" spans="1:5" hidden="1" x14ac:dyDescent="0.25">
      <c r="A418" s="369"/>
      <c r="B418" s="369"/>
      <c r="C418" s="369"/>
      <c r="D418" s="367"/>
      <c r="E418" s="369"/>
    </row>
    <row r="419" spans="1:5" hidden="1" x14ac:dyDescent="0.25">
      <c r="A419" s="369"/>
      <c r="B419" s="369"/>
      <c r="C419" s="369"/>
      <c r="D419" s="367"/>
      <c r="E419" s="369"/>
    </row>
    <row r="420" spans="1:5" hidden="1" x14ac:dyDescent="0.25">
      <c r="A420" s="369"/>
      <c r="B420" s="369"/>
      <c r="C420" s="369"/>
      <c r="D420" s="367"/>
      <c r="E420" s="369"/>
    </row>
    <row r="421" spans="1:5" hidden="1" x14ac:dyDescent="0.25">
      <c r="A421" s="369"/>
      <c r="B421" s="369"/>
      <c r="C421" s="369"/>
      <c r="D421" s="367"/>
      <c r="E421" s="369"/>
    </row>
    <row r="422" spans="1:5" hidden="1" x14ac:dyDescent="0.25">
      <c r="A422" s="369"/>
      <c r="B422" s="369"/>
      <c r="C422" s="369"/>
      <c r="D422" s="367"/>
      <c r="E422" s="369"/>
    </row>
    <row r="423" spans="1:5" hidden="1" x14ac:dyDescent="0.25">
      <c r="A423" s="369"/>
      <c r="B423" s="369"/>
      <c r="C423" s="369"/>
      <c r="D423" s="367"/>
      <c r="E423" s="369"/>
    </row>
    <row r="424" spans="1:5" hidden="1" x14ac:dyDescent="0.25">
      <c r="A424" s="369"/>
      <c r="B424" s="369"/>
      <c r="C424" s="369"/>
      <c r="D424" s="367"/>
      <c r="E424" s="369"/>
    </row>
    <row r="425" spans="1:5" hidden="1" x14ac:dyDescent="0.25">
      <c r="A425" s="369"/>
      <c r="B425" s="369"/>
      <c r="C425" s="369"/>
      <c r="D425" s="367"/>
      <c r="E425" s="369"/>
    </row>
    <row r="426" spans="1:5" hidden="1" x14ac:dyDescent="0.25">
      <c r="A426" s="369"/>
      <c r="B426" s="369"/>
      <c r="C426" s="369"/>
      <c r="D426" s="367"/>
      <c r="E426" s="369"/>
    </row>
    <row r="427" spans="1:5" hidden="1" x14ac:dyDescent="0.25">
      <c r="A427" s="369"/>
      <c r="B427" s="369"/>
      <c r="C427" s="369"/>
      <c r="D427" s="367"/>
      <c r="E427" s="369"/>
    </row>
    <row r="428" spans="1:5" hidden="1" x14ac:dyDescent="0.25">
      <c r="A428" s="369"/>
      <c r="B428" s="369"/>
      <c r="C428" s="369"/>
      <c r="D428" s="367"/>
      <c r="E428" s="369"/>
    </row>
    <row r="429" spans="1:5" hidden="1" x14ac:dyDescent="0.25">
      <c r="A429" s="369"/>
      <c r="B429" s="369"/>
      <c r="C429" s="369"/>
      <c r="D429" s="367"/>
      <c r="E429" s="369"/>
    </row>
    <row r="430" spans="1:5" hidden="1" x14ac:dyDescent="0.25">
      <c r="A430" s="369"/>
      <c r="B430" s="369"/>
      <c r="C430" s="369"/>
      <c r="D430" s="367"/>
      <c r="E430" s="369"/>
    </row>
    <row r="431" spans="1:5" hidden="1" x14ac:dyDescent="0.25">
      <c r="A431" s="369"/>
      <c r="B431" s="369"/>
      <c r="C431" s="369"/>
      <c r="D431" s="367"/>
      <c r="E431" s="369"/>
    </row>
    <row r="432" spans="1:5" hidden="1" x14ac:dyDescent="0.25">
      <c r="A432" s="369"/>
      <c r="B432" s="369"/>
      <c r="C432" s="369"/>
      <c r="D432" s="367"/>
      <c r="E432" s="369"/>
    </row>
    <row r="433" spans="1:5" hidden="1" x14ac:dyDescent="0.25">
      <c r="A433" s="369"/>
      <c r="B433" s="369"/>
      <c r="C433" s="369"/>
      <c r="D433" s="367"/>
      <c r="E433" s="369"/>
    </row>
    <row r="434" spans="1:5" hidden="1" x14ac:dyDescent="0.25">
      <c r="A434" s="369"/>
      <c r="B434" s="369"/>
      <c r="C434" s="369"/>
      <c r="D434" s="367"/>
      <c r="E434" s="369"/>
    </row>
    <row r="435" spans="1:5" hidden="1" x14ac:dyDescent="0.25">
      <c r="A435" s="369"/>
      <c r="B435" s="369"/>
      <c r="C435" s="369"/>
      <c r="D435" s="367"/>
      <c r="E435" s="369"/>
    </row>
    <row r="436" spans="1:5" hidden="1" x14ac:dyDescent="0.25">
      <c r="A436" s="369"/>
      <c r="B436" s="369"/>
      <c r="C436" s="369"/>
      <c r="D436" s="367"/>
      <c r="E436" s="369"/>
    </row>
    <row r="437" spans="1:5" hidden="1" x14ac:dyDescent="0.25">
      <c r="A437" s="369"/>
      <c r="B437" s="369"/>
      <c r="C437" s="369"/>
      <c r="D437" s="367"/>
      <c r="E437" s="369"/>
    </row>
    <row r="438" spans="1:5" hidden="1" x14ac:dyDescent="0.25">
      <c r="A438" s="369"/>
      <c r="B438" s="369"/>
      <c r="C438" s="369"/>
      <c r="D438" s="367"/>
      <c r="E438" s="369"/>
    </row>
    <row r="439" spans="1:5" hidden="1" x14ac:dyDescent="0.25">
      <c r="A439" s="369"/>
      <c r="B439" s="369"/>
      <c r="C439" s="369"/>
      <c r="D439" s="367"/>
      <c r="E439" s="369"/>
    </row>
    <row r="440" spans="1:5" hidden="1" x14ac:dyDescent="0.25">
      <c r="A440" s="369"/>
      <c r="B440" s="369"/>
      <c r="C440" s="369"/>
      <c r="D440" s="367"/>
      <c r="E440" s="369"/>
    </row>
    <row r="441" spans="1:5" hidden="1" x14ac:dyDescent="0.25">
      <c r="A441" s="369"/>
      <c r="B441" s="369"/>
      <c r="C441" s="369"/>
      <c r="D441" s="367"/>
      <c r="E441" s="369"/>
    </row>
    <row r="442" spans="1:5" hidden="1" x14ac:dyDescent="0.25">
      <c r="A442" s="369"/>
      <c r="B442" s="369"/>
      <c r="C442" s="369"/>
      <c r="D442" s="367"/>
      <c r="E442" s="369"/>
    </row>
    <row r="443" spans="1:5" hidden="1" x14ac:dyDescent="0.25">
      <c r="A443" s="369"/>
      <c r="B443" s="369"/>
      <c r="C443" s="369"/>
      <c r="D443" s="367"/>
      <c r="E443" s="369"/>
    </row>
    <row r="444" spans="1:5" hidden="1" x14ac:dyDescent="0.25">
      <c r="A444" s="369"/>
      <c r="B444" s="369"/>
      <c r="C444" s="369"/>
      <c r="D444" s="367"/>
      <c r="E444" s="369"/>
    </row>
    <row r="445" spans="1:5" hidden="1" x14ac:dyDescent="0.25">
      <c r="A445" s="369"/>
      <c r="B445" s="369"/>
      <c r="C445" s="369"/>
      <c r="D445" s="367"/>
      <c r="E445" s="369"/>
    </row>
    <row r="446" spans="1:5" hidden="1" x14ac:dyDescent="0.25">
      <c r="A446" s="369"/>
      <c r="B446" s="369"/>
      <c r="C446" s="369"/>
      <c r="D446" s="367"/>
      <c r="E446" s="369"/>
    </row>
    <row r="447" spans="1:5" hidden="1" x14ac:dyDescent="0.25">
      <c r="A447" s="369"/>
      <c r="B447" s="369"/>
      <c r="C447" s="369"/>
      <c r="D447" s="367"/>
      <c r="E447" s="369"/>
    </row>
    <row r="448" spans="1:5" hidden="1" x14ac:dyDescent="0.25">
      <c r="A448" s="369"/>
      <c r="B448" s="369"/>
      <c r="C448" s="369"/>
      <c r="D448" s="367"/>
      <c r="E448" s="369"/>
    </row>
    <row r="449" spans="1:5" hidden="1" x14ac:dyDescent="0.25">
      <c r="A449" s="369"/>
      <c r="B449" s="369"/>
      <c r="C449" s="369"/>
      <c r="D449" s="367"/>
      <c r="E449" s="369"/>
    </row>
    <row r="450" spans="1:5" hidden="1" x14ac:dyDescent="0.25">
      <c r="A450" s="369"/>
      <c r="B450" s="369"/>
      <c r="C450" s="369"/>
      <c r="D450" s="367"/>
      <c r="E450" s="369"/>
    </row>
    <row r="451" spans="1:5" hidden="1" x14ac:dyDescent="0.25">
      <c r="A451" s="369"/>
      <c r="B451" s="369"/>
      <c r="C451" s="369"/>
      <c r="D451" s="367"/>
      <c r="E451" s="369"/>
    </row>
    <row r="452" spans="1:5" hidden="1" x14ac:dyDescent="0.25">
      <c r="A452" s="369"/>
      <c r="B452" s="369"/>
      <c r="C452" s="369"/>
      <c r="D452" s="367"/>
      <c r="E452" s="369"/>
    </row>
    <row r="453" spans="1:5" hidden="1" x14ac:dyDescent="0.25">
      <c r="A453" s="369"/>
      <c r="B453" s="369"/>
      <c r="C453" s="369"/>
      <c r="D453" s="367"/>
      <c r="E453" s="369"/>
    </row>
    <row r="454" spans="1:5" hidden="1" x14ac:dyDescent="0.25">
      <c r="A454" s="369"/>
      <c r="B454" s="369"/>
      <c r="C454" s="369"/>
      <c r="D454" s="367"/>
      <c r="E454" s="369"/>
    </row>
    <row r="455" spans="1:5" hidden="1" x14ac:dyDescent="0.25">
      <c r="A455" s="369"/>
      <c r="B455" s="369"/>
      <c r="C455" s="369"/>
      <c r="D455" s="367"/>
      <c r="E455" s="369"/>
    </row>
    <row r="456" spans="1:5" hidden="1" x14ac:dyDescent="0.25">
      <c r="A456" s="369"/>
      <c r="B456" s="369"/>
      <c r="C456" s="369"/>
      <c r="D456" s="367"/>
      <c r="E456" s="369"/>
    </row>
    <row r="457" spans="1:5" hidden="1" x14ac:dyDescent="0.25">
      <c r="A457" s="369"/>
      <c r="B457" s="369"/>
      <c r="C457" s="369"/>
      <c r="D457" s="367"/>
      <c r="E457" s="369"/>
    </row>
    <row r="458" spans="1:5" hidden="1" x14ac:dyDescent="0.25">
      <c r="A458" s="369"/>
      <c r="B458" s="369"/>
      <c r="C458" s="369"/>
      <c r="D458" s="367"/>
      <c r="E458" s="369"/>
    </row>
    <row r="459" spans="1:5" hidden="1" x14ac:dyDescent="0.25">
      <c r="A459" s="369"/>
      <c r="B459" s="369"/>
      <c r="C459" s="369"/>
      <c r="D459" s="367"/>
      <c r="E459" s="369"/>
    </row>
    <row r="460" spans="1:5" hidden="1" x14ac:dyDescent="0.25">
      <c r="A460" s="369"/>
      <c r="B460" s="369"/>
      <c r="C460" s="369"/>
      <c r="D460" s="367"/>
      <c r="E460" s="369"/>
    </row>
    <row r="461" spans="1:5" hidden="1" x14ac:dyDescent="0.25">
      <c r="A461" s="369"/>
      <c r="B461" s="369"/>
      <c r="C461" s="369"/>
      <c r="D461" s="367"/>
      <c r="E461" s="369"/>
    </row>
    <row r="462" spans="1:5" hidden="1" x14ac:dyDescent="0.25">
      <c r="A462" s="369"/>
      <c r="B462" s="369"/>
      <c r="C462" s="369"/>
      <c r="D462" s="367"/>
      <c r="E462" s="369"/>
    </row>
    <row r="463" spans="1:5" hidden="1" x14ac:dyDescent="0.25">
      <c r="A463" s="369"/>
      <c r="B463" s="369"/>
      <c r="C463" s="369"/>
      <c r="D463" s="367"/>
      <c r="E463" s="369"/>
    </row>
    <row r="464" spans="1:5" hidden="1" x14ac:dyDescent="0.25">
      <c r="A464" s="369"/>
      <c r="B464" s="369"/>
      <c r="C464" s="369"/>
      <c r="D464" s="367"/>
      <c r="E464" s="369"/>
    </row>
    <row r="465" spans="1:5" hidden="1" x14ac:dyDescent="0.25">
      <c r="A465" s="369"/>
      <c r="B465" s="369"/>
      <c r="C465" s="369"/>
      <c r="D465" s="367"/>
      <c r="E465" s="369"/>
    </row>
    <row r="466" spans="1:5" hidden="1" x14ac:dyDescent="0.25">
      <c r="A466" s="369"/>
      <c r="B466" s="369"/>
      <c r="C466" s="369"/>
      <c r="D466" s="367"/>
      <c r="E466" s="369"/>
    </row>
    <row r="467" spans="1:5" hidden="1" x14ac:dyDescent="0.25">
      <c r="A467" s="369"/>
      <c r="B467" s="369"/>
      <c r="C467" s="369"/>
      <c r="D467" s="367"/>
      <c r="E467" s="369"/>
    </row>
    <row r="468" spans="1:5" hidden="1" x14ac:dyDescent="0.25">
      <c r="A468" s="369"/>
      <c r="B468" s="369"/>
      <c r="C468" s="369"/>
      <c r="D468" s="367"/>
      <c r="E468" s="369"/>
    </row>
    <row r="469" spans="1:5" hidden="1" x14ac:dyDescent="0.25">
      <c r="A469" s="369"/>
      <c r="B469" s="369"/>
      <c r="C469" s="369"/>
      <c r="D469" s="367"/>
      <c r="E469" s="369"/>
    </row>
    <row r="470" spans="1:5" hidden="1" x14ac:dyDescent="0.25">
      <c r="A470" s="369"/>
      <c r="B470" s="369"/>
      <c r="C470" s="369"/>
      <c r="D470" s="367"/>
      <c r="E470" s="369"/>
    </row>
    <row r="471" spans="1:5" hidden="1" x14ac:dyDescent="0.25">
      <c r="A471" s="369"/>
      <c r="B471" s="369"/>
      <c r="C471" s="369"/>
      <c r="D471" s="367"/>
      <c r="E471" s="369"/>
    </row>
    <row r="472" spans="1:5" hidden="1" x14ac:dyDescent="0.25">
      <c r="A472" s="369"/>
      <c r="B472" s="369"/>
      <c r="C472" s="369"/>
      <c r="D472" s="367"/>
      <c r="E472" s="369"/>
    </row>
    <row r="473" spans="1:5" hidden="1" x14ac:dyDescent="0.25">
      <c r="A473" s="369"/>
      <c r="B473" s="369"/>
      <c r="C473" s="369"/>
      <c r="D473" s="367"/>
      <c r="E473" s="369"/>
    </row>
    <row r="474" spans="1:5" hidden="1" x14ac:dyDescent="0.25">
      <c r="A474" s="369"/>
      <c r="B474" s="369"/>
      <c r="C474" s="369"/>
      <c r="D474" s="367"/>
      <c r="E474" s="369"/>
    </row>
    <row r="475" spans="1:5" hidden="1" x14ac:dyDescent="0.25">
      <c r="A475" s="369"/>
      <c r="B475" s="369"/>
      <c r="C475" s="369"/>
      <c r="D475" s="367"/>
      <c r="E475" s="369"/>
    </row>
    <row r="476" spans="1:5" hidden="1" x14ac:dyDescent="0.25">
      <c r="A476" s="369"/>
      <c r="B476" s="369"/>
      <c r="C476" s="369"/>
      <c r="D476" s="367"/>
      <c r="E476" s="369"/>
    </row>
    <row r="477" spans="1:5" hidden="1" x14ac:dyDescent="0.25">
      <c r="A477" s="369"/>
      <c r="B477" s="369"/>
      <c r="C477" s="369"/>
      <c r="D477" s="367"/>
      <c r="E477" s="369"/>
    </row>
    <row r="478" spans="1:5" hidden="1" x14ac:dyDescent="0.25">
      <c r="A478" s="369"/>
      <c r="B478" s="369"/>
      <c r="C478" s="369"/>
      <c r="D478" s="367"/>
      <c r="E478" s="369"/>
    </row>
    <row r="479" spans="1:5" hidden="1" x14ac:dyDescent="0.25">
      <c r="A479" s="369"/>
      <c r="B479" s="369"/>
      <c r="C479" s="369"/>
      <c r="D479" s="367"/>
      <c r="E479" s="369"/>
    </row>
    <row r="480" spans="1:5" hidden="1" x14ac:dyDescent="0.25">
      <c r="A480" s="369"/>
      <c r="B480" s="369"/>
      <c r="C480" s="369"/>
      <c r="D480" s="367"/>
      <c r="E480" s="369"/>
    </row>
    <row r="481" spans="1:5" hidden="1" x14ac:dyDescent="0.25">
      <c r="A481" s="369"/>
      <c r="B481" s="369"/>
      <c r="C481" s="369"/>
      <c r="D481" s="367"/>
      <c r="E481" s="369"/>
    </row>
    <row r="482" spans="1:5" hidden="1" x14ac:dyDescent="0.25">
      <c r="A482" s="369"/>
      <c r="B482" s="369"/>
      <c r="C482" s="369"/>
      <c r="D482" s="367"/>
      <c r="E482" s="369"/>
    </row>
    <row r="483" spans="1:5" hidden="1" x14ac:dyDescent="0.25">
      <c r="A483" s="369"/>
      <c r="B483" s="369"/>
      <c r="C483" s="369"/>
      <c r="D483" s="367"/>
      <c r="E483" s="369"/>
    </row>
    <row r="484" spans="1:5" hidden="1" x14ac:dyDescent="0.25">
      <c r="A484" s="369"/>
      <c r="B484" s="369"/>
      <c r="C484" s="369"/>
      <c r="D484" s="367"/>
      <c r="E484" s="369"/>
    </row>
    <row r="485" spans="1:5" hidden="1" x14ac:dyDescent="0.25">
      <c r="A485" s="369"/>
      <c r="B485" s="369"/>
      <c r="C485" s="369"/>
      <c r="D485" s="367"/>
      <c r="E485" s="369"/>
    </row>
    <row r="486" spans="1:5" hidden="1" x14ac:dyDescent="0.25">
      <c r="A486" s="369"/>
      <c r="B486" s="369"/>
      <c r="C486" s="369"/>
      <c r="D486" s="367"/>
      <c r="E486" s="369"/>
    </row>
    <row r="487" spans="1:5" hidden="1" x14ac:dyDescent="0.25">
      <c r="A487" s="369"/>
      <c r="B487" s="369"/>
      <c r="C487" s="369"/>
      <c r="D487" s="367"/>
      <c r="E487" s="369"/>
    </row>
    <row r="488" spans="1:5" hidden="1" x14ac:dyDescent="0.25">
      <c r="A488" s="369"/>
      <c r="B488" s="369"/>
      <c r="C488" s="369"/>
      <c r="D488" s="367"/>
      <c r="E488" s="369"/>
    </row>
    <row r="489" spans="1:5" hidden="1" x14ac:dyDescent="0.25">
      <c r="A489" s="369"/>
      <c r="B489" s="369"/>
      <c r="C489" s="369"/>
      <c r="D489" s="367"/>
      <c r="E489" s="369"/>
    </row>
    <row r="490" spans="1:5" hidden="1" x14ac:dyDescent="0.25">
      <c r="A490" s="369"/>
      <c r="B490" s="369"/>
      <c r="C490" s="369"/>
      <c r="D490" s="367"/>
      <c r="E490" s="369"/>
    </row>
    <row r="491" spans="1:5" hidden="1" x14ac:dyDescent="0.25">
      <c r="A491" s="369"/>
      <c r="B491" s="369"/>
      <c r="C491" s="369"/>
      <c r="D491" s="367"/>
      <c r="E491" s="369"/>
    </row>
    <row r="492" spans="1:5" hidden="1" x14ac:dyDescent="0.25">
      <c r="A492" s="369"/>
      <c r="B492" s="369"/>
      <c r="C492" s="369"/>
      <c r="D492" s="367"/>
      <c r="E492" s="369"/>
    </row>
    <row r="493" spans="1:5" hidden="1" x14ac:dyDescent="0.25">
      <c r="A493" s="369"/>
      <c r="B493" s="369"/>
      <c r="C493" s="369"/>
      <c r="D493" s="367"/>
      <c r="E493" s="369"/>
    </row>
    <row r="494" spans="1:5" hidden="1" x14ac:dyDescent="0.25">
      <c r="A494" s="369"/>
      <c r="B494" s="369"/>
      <c r="C494" s="369"/>
      <c r="D494" s="367"/>
      <c r="E494" s="369"/>
    </row>
    <row r="495" spans="1:5" hidden="1" x14ac:dyDescent="0.25">
      <c r="A495" s="369"/>
      <c r="B495" s="369"/>
      <c r="C495" s="369"/>
      <c r="D495" s="367"/>
      <c r="E495" s="369"/>
    </row>
    <row r="496" spans="1:5" hidden="1" x14ac:dyDescent="0.25">
      <c r="A496" s="369"/>
      <c r="B496" s="369"/>
      <c r="C496" s="369"/>
      <c r="D496" s="367"/>
      <c r="E496" s="369"/>
    </row>
    <row r="497" spans="1:5" hidden="1" x14ac:dyDescent="0.25">
      <c r="A497" s="369"/>
      <c r="B497" s="369"/>
      <c r="C497" s="369"/>
      <c r="D497" s="367"/>
      <c r="E497" s="369"/>
    </row>
    <row r="498" spans="1:5" hidden="1" x14ac:dyDescent="0.25">
      <c r="A498" s="369"/>
      <c r="B498" s="369"/>
      <c r="C498" s="369"/>
      <c r="D498" s="367"/>
      <c r="E498" s="369"/>
    </row>
    <row r="499" spans="1:5" hidden="1" x14ac:dyDescent="0.25">
      <c r="A499" s="369"/>
      <c r="B499" s="369"/>
      <c r="C499" s="369"/>
      <c r="D499" s="367"/>
      <c r="E499" s="369"/>
    </row>
    <row r="500" spans="1:5" hidden="1" x14ac:dyDescent="0.25">
      <c r="A500" s="369"/>
      <c r="B500" s="369"/>
      <c r="C500" s="369"/>
      <c r="D500" s="367"/>
      <c r="E500" s="369"/>
    </row>
    <row r="501" spans="1:5" hidden="1" x14ac:dyDescent="0.25">
      <c r="A501" s="369"/>
      <c r="B501" s="369"/>
      <c r="C501" s="369"/>
      <c r="D501" s="367"/>
      <c r="E501" s="369"/>
    </row>
    <row r="502" spans="1:5" hidden="1" x14ac:dyDescent="0.25">
      <c r="A502" s="369"/>
      <c r="B502" s="369"/>
      <c r="C502" s="369"/>
      <c r="D502" s="367"/>
      <c r="E502" s="369"/>
    </row>
    <row r="503" spans="1:5" hidden="1" x14ac:dyDescent="0.25">
      <c r="A503" s="369"/>
      <c r="B503" s="369"/>
      <c r="C503" s="369"/>
      <c r="D503" s="367"/>
      <c r="E503" s="369"/>
    </row>
    <row r="504" spans="1:5" hidden="1" x14ac:dyDescent="0.25">
      <c r="A504" s="369"/>
      <c r="B504" s="369"/>
      <c r="C504" s="369"/>
      <c r="D504" s="367"/>
      <c r="E504" s="369"/>
    </row>
    <row r="505" spans="1:5" hidden="1" x14ac:dyDescent="0.25">
      <c r="A505" s="369"/>
      <c r="B505" s="369"/>
      <c r="C505" s="369"/>
      <c r="D505" s="367"/>
      <c r="E505" s="369"/>
    </row>
    <row r="506" spans="1:5" hidden="1" x14ac:dyDescent="0.25">
      <c r="A506" s="369"/>
      <c r="B506" s="369"/>
      <c r="C506" s="369"/>
      <c r="D506" s="367"/>
      <c r="E506" s="369"/>
    </row>
    <row r="507" spans="1:5" hidden="1" x14ac:dyDescent="0.25">
      <c r="A507" s="369"/>
      <c r="B507" s="369"/>
      <c r="C507" s="369"/>
      <c r="D507" s="367"/>
      <c r="E507" s="369"/>
    </row>
    <row r="508" spans="1:5" hidden="1" x14ac:dyDescent="0.25">
      <c r="A508" s="369"/>
      <c r="B508" s="369"/>
      <c r="C508" s="369"/>
      <c r="D508" s="367"/>
      <c r="E508" s="369"/>
    </row>
    <row r="509" spans="1:5" hidden="1" x14ac:dyDescent="0.25">
      <c r="A509" s="369"/>
      <c r="B509" s="369"/>
      <c r="C509" s="369"/>
      <c r="D509" s="367"/>
      <c r="E509" s="369"/>
    </row>
    <row r="510" spans="1:5" hidden="1" x14ac:dyDescent="0.25">
      <c r="A510" s="369"/>
      <c r="B510" s="369"/>
      <c r="C510" s="369"/>
      <c r="D510" s="367"/>
      <c r="E510" s="369"/>
    </row>
    <row r="511" spans="1:5" hidden="1" x14ac:dyDescent="0.25">
      <c r="A511" s="369"/>
      <c r="B511" s="369"/>
      <c r="C511" s="369"/>
      <c r="D511" s="367"/>
      <c r="E511" s="369"/>
    </row>
    <row r="512" spans="1:5" hidden="1" x14ac:dyDescent="0.25">
      <c r="A512" s="369"/>
      <c r="B512" s="369"/>
      <c r="C512" s="369"/>
      <c r="D512" s="367"/>
      <c r="E512" s="369"/>
    </row>
    <row r="513" spans="1:5" hidden="1" x14ac:dyDescent="0.25">
      <c r="A513" s="369"/>
      <c r="B513" s="369"/>
      <c r="C513" s="369"/>
      <c r="D513" s="367"/>
      <c r="E513" s="369"/>
    </row>
    <row r="514" spans="1:5" hidden="1" x14ac:dyDescent="0.25">
      <c r="A514" s="369"/>
      <c r="B514" s="369"/>
      <c r="C514" s="369"/>
      <c r="D514" s="367"/>
      <c r="E514" s="369"/>
    </row>
    <row r="515" spans="1:5" hidden="1" x14ac:dyDescent="0.25">
      <c r="A515" s="369"/>
      <c r="B515" s="369"/>
      <c r="C515" s="369"/>
      <c r="D515" s="367"/>
      <c r="E515" s="369"/>
    </row>
    <row r="516" spans="1:5" hidden="1" x14ac:dyDescent="0.25">
      <c r="A516" s="369"/>
      <c r="B516" s="369"/>
      <c r="C516" s="369"/>
      <c r="D516" s="367"/>
      <c r="E516" s="369"/>
    </row>
    <row r="517" spans="1:5" hidden="1" x14ac:dyDescent="0.25">
      <c r="A517" s="369"/>
      <c r="B517" s="369"/>
      <c r="C517" s="369"/>
      <c r="D517" s="367"/>
      <c r="E517" s="369"/>
    </row>
    <row r="518" spans="1:5" hidden="1" x14ac:dyDescent="0.25">
      <c r="A518" s="369"/>
      <c r="B518" s="369"/>
      <c r="C518" s="369"/>
      <c r="D518" s="367"/>
      <c r="E518" s="369"/>
    </row>
    <row r="519" spans="1:5" hidden="1" x14ac:dyDescent="0.25">
      <c r="A519" s="369"/>
      <c r="B519" s="369"/>
      <c r="C519" s="369"/>
      <c r="D519" s="367"/>
      <c r="E519" s="369"/>
    </row>
    <row r="520" spans="1:5" hidden="1" x14ac:dyDescent="0.25">
      <c r="A520" s="369"/>
      <c r="B520" s="369"/>
      <c r="C520" s="369"/>
      <c r="D520" s="367"/>
      <c r="E520" s="369"/>
    </row>
    <row r="521" spans="1:5" hidden="1" x14ac:dyDescent="0.25">
      <c r="A521" s="369"/>
      <c r="B521" s="369"/>
      <c r="C521" s="369"/>
      <c r="D521" s="367"/>
      <c r="E521" s="369"/>
    </row>
    <row r="522" spans="1:5" hidden="1" x14ac:dyDescent="0.25">
      <c r="A522" s="369"/>
      <c r="B522" s="369"/>
      <c r="C522" s="369"/>
      <c r="D522" s="367"/>
      <c r="E522" s="369"/>
    </row>
    <row r="523" spans="1:5" hidden="1" x14ac:dyDescent="0.25">
      <c r="A523" s="369"/>
      <c r="B523" s="369"/>
      <c r="C523" s="369"/>
      <c r="D523" s="367"/>
      <c r="E523" s="369"/>
    </row>
    <row r="524" spans="1:5" hidden="1" x14ac:dyDescent="0.25">
      <c r="A524" s="369"/>
      <c r="B524" s="369"/>
      <c r="C524" s="369"/>
      <c r="D524" s="367"/>
      <c r="E524" s="369"/>
    </row>
    <row r="525" spans="1:5" hidden="1" x14ac:dyDescent="0.25">
      <c r="A525" s="369"/>
      <c r="B525" s="369"/>
      <c r="C525" s="369"/>
      <c r="D525" s="367"/>
      <c r="E525" s="369"/>
    </row>
    <row r="526" spans="1:5" hidden="1" x14ac:dyDescent="0.25">
      <c r="A526" s="369"/>
      <c r="B526" s="369"/>
      <c r="C526" s="369"/>
      <c r="D526" s="367"/>
      <c r="E526" s="369"/>
    </row>
    <row r="527" spans="1:5" hidden="1" x14ac:dyDescent="0.25">
      <c r="A527" s="369"/>
      <c r="B527" s="369"/>
      <c r="C527" s="369"/>
      <c r="D527" s="367"/>
      <c r="E527" s="369"/>
    </row>
    <row r="528" spans="1:5" hidden="1" x14ac:dyDescent="0.25">
      <c r="A528" s="369"/>
      <c r="B528" s="369"/>
      <c r="C528" s="369"/>
      <c r="D528" s="367"/>
      <c r="E528" s="369"/>
    </row>
    <row r="529" spans="1:5" hidden="1" x14ac:dyDescent="0.25">
      <c r="A529" s="369"/>
      <c r="B529" s="369"/>
      <c r="C529" s="369"/>
      <c r="D529" s="367"/>
      <c r="E529" s="369"/>
    </row>
    <row r="530" spans="1:5" hidden="1" x14ac:dyDescent="0.25">
      <c r="A530" s="369"/>
      <c r="B530" s="369"/>
      <c r="C530" s="369"/>
      <c r="D530" s="367"/>
      <c r="E530" s="369"/>
    </row>
    <row r="531" spans="1:5" hidden="1" x14ac:dyDescent="0.25">
      <c r="A531" s="369"/>
      <c r="B531" s="369"/>
      <c r="C531" s="369"/>
      <c r="D531" s="367"/>
      <c r="E531" s="369"/>
    </row>
    <row r="532" spans="1:5" hidden="1" x14ac:dyDescent="0.25">
      <c r="A532" s="369"/>
      <c r="B532" s="369"/>
      <c r="C532" s="369"/>
      <c r="D532" s="367"/>
      <c r="E532" s="369"/>
    </row>
    <row r="533" spans="1:5" hidden="1" x14ac:dyDescent="0.25">
      <c r="A533" s="369"/>
      <c r="B533" s="369"/>
      <c r="C533" s="369"/>
      <c r="D533" s="367"/>
      <c r="E533" s="369"/>
    </row>
    <row r="534" spans="1:5" hidden="1" x14ac:dyDescent="0.25">
      <c r="A534" s="369"/>
      <c r="B534" s="369"/>
      <c r="C534" s="369"/>
      <c r="D534" s="367"/>
      <c r="E534" s="369"/>
    </row>
    <row r="535" spans="1:5" hidden="1" x14ac:dyDescent="0.25">
      <c r="A535" s="369"/>
      <c r="B535" s="369"/>
      <c r="C535" s="369"/>
      <c r="D535" s="367"/>
      <c r="E535" s="369"/>
    </row>
    <row r="536" spans="1:5" hidden="1" x14ac:dyDescent="0.25">
      <c r="A536" s="369"/>
      <c r="B536" s="369"/>
      <c r="C536" s="369"/>
      <c r="D536" s="367"/>
      <c r="E536" s="369"/>
    </row>
    <row r="537" spans="1:5" hidden="1" x14ac:dyDescent="0.25">
      <c r="A537" s="369"/>
      <c r="B537" s="369"/>
      <c r="C537" s="369"/>
      <c r="D537" s="367"/>
      <c r="E537" s="369"/>
    </row>
    <row r="538" spans="1:5" hidden="1" x14ac:dyDescent="0.25">
      <c r="A538" s="369"/>
      <c r="B538" s="369"/>
      <c r="C538" s="369"/>
      <c r="D538" s="367"/>
      <c r="E538" s="369"/>
    </row>
    <row r="539" spans="1:5" hidden="1" x14ac:dyDescent="0.25">
      <c r="A539" s="369"/>
      <c r="B539" s="369"/>
      <c r="C539" s="369"/>
      <c r="D539" s="367"/>
      <c r="E539" s="369"/>
    </row>
    <row r="540" spans="1:5" hidden="1" x14ac:dyDescent="0.25">
      <c r="A540" s="369"/>
      <c r="B540" s="369"/>
      <c r="C540" s="369"/>
      <c r="D540" s="367"/>
      <c r="E540" s="369"/>
    </row>
    <row r="541" spans="1:5" hidden="1" x14ac:dyDescent="0.25">
      <c r="A541" s="369"/>
      <c r="B541" s="369"/>
      <c r="C541" s="369"/>
      <c r="D541" s="367"/>
      <c r="E541" s="369"/>
    </row>
    <row r="542" spans="1:5" hidden="1" x14ac:dyDescent="0.25">
      <c r="A542" s="369"/>
      <c r="B542" s="369"/>
      <c r="C542" s="369"/>
      <c r="D542" s="367"/>
      <c r="E542" s="369"/>
    </row>
    <row r="543" spans="1:5" hidden="1" x14ac:dyDescent="0.25">
      <c r="A543" s="369"/>
      <c r="B543" s="369"/>
      <c r="C543" s="369"/>
      <c r="D543" s="367"/>
      <c r="E543" s="369"/>
    </row>
    <row r="544" spans="1:5" hidden="1" x14ac:dyDescent="0.25">
      <c r="A544" s="369"/>
      <c r="B544" s="369"/>
      <c r="C544" s="369"/>
      <c r="D544" s="367"/>
      <c r="E544" s="369"/>
    </row>
    <row r="545" spans="1:5" hidden="1" x14ac:dyDescent="0.25">
      <c r="A545" s="369"/>
      <c r="B545" s="369"/>
      <c r="C545" s="369"/>
      <c r="D545" s="367"/>
      <c r="E545" s="369"/>
    </row>
    <row r="546" spans="1:5" hidden="1" x14ac:dyDescent="0.25">
      <c r="A546" s="369"/>
      <c r="B546" s="369"/>
      <c r="C546" s="369"/>
      <c r="D546" s="367"/>
      <c r="E546" s="369"/>
    </row>
    <row r="547" spans="1:5" hidden="1" x14ac:dyDescent="0.25">
      <c r="A547" s="369"/>
      <c r="B547" s="369"/>
      <c r="C547" s="369"/>
      <c r="D547" s="367"/>
      <c r="E547" s="369"/>
    </row>
    <row r="548" spans="1:5" hidden="1" x14ac:dyDescent="0.25">
      <c r="A548" s="369"/>
      <c r="B548" s="369"/>
      <c r="C548" s="369"/>
      <c r="D548" s="367"/>
      <c r="E548" s="369"/>
    </row>
    <row r="549" spans="1:5" hidden="1" x14ac:dyDescent="0.25">
      <c r="A549" s="369"/>
      <c r="B549" s="369"/>
      <c r="C549" s="369"/>
      <c r="D549" s="367"/>
      <c r="E549" s="369"/>
    </row>
    <row r="550" spans="1:5" hidden="1" x14ac:dyDescent="0.25">
      <c r="A550" s="369"/>
      <c r="B550" s="369"/>
      <c r="C550" s="369"/>
      <c r="D550" s="367"/>
      <c r="E550" s="369"/>
    </row>
    <row r="551" spans="1:5" hidden="1" x14ac:dyDescent="0.25">
      <c r="A551" s="369"/>
      <c r="B551" s="369"/>
      <c r="C551" s="369"/>
      <c r="D551" s="367"/>
      <c r="E551" s="369"/>
    </row>
    <row r="552" spans="1:5" hidden="1" x14ac:dyDescent="0.25">
      <c r="A552" s="369"/>
      <c r="B552" s="369"/>
      <c r="C552" s="369"/>
      <c r="D552" s="367"/>
      <c r="E552" s="369"/>
    </row>
    <row r="553" spans="1:5" hidden="1" x14ac:dyDescent="0.25">
      <c r="A553" s="369"/>
      <c r="B553" s="369"/>
      <c r="C553" s="369"/>
      <c r="D553" s="367"/>
      <c r="E553" s="369"/>
    </row>
    <row r="554" spans="1:5" hidden="1" x14ac:dyDescent="0.25">
      <c r="A554" s="369"/>
      <c r="B554" s="369"/>
      <c r="C554" s="369"/>
      <c r="D554" s="367"/>
      <c r="E554" s="369"/>
    </row>
    <row r="555" spans="1:5" hidden="1" x14ac:dyDescent="0.25">
      <c r="A555" s="369"/>
      <c r="B555" s="369"/>
      <c r="C555" s="369"/>
      <c r="D555" s="367"/>
      <c r="E555" s="369"/>
    </row>
    <row r="556" spans="1:5" hidden="1" x14ac:dyDescent="0.25">
      <c r="A556" s="369"/>
      <c r="B556" s="369"/>
      <c r="C556" s="369"/>
      <c r="D556" s="367"/>
      <c r="E556" s="369"/>
    </row>
    <row r="557" spans="1:5" hidden="1" x14ac:dyDescent="0.25">
      <c r="A557" s="369"/>
      <c r="B557" s="369"/>
      <c r="C557" s="369"/>
      <c r="D557" s="367"/>
      <c r="E557" s="369"/>
    </row>
    <row r="558" spans="1:5" hidden="1" x14ac:dyDescent="0.25">
      <c r="A558" s="369"/>
      <c r="B558" s="369"/>
      <c r="C558" s="369"/>
      <c r="D558" s="367"/>
      <c r="E558" s="369"/>
    </row>
    <row r="559" spans="1:5" hidden="1" x14ac:dyDescent="0.25">
      <c r="A559" s="369"/>
      <c r="B559" s="369"/>
      <c r="C559" s="369"/>
      <c r="D559" s="367"/>
      <c r="E559" s="369"/>
    </row>
    <row r="560" spans="1:5" hidden="1" x14ac:dyDescent="0.25">
      <c r="A560" s="369"/>
      <c r="B560" s="369"/>
      <c r="C560" s="369"/>
      <c r="D560" s="367"/>
      <c r="E560" s="369"/>
    </row>
    <row r="561" spans="1:5" hidden="1" x14ac:dyDescent="0.25">
      <c r="A561" s="369"/>
      <c r="B561" s="369"/>
      <c r="C561" s="369"/>
      <c r="D561" s="367"/>
      <c r="E561" s="369"/>
    </row>
    <row r="562" spans="1:5" hidden="1" x14ac:dyDescent="0.25">
      <c r="A562" s="369"/>
      <c r="B562" s="369"/>
      <c r="C562" s="369"/>
      <c r="D562" s="367"/>
      <c r="E562" s="369"/>
    </row>
    <row r="563" spans="1:5" hidden="1" x14ac:dyDescent="0.25">
      <c r="A563" s="369"/>
      <c r="B563" s="369"/>
      <c r="C563" s="369"/>
      <c r="D563" s="367"/>
      <c r="E563" s="369"/>
    </row>
    <row r="564" spans="1:5" hidden="1" x14ac:dyDescent="0.25">
      <c r="A564" s="369"/>
      <c r="B564" s="369"/>
      <c r="C564" s="369"/>
      <c r="D564" s="367"/>
      <c r="E564" s="369"/>
    </row>
    <row r="565" spans="1:5" hidden="1" x14ac:dyDescent="0.25">
      <c r="A565" s="369"/>
      <c r="B565" s="369"/>
      <c r="C565" s="369"/>
      <c r="D565" s="367"/>
      <c r="E565" s="369"/>
    </row>
    <row r="566" spans="1:5" hidden="1" x14ac:dyDescent="0.25">
      <c r="A566" s="369"/>
      <c r="B566" s="369"/>
      <c r="C566" s="369"/>
      <c r="D566" s="367"/>
      <c r="E566" s="369"/>
    </row>
    <row r="567" spans="1:5" hidden="1" x14ac:dyDescent="0.25">
      <c r="A567" s="369"/>
      <c r="B567" s="369"/>
      <c r="C567" s="369"/>
      <c r="D567" s="367"/>
      <c r="E567" s="369"/>
    </row>
    <row r="568" spans="1:5" hidden="1" x14ac:dyDescent="0.25">
      <c r="A568" s="369"/>
      <c r="B568" s="369"/>
      <c r="C568" s="369"/>
      <c r="D568" s="367"/>
      <c r="E568" s="369"/>
    </row>
    <row r="569" spans="1:5" hidden="1" x14ac:dyDescent="0.25">
      <c r="A569" s="369"/>
      <c r="B569" s="369"/>
      <c r="C569" s="369"/>
      <c r="D569" s="367"/>
      <c r="E569" s="369"/>
    </row>
    <row r="570" spans="1:5" hidden="1" x14ac:dyDescent="0.25">
      <c r="A570" s="369"/>
      <c r="B570" s="369"/>
      <c r="C570" s="369"/>
      <c r="D570" s="367"/>
      <c r="E570" s="369"/>
    </row>
    <row r="571" spans="1:5" hidden="1" x14ac:dyDescent="0.25">
      <c r="A571" s="369"/>
      <c r="B571" s="369"/>
      <c r="C571" s="369"/>
      <c r="D571" s="367"/>
      <c r="E571" s="369"/>
    </row>
    <row r="572" spans="1:5" hidden="1" x14ac:dyDescent="0.25">
      <c r="A572" s="369"/>
      <c r="B572" s="369"/>
      <c r="C572" s="369"/>
      <c r="D572" s="367"/>
      <c r="E572" s="369"/>
    </row>
    <row r="573" spans="1:5" hidden="1" x14ac:dyDescent="0.25">
      <c r="A573" s="369"/>
      <c r="B573" s="369"/>
      <c r="C573" s="369"/>
      <c r="D573" s="367"/>
      <c r="E573" s="369"/>
    </row>
    <row r="574" spans="1:5" hidden="1" x14ac:dyDescent="0.25">
      <c r="A574" s="369"/>
      <c r="B574" s="369"/>
      <c r="C574" s="369"/>
      <c r="D574" s="367"/>
      <c r="E574" s="369"/>
    </row>
    <row r="575" spans="1:5" hidden="1" x14ac:dyDescent="0.25">
      <c r="A575" s="369"/>
      <c r="B575" s="369"/>
      <c r="C575" s="369"/>
      <c r="D575" s="367"/>
      <c r="E575" s="369"/>
    </row>
    <row r="576" spans="1:5" hidden="1" x14ac:dyDescent="0.25">
      <c r="A576" s="369"/>
      <c r="B576" s="369"/>
      <c r="C576" s="369"/>
      <c r="D576" s="367"/>
      <c r="E576" s="369"/>
    </row>
    <row r="577" spans="1:5" hidden="1" x14ac:dyDescent="0.25">
      <c r="A577" s="369"/>
      <c r="B577" s="369"/>
      <c r="C577" s="369"/>
      <c r="D577" s="367"/>
      <c r="E577" s="369"/>
    </row>
    <row r="578" spans="1:5" hidden="1" x14ac:dyDescent="0.25">
      <c r="A578" s="369"/>
      <c r="B578" s="369"/>
      <c r="C578" s="369"/>
      <c r="D578" s="367"/>
      <c r="E578" s="369"/>
    </row>
    <row r="579" spans="1:5" hidden="1" x14ac:dyDescent="0.25">
      <c r="A579" s="369"/>
      <c r="B579" s="369"/>
      <c r="C579" s="369"/>
      <c r="D579" s="367"/>
      <c r="E579" s="369"/>
    </row>
    <row r="580" spans="1:5" hidden="1" x14ac:dyDescent="0.25">
      <c r="A580" s="369"/>
      <c r="B580" s="369"/>
      <c r="C580" s="369"/>
      <c r="D580" s="367"/>
      <c r="E580" s="369"/>
    </row>
    <row r="581" spans="1:5" hidden="1" x14ac:dyDescent="0.25">
      <c r="A581" s="369"/>
      <c r="B581" s="369"/>
      <c r="C581" s="369"/>
      <c r="D581" s="367"/>
      <c r="E581" s="369"/>
    </row>
    <row r="582" spans="1:5" hidden="1" x14ac:dyDescent="0.25">
      <c r="A582" s="369"/>
      <c r="B582" s="369"/>
      <c r="C582" s="369"/>
      <c r="D582" s="367"/>
      <c r="E582" s="369"/>
    </row>
    <row r="583" spans="1:5" hidden="1" x14ac:dyDescent="0.25">
      <c r="A583" s="369"/>
      <c r="B583" s="369"/>
      <c r="C583" s="369"/>
      <c r="D583" s="367"/>
      <c r="E583" s="369"/>
    </row>
    <row r="584" spans="1:5" hidden="1" x14ac:dyDescent="0.25">
      <c r="A584" s="369"/>
      <c r="B584" s="369"/>
      <c r="C584" s="369"/>
      <c r="D584" s="367"/>
      <c r="E584" s="369"/>
    </row>
    <row r="585" spans="1:5" hidden="1" x14ac:dyDescent="0.25">
      <c r="A585" s="369"/>
      <c r="B585" s="369"/>
      <c r="C585" s="369"/>
      <c r="D585" s="367"/>
      <c r="E585" s="369"/>
    </row>
    <row r="586" spans="1:5" hidden="1" x14ac:dyDescent="0.25">
      <c r="A586" s="369"/>
      <c r="B586" s="369"/>
      <c r="C586" s="369"/>
      <c r="D586" s="367"/>
      <c r="E586" s="369"/>
    </row>
    <row r="587" spans="1:5" hidden="1" x14ac:dyDescent="0.25">
      <c r="A587" s="369"/>
      <c r="B587" s="369"/>
      <c r="C587" s="369"/>
      <c r="D587" s="367"/>
      <c r="E587" s="369"/>
    </row>
    <row r="588" spans="1:5" hidden="1" x14ac:dyDescent="0.25">
      <c r="A588" s="369"/>
      <c r="B588" s="369"/>
      <c r="C588" s="369"/>
      <c r="D588" s="367"/>
      <c r="E588" s="369"/>
    </row>
    <row r="589" spans="1:5" hidden="1" x14ac:dyDescent="0.25">
      <c r="A589" s="369"/>
      <c r="B589" s="369"/>
      <c r="C589" s="369"/>
      <c r="D589" s="367"/>
      <c r="E589" s="369"/>
    </row>
    <row r="590" spans="1:5" hidden="1" x14ac:dyDescent="0.25">
      <c r="A590" s="369"/>
      <c r="B590" s="369"/>
      <c r="C590" s="369"/>
      <c r="D590" s="367"/>
      <c r="E590" s="369"/>
    </row>
    <row r="591" spans="1:5" hidden="1" x14ac:dyDescent="0.25">
      <c r="A591" s="369"/>
      <c r="B591" s="369"/>
      <c r="C591" s="369"/>
      <c r="D591" s="367"/>
      <c r="E591" s="369"/>
    </row>
    <row r="592" spans="1:5" hidden="1" x14ac:dyDescent="0.25">
      <c r="A592" s="369"/>
      <c r="B592" s="369"/>
      <c r="C592" s="369"/>
      <c r="D592" s="367"/>
      <c r="E592" s="369"/>
    </row>
    <row r="593" spans="1:5" hidden="1" x14ac:dyDescent="0.25">
      <c r="A593" s="369"/>
      <c r="B593" s="369"/>
      <c r="C593" s="369"/>
      <c r="D593" s="367"/>
      <c r="E593" s="369"/>
    </row>
    <row r="594" spans="1:5" hidden="1" x14ac:dyDescent="0.25">
      <c r="A594" s="369"/>
      <c r="B594" s="369"/>
      <c r="C594" s="369"/>
      <c r="D594" s="367"/>
      <c r="E594" s="369"/>
    </row>
    <row r="595" spans="1:5" hidden="1" x14ac:dyDescent="0.25">
      <c r="A595" s="369"/>
      <c r="B595" s="369"/>
      <c r="C595" s="369"/>
      <c r="D595" s="367"/>
      <c r="E595" s="369"/>
    </row>
    <row r="596" spans="1:5" hidden="1" x14ac:dyDescent="0.25">
      <c r="A596" s="369"/>
      <c r="B596" s="369"/>
      <c r="C596" s="369"/>
      <c r="D596" s="367"/>
      <c r="E596" s="369"/>
    </row>
    <row r="597" spans="1:5" hidden="1" x14ac:dyDescent="0.25">
      <c r="A597" s="369"/>
      <c r="B597" s="369"/>
      <c r="C597" s="369"/>
      <c r="D597" s="367"/>
      <c r="E597" s="369"/>
    </row>
    <row r="598" spans="1:5" hidden="1" x14ac:dyDescent="0.25">
      <c r="A598" s="369"/>
      <c r="B598" s="369"/>
      <c r="C598" s="369"/>
      <c r="D598" s="367"/>
      <c r="E598" s="369"/>
    </row>
    <row r="599" spans="1:5" hidden="1" x14ac:dyDescent="0.25">
      <c r="A599" s="369"/>
      <c r="B599" s="369"/>
      <c r="C599" s="369"/>
      <c r="D599" s="367"/>
      <c r="E599" s="369"/>
    </row>
    <row r="600" spans="1:5" hidden="1" x14ac:dyDescent="0.25">
      <c r="A600" s="369"/>
      <c r="B600" s="369"/>
      <c r="C600" s="369"/>
      <c r="D600" s="367"/>
      <c r="E600" s="369"/>
    </row>
    <row r="601" spans="1:5" hidden="1" x14ac:dyDescent="0.25">
      <c r="A601" s="369"/>
      <c r="B601" s="369"/>
      <c r="C601" s="369"/>
      <c r="D601" s="367"/>
      <c r="E601" s="369"/>
    </row>
    <row r="602" spans="1:5" hidden="1" x14ac:dyDescent="0.25">
      <c r="A602" s="369"/>
      <c r="B602" s="369"/>
      <c r="C602" s="369"/>
      <c r="D602" s="367"/>
      <c r="E602" s="369"/>
    </row>
    <row r="603" spans="1:5" hidden="1" x14ac:dyDescent="0.25">
      <c r="A603" s="369"/>
      <c r="B603" s="369"/>
      <c r="C603" s="369"/>
      <c r="D603" s="367"/>
      <c r="E603" s="369"/>
    </row>
    <row r="604" spans="1:5" hidden="1" x14ac:dyDescent="0.25">
      <c r="A604" s="369"/>
      <c r="B604" s="369"/>
      <c r="C604" s="369"/>
      <c r="D604" s="367"/>
      <c r="E604" s="369"/>
    </row>
    <row r="605" spans="1:5" hidden="1" x14ac:dyDescent="0.25">
      <c r="A605" s="369"/>
      <c r="B605" s="369"/>
      <c r="C605" s="369"/>
      <c r="D605" s="367"/>
      <c r="E605" s="369"/>
    </row>
    <row r="606" spans="1:5" hidden="1" x14ac:dyDescent="0.25">
      <c r="A606" s="369"/>
      <c r="B606" s="369"/>
      <c r="C606" s="369"/>
      <c r="D606" s="367"/>
      <c r="E606" s="369"/>
    </row>
    <row r="607" spans="1:5" hidden="1" x14ac:dyDescent="0.25">
      <c r="A607" s="369"/>
      <c r="B607" s="369"/>
      <c r="C607" s="369"/>
      <c r="D607" s="367"/>
      <c r="E607" s="369"/>
    </row>
    <row r="608" spans="1:5" hidden="1" x14ac:dyDescent="0.25">
      <c r="A608" s="369"/>
      <c r="B608" s="369"/>
      <c r="C608" s="369"/>
      <c r="D608" s="367"/>
      <c r="E608" s="369"/>
    </row>
    <row r="609" spans="1:5" hidden="1" x14ac:dyDescent="0.25">
      <c r="A609" s="369"/>
      <c r="B609" s="369"/>
      <c r="C609" s="369"/>
      <c r="D609" s="367"/>
      <c r="E609" s="369"/>
    </row>
    <row r="610" spans="1:5" hidden="1" x14ac:dyDescent="0.25">
      <c r="A610" s="369"/>
      <c r="B610" s="369"/>
      <c r="C610" s="369"/>
      <c r="D610" s="367"/>
      <c r="E610" s="369"/>
    </row>
    <row r="611" spans="1:5" hidden="1" x14ac:dyDescent="0.25">
      <c r="A611" s="369"/>
      <c r="B611" s="369"/>
      <c r="C611" s="369"/>
      <c r="D611" s="367"/>
      <c r="E611" s="369"/>
    </row>
    <row r="612" spans="1:5" hidden="1" x14ac:dyDescent="0.25">
      <c r="A612" s="369"/>
      <c r="B612" s="369"/>
      <c r="C612" s="369"/>
      <c r="D612" s="367"/>
      <c r="E612" s="369"/>
    </row>
    <row r="613" spans="1:5" hidden="1" x14ac:dyDescent="0.25">
      <c r="A613" s="369"/>
      <c r="B613" s="369"/>
      <c r="C613" s="369"/>
      <c r="D613" s="367"/>
      <c r="E613" s="369"/>
    </row>
    <row r="614" spans="1:5" hidden="1" x14ac:dyDescent="0.25">
      <c r="A614" s="369"/>
      <c r="B614" s="369"/>
      <c r="C614" s="369"/>
      <c r="D614" s="367"/>
      <c r="E614" s="369"/>
    </row>
    <row r="615" spans="1:5" hidden="1" x14ac:dyDescent="0.25">
      <c r="A615" s="369"/>
      <c r="B615" s="369"/>
      <c r="C615" s="369"/>
      <c r="D615" s="367"/>
      <c r="E615" s="369"/>
    </row>
    <row r="616" spans="1:5" hidden="1" x14ac:dyDescent="0.25">
      <c r="A616" s="369"/>
      <c r="B616" s="369"/>
      <c r="C616" s="369"/>
      <c r="D616" s="367"/>
      <c r="E616" s="369"/>
    </row>
    <row r="617" spans="1:5" hidden="1" x14ac:dyDescent="0.25">
      <c r="A617" s="369"/>
      <c r="B617" s="369"/>
      <c r="C617" s="369"/>
      <c r="D617" s="367"/>
      <c r="E617" s="369"/>
    </row>
    <row r="618" spans="1:5" hidden="1" x14ac:dyDescent="0.25">
      <c r="A618" s="369"/>
      <c r="B618" s="369"/>
      <c r="C618" s="369"/>
      <c r="D618" s="367"/>
      <c r="E618" s="369"/>
    </row>
    <row r="619" spans="1:5" hidden="1" x14ac:dyDescent="0.25">
      <c r="A619" s="369"/>
      <c r="B619" s="369"/>
      <c r="C619" s="369"/>
      <c r="D619" s="367"/>
      <c r="E619" s="369"/>
    </row>
    <row r="620" spans="1:5" hidden="1" x14ac:dyDescent="0.25">
      <c r="A620" s="369"/>
      <c r="B620" s="369"/>
      <c r="C620" s="369"/>
      <c r="D620" s="367"/>
      <c r="E620" s="369"/>
    </row>
    <row r="621" spans="1:5" hidden="1" x14ac:dyDescent="0.25">
      <c r="A621" s="369"/>
      <c r="B621" s="369"/>
      <c r="C621" s="369"/>
      <c r="D621" s="367"/>
      <c r="E621" s="369"/>
    </row>
    <row r="622" spans="1:5" hidden="1" x14ac:dyDescent="0.25">
      <c r="A622" s="369"/>
      <c r="B622" s="369"/>
      <c r="C622" s="369"/>
      <c r="D622" s="367"/>
      <c r="E622" s="369"/>
    </row>
    <row r="623" spans="1:5" hidden="1" x14ac:dyDescent="0.25">
      <c r="A623" s="369"/>
      <c r="B623" s="369"/>
      <c r="C623" s="369"/>
      <c r="D623" s="367"/>
      <c r="E623" s="369"/>
    </row>
    <row r="624" spans="1:5" hidden="1" x14ac:dyDescent="0.25">
      <c r="A624" s="369"/>
      <c r="B624" s="369"/>
      <c r="C624" s="369"/>
      <c r="D624" s="367"/>
      <c r="E624" s="369"/>
    </row>
    <row r="625" spans="1:5" hidden="1" x14ac:dyDescent="0.25">
      <c r="A625" s="369"/>
      <c r="B625" s="369"/>
      <c r="C625" s="369"/>
      <c r="D625" s="367"/>
      <c r="E625" s="369"/>
    </row>
    <row r="626" spans="1:5" hidden="1" x14ac:dyDescent="0.25">
      <c r="A626" s="369"/>
      <c r="B626" s="369"/>
      <c r="C626" s="369"/>
      <c r="D626" s="367"/>
      <c r="E626" s="369"/>
    </row>
    <row r="627" spans="1:5" hidden="1" x14ac:dyDescent="0.25">
      <c r="A627" s="369"/>
      <c r="B627" s="369"/>
      <c r="C627" s="369"/>
      <c r="D627" s="367"/>
      <c r="E627" s="369"/>
    </row>
    <row r="628" spans="1:5" hidden="1" x14ac:dyDescent="0.25">
      <c r="A628" s="369"/>
      <c r="B628" s="369"/>
      <c r="C628" s="369"/>
      <c r="D628" s="367"/>
      <c r="E628" s="369"/>
    </row>
    <row r="629" spans="1:5" hidden="1" x14ac:dyDescent="0.25">
      <c r="A629" s="369"/>
      <c r="B629" s="369"/>
      <c r="C629" s="369"/>
      <c r="D629" s="367"/>
      <c r="E629" s="369"/>
    </row>
    <row r="630" spans="1:5" hidden="1" x14ac:dyDescent="0.25">
      <c r="A630" s="369"/>
      <c r="B630" s="369"/>
      <c r="C630" s="369"/>
      <c r="D630" s="367"/>
      <c r="E630" s="369"/>
    </row>
    <row r="631" spans="1:5" hidden="1" x14ac:dyDescent="0.25">
      <c r="A631" s="369"/>
      <c r="B631" s="369"/>
      <c r="C631" s="369"/>
      <c r="D631" s="367"/>
      <c r="E631" s="369"/>
    </row>
    <row r="632" spans="1:5" hidden="1" x14ac:dyDescent="0.25">
      <c r="A632" s="369"/>
      <c r="B632" s="369"/>
      <c r="C632" s="369"/>
      <c r="D632" s="367"/>
      <c r="E632" s="369"/>
    </row>
    <row r="633" spans="1:5" hidden="1" x14ac:dyDescent="0.25">
      <c r="A633" s="369"/>
      <c r="B633" s="369"/>
      <c r="C633" s="369"/>
      <c r="D633" s="367"/>
      <c r="E633" s="369"/>
    </row>
    <row r="634" spans="1:5" hidden="1" x14ac:dyDescent="0.25">
      <c r="A634" s="369"/>
      <c r="B634" s="369"/>
      <c r="C634" s="369"/>
      <c r="D634" s="367"/>
      <c r="E634" s="369"/>
    </row>
    <row r="635" spans="1:5" hidden="1" x14ac:dyDescent="0.25">
      <c r="A635" s="369"/>
      <c r="B635" s="369"/>
      <c r="C635" s="369"/>
      <c r="D635" s="367"/>
      <c r="E635" s="369"/>
    </row>
    <row r="636" spans="1:5" hidden="1" x14ac:dyDescent="0.25">
      <c r="A636" s="369"/>
      <c r="B636" s="369"/>
      <c r="C636" s="369"/>
      <c r="D636" s="367"/>
      <c r="E636" s="369"/>
    </row>
    <row r="637" spans="1:5" hidden="1" x14ac:dyDescent="0.25">
      <c r="A637" s="369"/>
      <c r="B637" s="369"/>
      <c r="C637" s="369"/>
      <c r="D637" s="367"/>
      <c r="E637" s="369"/>
    </row>
    <row r="638" spans="1:5" hidden="1" x14ac:dyDescent="0.25">
      <c r="A638" s="369"/>
      <c r="B638" s="369"/>
      <c r="C638" s="369"/>
      <c r="D638" s="367"/>
      <c r="E638" s="369"/>
    </row>
    <row r="639" spans="1:5" hidden="1" x14ac:dyDescent="0.25">
      <c r="A639" s="369"/>
      <c r="B639" s="369"/>
      <c r="C639" s="369"/>
      <c r="D639" s="367"/>
      <c r="E639" s="369"/>
    </row>
    <row r="640" spans="1:5" hidden="1" x14ac:dyDescent="0.25">
      <c r="A640" s="369"/>
      <c r="B640" s="369"/>
      <c r="C640" s="369"/>
      <c r="D640" s="367"/>
      <c r="E640" s="369"/>
    </row>
    <row r="641" spans="1:5" hidden="1" x14ac:dyDescent="0.25">
      <c r="A641" s="369"/>
      <c r="B641" s="369"/>
      <c r="C641" s="369"/>
      <c r="D641" s="367"/>
      <c r="E641" s="369"/>
    </row>
    <row r="642" spans="1:5" hidden="1" x14ac:dyDescent="0.25">
      <c r="A642" s="369"/>
      <c r="B642" s="369"/>
      <c r="C642" s="369"/>
      <c r="D642" s="367"/>
      <c r="E642" s="369"/>
    </row>
    <row r="643" spans="1:5" hidden="1" x14ac:dyDescent="0.25">
      <c r="A643" s="369"/>
      <c r="B643" s="369"/>
      <c r="C643" s="369"/>
      <c r="D643" s="367"/>
      <c r="E643" s="369"/>
    </row>
    <row r="644" spans="1:5" hidden="1" x14ac:dyDescent="0.25">
      <c r="A644" s="369"/>
      <c r="B644" s="369"/>
      <c r="C644" s="369"/>
      <c r="D644" s="367"/>
      <c r="E644" s="369"/>
    </row>
    <row r="645" spans="1:5" hidden="1" x14ac:dyDescent="0.25">
      <c r="A645" s="369"/>
      <c r="B645" s="369"/>
      <c r="C645" s="369"/>
      <c r="D645" s="367"/>
      <c r="E645" s="369"/>
    </row>
    <row r="646" spans="1:5" hidden="1" x14ac:dyDescent="0.25">
      <c r="A646" s="369"/>
      <c r="B646" s="369"/>
      <c r="C646" s="369"/>
      <c r="D646" s="367"/>
      <c r="E646" s="369"/>
    </row>
    <row r="647" spans="1:5" hidden="1" x14ac:dyDescent="0.25">
      <c r="A647" s="369"/>
      <c r="B647" s="369"/>
      <c r="C647" s="369"/>
      <c r="D647" s="367"/>
      <c r="E647" s="369"/>
    </row>
    <row r="648" spans="1:5" hidden="1" x14ac:dyDescent="0.25">
      <c r="A648" s="369"/>
      <c r="B648" s="369"/>
      <c r="C648" s="369"/>
      <c r="D648" s="367"/>
      <c r="E648" s="369"/>
    </row>
    <row r="649" spans="1:5" hidden="1" x14ac:dyDescent="0.25">
      <c r="A649" s="369"/>
      <c r="B649" s="369"/>
      <c r="C649" s="369"/>
      <c r="D649" s="367"/>
      <c r="E649" s="369"/>
    </row>
    <row r="650" spans="1:5" hidden="1" x14ac:dyDescent="0.25">
      <c r="A650" s="369"/>
      <c r="B650" s="369"/>
      <c r="C650" s="369"/>
      <c r="D650" s="367"/>
      <c r="E650" s="369"/>
    </row>
    <row r="651" spans="1:5" hidden="1" x14ac:dyDescent="0.25">
      <c r="A651" s="369"/>
      <c r="B651" s="369"/>
      <c r="C651" s="369"/>
      <c r="D651" s="367"/>
      <c r="E651" s="369"/>
    </row>
    <row r="652" spans="1:5" hidden="1" x14ac:dyDescent="0.25">
      <c r="A652" s="369"/>
      <c r="B652" s="369"/>
      <c r="C652" s="369"/>
      <c r="D652" s="367"/>
      <c r="E652" s="369"/>
    </row>
    <row r="653" spans="1:5" hidden="1" x14ac:dyDescent="0.25">
      <c r="A653" s="369"/>
      <c r="B653" s="369"/>
      <c r="C653" s="369"/>
      <c r="D653" s="367"/>
      <c r="E653" s="369"/>
    </row>
    <row r="654" spans="1:5" hidden="1" x14ac:dyDescent="0.25">
      <c r="A654" s="369"/>
      <c r="B654" s="369"/>
      <c r="C654" s="369"/>
      <c r="D654" s="367"/>
      <c r="E654" s="369"/>
    </row>
    <row r="655" spans="1:5" hidden="1" x14ac:dyDescent="0.25">
      <c r="A655" s="369"/>
      <c r="B655" s="369"/>
      <c r="C655" s="369"/>
      <c r="D655" s="367"/>
      <c r="E655" s="369"/>
    </row>
    <row r="656" spans="1:5" hidden="1" x14ac:dyDescent="0.25">
      <c r="A656" s="369"/>
      <c r="B656" s="369"/>
      <c r="C656" s="369"/>
      <c r="D656" s="367"/>
      <c r="E656" s="369"/>
    </row>
    <row r="657" spans="1:5" hidden="1" x14ac:dyDescent="0.25">
      <c r="A657" s="369"/>
      <c r="B657" s="369"/>
      <c r="C657" s="369"/>
      <c r="D657" s="367"/>
      <c r="E657" s="369"/>
    </row>
    <row r="658" spans="1:5" hidden="1" x14ac:dyDescent="0.25">
      <c r="A658" s="369"/>
      <c r="B658" s="369"/>
      <c r="C658" s="369"/>
      <c r="D658" s="367"/>
      <c r="E658" s="369"/>
    </row>
    <row r="659" spans="1:5" hidden="1" x14ac:dyDescent="0.25">
      <c r="A659" s="369"/>
      <c r="B659" s="369"/>
      <c r="C659" s="369"/>
      <c r="D659" s="367"/>
      <c r="E659" s="369"/>
    </row>
    <row r="660" spans="1:5" hidden="1" x14ac:dyDescent="0.25">
      <c r="A660" s="369"/>
      <c r="B660" s="369"/>
      <c r="C660" s="369"/>
      <c r="D660" s="367"/>
      <c r="E660" s="369"/>
    </row>
    <row r="661" spans="1:5" hidden="1" x14ac:dyDescent="0.25">
      <c r="A661" s="369"/>
      <c r="B661" s="369"/>
      <c r="C661" s="369"/>
      <c r="D661" s="367"/>
      <c r="E661" s="369"/>
    </row>
    <row r="662" spans="1:5" hidden="1" x14ac:dyDescent="0.25">
      <c r="A662" s="369"/>
      <c r="B662" s="369"/>
      <c r="C662" s="369"/>
      <c r="D662" s="367"/>
      <c r="E662" s="369"/>
    </row>
    <row r="663" spans="1:5" hidden="1" x14ac:dyDescent="0.25">
      <c r="A663" s="369"/>
      <c r="B663" s="369"/>
      <c r="C663" s="369"/>
      <c r="D663" s="367"/>
      <c r="E663" s="369"/>
    </row>
    <row r="664" spans="1:5" hidden="1" x14ac:dyDescent="0.25">
      <c r="A664" s="369"/>
      <c r="B664" s="369"/>
      <c r="C664" s="369"/>
      <c r="D664" s="367"/>
      <c r="E664" s="369"/>
    </row>
    <row r="665" spans="1:5" hidden="1" x14ac:dyDescent="0.25">
      <c r="A665" s="369"/>
      <c r="B665" s="369"/>
      <c r="C665" s="369"/>
      <c r="D665" s="367"/>
      <c r="E665" s="369"/>
    </row>
    <row r="666" spans="1:5" hidden="1" x14ac:dyDescent="0.25">
      <c r="A666" s="369"/>
      <c r="B666" s="369"/>
      <c r="C666" s="369"/>
      <c r="D666" s="367"/>
      <c r="E666" s="369"/>
    </row>
    <row r="667" spans="1:5" hidden="1" x14ac:dyDescent="0.25">
      <c r="A667" s="369"/>
      <c r="B667" s="369"/>
      <c r="C667" s="369"/>
      <c r="D667" s="367"/>
      <c r="E667" s="369"/>
    </row>
    <row r="668" spans="1:5" hidden="1" x14ac:dyDescent="0.25">
      <c r="A668" s="369"/>
      <c r="B668" s="369"/>
      <c r="C668" s="369"/>
      <c r="D668" s="367"/>
      <c r="E668" s="369"/>
    </row>
    <row r="669" spans="1:5" hidden="1" x14ac:dyDescent="0.25">
      <c r="A669" s="369"/>
      <c r="B669" s="369"/>
      <c r="C669" s="369"/>
      <c r="D669" s="367"/>
      <c r="E669" s="369"/>
    </row>
    <row r="670" spans="1:5" hidden="1" x14ac:dyDescent="0.25">
      <c r="A670" s="369"/>
      <c r="B670" s="369"/>
      <c r="C670" s="369"/>
      <c r="D670" s="367"/>
      <c r="E670" s="369"/>
    </row>
    <row r="671" spans="1:5" hidden="1" x14ac:dyDescent="0.25">
      <c r="A671" s="369"/>
      <c r="B671" s="369"/>
      <c r="C671" s="369"/>
      <c r="D671" s="367"/>
      <c r="E671" s="369"/>
    </row>
    <row r="672" spans="1:5" hidden="1" x14ac:dyDescent="0.25">
      <c r="A672" s="369"/>
      <c r="B672" s="369"/>
      <c r="C672" s="369"/>
      <c r="D672" s="367"/>
      <c r="E672" s="369"/>
    </row>
    <row r="673" spans="1:5" hidden="1" x14ac:dyDescent="0.25">
      <c r="A673" s="369"/>
      <c r="B673" s="369"/>
      <c r="C673" s="369"/>
      <c r="D673" s="367"/>
      <c r="E673" s="369"/>
    </row>
    <row r="674" spans="1:5" hidden="1" x14ac:dyDescent="0.25">
      <c r="A674" s="369"/>
      <c r="B674" s="369"/>
      <c r="C674" s="369"/>
      <c r="D674" s="367"/>
      <c r="E674" s="369"/>
    </row>
    <row r="675" spans="1:5" hidden="1" x14ac:dyDescent="0.25">
      <c r="A675" s="369"/>
      <c r="B675" s="369"/>
      <c r="C675" s="369"/>
      <c r="D675" s="367"/>
      <c r="E675" s="369"/>
    </row>
    <row r="676" spans="1:5" hidden="1" x14ac:dyDescent="0.25">
      <c r="A676" s="369"/>
      <c r="B676" s="369"/>
      <c r="C676" s="369"/>
      <c r="D676" s="367"/>
      <c r="E676" s="369"/>
    </row>
    <row r="677" spans="1:5" hidden="1" x14ac:dyDescent="0.25">
      <c r="A677" s="369"/>
      <c r="B677" s="369"/>
      <c r="C677" s="369"/>
      <c r="D677" s="367"/>
      <c r="E677" s="369"/>
    </row>
    <row r="678" spans="1:5" hidden="1" x14ac:dyDescent="0.25">
      <c r="A678" s="369"/>
      <c r="B678" s="369"/>
      <c r="C678" s="369"/>
      <c r="D678" s="367"/>
      <c r="E678" s="369"/>
    </row>
    <row r="679" spans="1:5" hidden="1" x14ac:dyDescent="0.25">
      <c r="A679" s="369"/>
      <c r="B679" s="369"/>
      <c r="C679" s="369"/>
      <c r="D679" s="367"/>
      <c r="E679" s="369"/>
    </row>
    <row r="680" spans="1:5" hidden="1" x14ac:dyDescent="0.25">
      <c r="A680" s="369"/>
      <c r="B680" s="369"/>
      <c r="C680" s="369"/>
      <c r="D680" s="367"/>
      <c r="E680" s="369"/>
    </row>
    <row r="681" spans="1:5" hidden="1" x14ac:dyDescent="0.25">
      <c r="A681" s="369"/>
      <c r="B681" s="369"/>
      <c r="C681" s="369"/>
      <c r="D681" s="367"/>
      <c r="E681" s="369"/>
    </row>
    <row r="682" spans="1:5" hidden="1" x14ac:dyDescent="0.25">
      <c r="A682" s="369"/>
      <c r="B682" s="369"/>
      <c r="C682" s="369"/>
      <c r="D682" s="367"/>
      <c r="E682" s="369"/>
    </row>
    <row r="683" spans="1:5" hidden="1" x14ac:dyDescent="0.25">
      <c r="A683" s="369"/>
      <c r="B683" s="369"/>
      <c r="C683" s="369"/>
      <c r="D683" s="367"/>
      <c r="E683" s="369"/>
    </row>
    <row r="684" spans="1:5" hidden="1" x14ac:dyDescent="0.25">
      <c r="A684" s="369"/>
      <c r="B684" s="369"/>
      <c r="C684" s="369"/>
      <c r="D684" s="367"/>
      <c r="E684" s="369"/>
    </row>
    <row r="685" spans="1:5" hidden="1" x14ac:dyDescent="0.25">
      <c r="A685" s="369"/>
      <c r="B685" s="369"/>
      <c r="C685" s="369"/>
      <c r="D685" s="367"/>
      <c r="E685" s="369"/>
    </row>
    <row r="686" spans="1:5" hidden="1" x14ac:dyDescent="0.25">
      <c r="A686" s="369"/>
      <c r="B686" s="369"/>
      <c r="C686" s="369"/>
      <c r="D686" s="367"/>
      <c r="E686" s="369"/>
    </row>
    <row r="687" spans="1:5" hidden="1" x14ac:dyDescent="0.25">
      <c r="A687" s="369"/>
      <c r="B687" s="369"/>
      <c r="C687" s="369"/>
      <c r="D687" s="367"/>
      <c r="E687" s="369"/>
    </row>
    <row r="688" spans="1:5" hidden="1" x14ac:dyDescent="0.25">
      <c r="A688" s="369"/>
      <c r="B688" s="369"/>
      <c r="C688" s="369"/>
      <c r="D688" s="367"/>
      <c r="E688" s="369"/>
    </row>
    <row r="689" spans="1:5" hidden="1" x14ac:dyDescent="0.25">
      <c r="A689" s="369"/>
      <c r="B689" s="369"/>
      <c r="C689" s="369"/>
      <c r="D689" s="367"/>
      <c r="E689" s="369"/>
    </row>
    <row r="690" spans="1:5" hidden="1" x14ac:dyDescent="0.25">
      <c r="A690" s="369"/>
      <c r="B690" s="369"/>
      <c r="C690" s="369"/>
      <c r="D690" s="367"/>
      <c r="E690" s="369"/>
    </row>
    <row r="691" spans="1:5" hidden="1" x14ac:dyDescent="0.25">
      <c r="A691" s="369"/>
      <c r="B691" s="369"/>
      <c r="C691" s="369"/>
      <c r="D691" s="367"/>
      <c r="E691" s="369"/>
    </row>
    <row r="692" spans="1:5" hidden="1" x14ac:dyDescent="0.25">
      <c r="A692" s="369"/>
      <c r="B692" s="369"/>
      <c r="C692" s="369"/>
      <c r="D692" s="367"/>
      <c r="E692" s="369"/>
    </row>
    <row r="693" spans="1:5" hidden="1" x14ac:dyDescent="0.25">
      <c r="A693" s="369"/>
      <c r="B693" s="369"/>
      <c r="C693" s="369"/>
      <c r="D693" s="367"/>
      <c r="E693" s="369"/>
    </row>
    <row r="694" spans="1:5" hidden="1" x14ac:dyDescent="0.25">
      <c r="A694" s="369"/>
      <c r="B694" s="369"/>
      <c r="C694" s="369"/>
      <c r="D694" s="367"/>
      <c r="E694" s="369"/>
    </row>
    <row r="695" spans="1:5" hidden="1" x14ac:dyDescent="0.25">
      <c r="A695" s="369"/>
      <c r="B695" s="369"/>
      <c r="C695" s="369"/>
      <c r="D695" s="367"/>
      <c r="E695" s="369"/>
    </row>
    <row r="696" spans="1:5" hidden="1" x14ac:dyDescent="0.25">
      <c r="A696" s="369"/>
      <c r="B696" s="369"/>
      <c r="C696" s="369"/>
      <c r="D696" s="367"/>
      <c r="E696" s="369"/>
    </row>
    <row r="697" spans="1:5" hidden="1" x14ac:dyDescent="0.25">
      <c r="A697" s="369"/>
      <c r="B697" s="369"/>
      <c r="C697" s="369"/>
      <c r="D697" s="367"/>
      <c r="E697" s="369"/>
    </row>
    <row r="698" spans="1:5" hidden="1" x14ac:dyDescent="0.25">
      <c r="A698" s="369"/>
      <c r="B698" s="369"/>
      <c r="C698" s="369"/>
      <c r="D698" s="367"/>
      <c r="E698" s="369"/>
    </row>
    <row r="699" spans="1:5" hidden="1" x14ac:dyDescent="0.25">
      <c r="A699" s="369"/>
      <c r="B699" s="369"/>
      <c r="C699" s="369"/>
      <c r="D699" s="367"/>
      <c r="E699" s="369"/>
    </row>
    <row r="700" spans="1:5" hidden="1" x14ac:dyDescent="0.25">
      <c r="A700" s="369"/>
      <c r="B700" s="369"/>
      <c r="C700" s="369"/>
      <c r="D700" s="367"/>
      <c r="E700" s="369"/>
    </row>
    <row r="701" spans="1:5" hidden="1" x14ac:dyDescent="0.25">
      <c r="A701" s="369"/>
      <c r="B701" s="369"/>
      <c r="C701" s="369"/>
      <c r="D701" s="367"/>
      <c r="E701" s="369"/>
    </row>
    <row r="702" spans="1:5" hidden="1" x14ac:dyDescent="0.25">
      <c r="A702" s="369"/>
      <c r="B702" s="369"/>
      <c r="C702" s="369"/>
      <c r="D702" s="367"/>
      <c r="E702" s="369"/>
    </row>
    <row r="703" spans="1:5" hidden="1" x14ac:dyDescent="0.25">
      <c r="A703" s="369"/>
      <c r="B703" s="369"/>
      <c r="C703" s="369"/>
      <c r="D703" s="367"/>
      <c r="E703" s="369"/>
    </row>
    <row r="704" spans="1:5" hidden="1" x14ac:dyDescent="0.25">
      <c r="A704" s="369"/>
      <c r="B704" s="369"/>
      <c r="C704" s="369"/>
      <c r="D704" s="367"/>
      <c r="E704" s="369"/>
    </row>
    <row r="705" spans="1:5" hidden="1" x14ac:dyDescent="0.25">
      <c r="A705" s="369"/>
      <c r="B705" s="369"/>
      <c r="C705" s="369"/>
      <c r="D705" s="367"/>
      <c r="E705" s="369"/>
    </row>
    <row r="706" spans="1:5" hidden="1" x14ac:dyDescent="0.25">
      <c r="A706" s="369"/>
      <c r="B706" s="369"/>
      <c r="C706" s="369"/>
      <c r="D706" s="367"/>
      <c r="E706" s="369"/>
    </row>
    <row r="707" spans="1:5" hidden="1" x14ac:dyDescent="0.25">
      <c r="A707" s="369"/>
      <c r="B707" s="369"/>
      <c r="C707" s="369"/>
      <c r="D707" s="367"/>
      <c r="E707" s="369"/>
    </row>
    <row r="708" spans="1:5" hidden="1" x14ac:dyDescent="0.25">
      <c r="A708" s="369"/>
      <c r="B708" s="369"/>
      <c r="C708" s="369"/>
      <c r="D708" s="367"/>
      <c r="E708" s="369"/>
    </row>
  </sheetData>
  <mergeCells count="162">
    <mergeCell ref="B194:C194"/>
    <mergeCell ref="B195:C195"/>
    <mergeCell ref="B196:C196"/>
    <mergeCell ref="B198:C198"/>
    <mergeCell ref="A197:C197"/>
    <mergeCell ref="A199:C199"/>
    <mergeCell ref="A190:D190"/>
    <mergeCell ref="A73:D73"/>
    <mergeCell ref="B153:C153"/>
    <mergeCell ref="B154:C154"/>
    <mergeCell ref="B155:C155"/>
    <mergeCell ref="B161:C161"/>
    <mergeCell ref="A166:C166"/>
    <mergeCell ref="B191:C191"/>
    <mergeCell ref="B192:C192"/>
    <mergeCell ref="B193:C193"/>
    <mergeCell ref="A185:D185"/>
    <mergeCell ref="A187:D187"/>
    <mergeCell ref="A186:D186"/>
    <mergeCell ref="B173:C173"/>
    <mergeCell ref="B174:C174"/>
    <mergeCell ref="B175:C175"/>
    <mergeCell ref="B176:C176"/>
    <mergeCell ref="B177:C177"/>
    <mergeCell ref="A180:C180"/>
    <mergeCell ref="A34:D34"/>
    <mergeCell ref="A85:D85"/>
    <mergeCell ref="A168:D168"/>
    <mergeCell ref="A169:D169"/>
    <mergeCell ref="A167:D167"/>
    <mergeCell ref="A181:D181"/>
    <mergeCell ref="B164:C164"/>
    <mergeCell ref="B165:C165"/>
    <mergeCell ref="A137:D137"/>
    <mergeCell ref="A138:D138"/>
    <mergeCell ref="A141:D141"/>
    <mergeCell ref="A140:D140"/>
    <mergeCell ref="A139:D139"/>
    <mergeCell ref="A142:D142"/>
    <mergeCell ref="A143:D143"/>
    <mergeCell ref="A144:D144"/>
    <mergeCell ref="B146:C146"/>
    <mergeCell ref="A184:D184"/>
    <mergeCell ref="B41:C41"/>
    <mergeCell ref="B42:C42"/>
    <mergeCell ref="B43:C43"/>
    <mergeCell ref="A44:C44"/>
    <mergeCell ref="B53:C53"/>
    <mergeCell ref="B54:C54"/>
    <mergeCell ref="B55:C55"/>
    <mergeCell ref="B56:C56"/>
    <mergeCell ref="B57:C57"/>
    <mergeCell ref="A47:D47"/>
    <mergeCell ref="A46:D46"/>
    <mergeCell ref="B130:C130"/>
    <mergeCell ref="B131:C131"/>
    <mergeCell ref="B132:C132"/>
    <mergeCell ref="B133:C133"/>
    <mergeCell ref="A124:D124"/>
    <mergeCell ref="B147:C147"/>
    <mergeCell ref="A148:C148"/>
    <mergeCell ref="A145:D145"/>
    <mergeCell ref="B162:C162"/>
    <mergeCell ref="B163:C163"/>
    <mergeCell ref="B178:C178"/>
    <mergeCell ref="B179:C179"/>
    <mergeCell ref="A203:C203"/>
    <mergeCell ref="B204:C204"/>
    <mergeCell ref="B205:C205"/>
    <mergeCell ref="A151:D151"/>
    <mergeCell ref="A159:D159"/>
    <mergeCell ref="A171:D171"/>
    <mergeCell ref="A96:D96"/>
    <mergeCell ref="A35:D35"/>
    <mergeCell ref="A45:D45"/>
    <mergeCell ref="A93:C93"/>
    <mergeCell ref="B128:C128"/>
    <mergeCell ref="A62:D62"/>
    <mergeCell ref="A63:D63"/>
    <mergeCell ref="A64:D64"/>
    <mergeCell ref="A70:D70"/>
    <mergeCell ref="A65:D65"/>
    <mergeCell ref="A66:D66"/>
    <mergeCell ref="A67:D67"/>
    <mergeCell ref="A68:D68"/>
    <mergeCell ref="A69:D69"/>
    <mergeCell ref="B58:C58"/>
    <mergeCell ref="B50:C50"/>
    <mergeCell ref="A59:C59"/>
    <mergeCell ref="A182:D182"/>
    <mergeCell ref="B8:C8"/>
    <mergeCell ref="B9:C9"/>
    <mergeCell ref="B10:C10"/>
    <mergeCell ref="B18:D18"/>
    <mergeCell ref="B32:C32"/>
    <mergeCell ref="A33:C33"/>
    <mergeCell ref="B51:C51"/>
    <mergeCell ref="B52:C52"/>
    <mergeCell ref="A1:D1"/>
    <mergeCell ref="A3:D3"/>
    <mergeCell ref="A4:D4"/>
    <mergeCell ref="A5:D5"/>
    <mergeCell ref="A7:D7"/>
    <mergeCell ref="A14:B14"/>
    <mergeCell ref="A15:B15"/>
    <mergeCell ref="A16:D16"/>
    <mergeCell ref="B11:C11"/>
    <mergeCell ref="A2:D2"/>
    <mergeCell ref="A6:D6"/>
    <mergeCell ref="A12:D12"/>
    <mergeCell ref="A13:D13"/>
    <mergeCell ref="A17:D17"/>
    <mergeCell ref="B19:D19"/>
    <mergeCell ref="B20:D20"/>
    <mergeCell ref="A202:D202"/>
    <mergeCell ref="A189:D189"/>
    <mergeCell ref="A24:D24"/>
    <mergeCell ref="A37:D37"/>
    <mergeCell ref="A39:D39"/>
    <mergeCell ref="A48:D48"/>
    <mergeCell ref="A80:B80"/>
    <mergeCell ref="A156:B156"/>
    <mergeCell ref="B76:C76"/>
    <mergeCell ref="B77:C77"/>
    <mergeCell ref="B78:C78"/>
    <mergeCell ref="B79:C79"/>
    <mergeCell ref="A119:D121"/>
    <mergeCell ref="A122:D122"/>
    <mergeCell ref="B75:C75"/>
    <mergeCell ref="A82:D83"/>
    <mergeCell ref="A84:D84"/>
    <mergeCell ref="A60:D60"/>
    <mergeCell ref="A61:D61"/>
    <mergeCell ref="B129:C129"/>
    <mergeCell ref="B134:C134"/>
    <mergeCell ref="A135:C135"/>
    <mergeCell ref="A126:D126"/>
    <mergeCell ref="A183:D183"/>
    <mergeCell ref="B21:D21"/>
    <mergeCell ref="B22:D22"/>
    <mergeCell ref="B26:C26"/>
    <mergeCell ref="B27:C27"/>
    <mergeCell ref="B28:C28"/>
    <mergeCell ref="B29:C29"/>
    <mergeCell ref="B30:C30"/>
    <mergeCell ref="B31:C31"/>
    <mergeCell ref="A115:D118"/>
    <mergeCell ref="B104:C104"/>
    <mergeCell ref="A105:C105"/>
    <mergeCell ref="A107:D109"/>
    <mergeCell ref="A110:D110"/>
    <mergeCell ref="A111:D114"/>
    <mergeCell ref="B99:C99"/>
    <mergeCell ref="B100:C100"/>
    <mergeCell ref="B101:C101"/>
    <mergeCell ref="B102:C102"/>
    <mergeCell ref="B103:C103"/>
    <mergeCell ref="B90:C90"/>
    <mergeCell ref="B91:C91"/>
    <mergeCell ref="B92:C92"/>
    <mergeCell ref="B89:C89"/>
    <mergeCell ref="B98:C98"/>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5AE8F3-6D3B-4A13-AC3B-33A68E44D0D1}">
  <dimension ref="A1:R53"/>
  <sheetViews>
    <sheetView tabSelected="1" workbookViewId="0">
      <selection activeCell="A2" sqref="A2:D10"/>
    </sheetView>
  </sheetViews>
  <sheetFormatPr defaultColWidth="0" defaultRowHeight="15" zeroHeight="1" x14ac:dyDescent="0.25"/>
  <cols>
    <col min="1" max="1" width="6.140625" customWidth="1"/>
    <col min="2" max="2" width="61.42578125" customWidth="1"/>
    <col min="3" max="3" width="9.140625" customWidth="1"/>
    <col min="4" max="4" width="10" customWidth="1"/>
    <col min="5" max="10" width="9.140625" customWidth="1"/>
    <col min="11" max="11" width="10" customWidth="1"/>
    <col min="12" max="12" width="12.7109375" customWidth="1"/>
    <col min="13" max="13" width="11.7109375" customWidth="1"/>
    <col min="14" max="14" width="11" customWidth="1"/>
    <col min="15" max="15" width="10.85546875" customWidth="1"/>
    <col min="16" max="16" width="14.85546875" customWidth="1"/>
    <col min="17" max="18" width="0" hidden="1" customWidth="1"/>
    <col min="19" max="16384" width="9.140625" hidden="1"/>
  </cols>
  <sheetData>
    <row r="1" spans="1:18" ht="15.75" thickBot="1" x14ac:dyDescent="0.3">
      <c r="A1" s="385"/>
      <c r="B1" s="385"/>
      <c r="C1" s="385"/>
      <c r="D1" s="385"/>
      <c r="E1" s="385"/>
      <c r="F1" s="385"/>
      <c r="G1" s="385"/>
      <c r="H1" s="385"/>
      <c r="I1" s="385"/>
      <c r="J1" s="385"/>
      <c r="K1" s="385"/>
      <c r="L1" s="385"/>
      <c r="M1" s="385"/>
      <c r="N1" s="385"/>
      <c r="O1" s="385"/>
      <c r="P1" s="385"/>
      <c r="Q1" s="385"/>
      <c r="R1" s="385"/>
    </row>
    <row r="2" spans="1:18" x14ac:dyDescent="0.25">
      <c r="A2" s="538"/>
      <c r="B2" s="532" t="s">
        <v>380</v>
      </c>
      <c r="C2" s="532" t="s">
        <v>352</v>
      </c>
      <c r="D2" s="532" t="s">
        <v>370</v>
      </c>
      <c r="E2" s="532" t="s">
        <v>383</v>
      </c>
      <c r="F2" s="532"/>
      <c r="G2" s="532"/>
      <c r="H2" s="532"/>
      <c r="I2" s="532"/>
      <c r="J2" s="532"/>
      <c r="K2" s="534"/>
      <c r="L2" s="534"/>
      <c r="M2" s="534"/>
      <c r="N2" s="534"/>
      <c r="O2" s="534"/>
      <c r="P2" s="535" t="s">
        <v>375</v>
      </c>
      <c r="Q2" s="385"/>
      <c r="R2" s="385"/>
    </row>
    <row r="3" spans="1:18" ht="16.5" thickBot="1" x14ac:dyDescent="0.3">
      <c r="A3" s="539"/>
      <c r="B3" s="533"/>
      <c r="C3" s="533"/>
      <c r="D3" s="533"/>
      <c r="E3" s="533"/>
      <c r="F3" s="533"/>
      <c r="G3" s="533"/>
      <c r="H3" s="533"/>
      <c r="I3" s="533"/>
      <c r="J3" s="533"/>
      <c r="K3" s="361" t="s">
        <v>379</v>
      </c>
      <c r="L3" s="361" t="s">
        <v>378</v>
      </c>
      <c r="M3" s="361" t="s">
        <v>376</v>
      </c>
      <c r="N3" s="361" t="s">
        <v>377</v>
      </c>
      <c r="O3" s="361" t="s">
        <v>379</v>
      </c>
      <c r="P3" s="536"/>
      <c r="Q3" s="385"/>
      <c r="R3" s="385"/>
    </row>
    <row r="4" spans="1:18" ht="15.75" x14ac:dyDescent="0.25">
      <c r="A4" s="341">
        <v>1</v>
      </c>
      <c r="B4" s="386" t="s">
        <v>361</v>
      </c>
      <c r="C4" s="342" t="s">
        <v>352</v>
      </c>
      <c r="D4" s="343">
        <f>2/12</f>
        <v>0.16666666666666666</v>
      </c>
      <c r="E4" s="344">
        <v>197.5</v>
      </c>
      <c r="F4" s="328">
        <v>169.55</v>
      </c>
      <c r="G4" s="328">
        <v>145</v>
      </c>
      <c r="H4" s="328">
        <v>149</v>
      </c>
      <c r="I4" s="345"/>
      <c r="J4" s="345"/>
      <c r="K4" s="346">
        <f>AVERAGE(E4:I4)</f>
        <v>165.26249999999999</v>
      </c>
      <c r="L4" s="346">
        <f>STDEV(E4:I4)</f>
        <v>24.032456352469254</v>
      </c>
      <c r="M4" s="346">
        <f>K4-L4</f>
        <v>141.23004364753075</v>
      </c>
      <c r="N4" s="346">
        <f>K4+L4</f>
        <v>189.29495635246923</v>
      </c>
      <c r="O4" s="345">
        <f>AVERAGE(F4:H4)</f>
        <v>154.51666666666668</v>
      </c>
      <c r="P4" s="353">
        <f>D4*O4</f>
        <v>25.75277777777778</v>
      </c>
      <c r="Q4" s="385"/>
      <c r="R4" s="385"/>
    </row>
    <row r="5" spans="1:18" ht="15.75" x14ac:dyDescent="0.25">
      <c r="A5" s="340">
        <v>2</v>
      </c>
      <c r="B5" s="387" t="s">
        <v>381</v>
      </c>
      <c r="C5" s="285" t="s">
        <v>352</v>
      </c>
      <c r="D5" s="287">
        <f>4/12</f>
        <v>0.33333333333333331</v>
      </c>
      <c r="E5" s="287">
        <v>28.6</v>
      </c>
      <c r="F5" s="287">
        <v>29.5</v>
      </c>
      <c r="G5" s="338">
        <v>39.99</v>
      </c>
      <c r="H5" s="287">
        <v>31.4</v>
      </c>
      <c r="I5" s="338"/>
      <c r="J5" s="338"/>
      <c r="K5" s="337">
        <f>AVERAGE(E5:I5)</f>
        <v>32.372500000000002</v>
      </c>
      <c r="L5" s="337">
        <f>STDEV(E5:I5)</f>
        <v>5.2107285159242966</v>
      </c>
      <c r="M5" s="337">
        <f>K5-L5</f>
        <v>27.161771484075707</v>
      </c>
      <c r="N5" s="337">
        <f>K5+L5</f>
        <v>37.583228515924297</v>
      </c>
      <c r="O5" s="337">
        <f>AVERAGE(E5:F5,H5)</f>
        <v>29.833333333333332</v>
      </c>
      <c r="P5" s="354">
        <f t="shared" ref="P5:P10" si="0">D5*O5</f>
        <v>9.9444444444444429</v>
      </c>
      <c r="Q5" s="385"/>
      <c r="R5" s="385"/>
    </row>
    <row r="6" spans="1:18" ht="15.75" x14ac:dyDescent="0.25">
      <c r="A6" s="388">
        <v>3</v>
      </c>
      <c r="B6" s="387" t="s">
        <v>362</v>
      </c>
      <c r="C6" s="285" t="s">
        <v>352</v>
      </c>
      <c r="D6" s="287">
        <f>4/12</f>
        <v>0.33333333333333331</v>
      </c>
      <c r="E6" s="389">
        <v>38</v>
      </c>
      <c r="F6" s="390">
        <v>39.4</v>
      </c>
      <c r="G6" s="390">
        <v>31</v>
      </c>
      <c r="H6" s="389">
        <v>33.5</v>
      </c>
      <c r="I6" s="389"/>
      <c r="J6" s="389"/>
      <c r="K6" s="337">
        <f t="shared" ref="K6:K10" si="1">AVERAGE(E6:I6)</f>
        <v>35.475000000000001</v>
      </c>
      <c r="L6" s="337">
        <f t="shared" ref="L6:L10" si="2">STDEV(E6:I6)</f>
        <v>3.9033105607078373</v>
      </c>
      <c r="M6" s="337">
        <f t="shared" ref="M6:M10" si="3">K6-L6</f>
        <v>31.571689439292165</v>
      </c>
      <c r="N6" s="337">
        <f t="shared" ref="N6:N10" si="4">K6+L6</f>
        <v>39.378310560707838</v>
      </c>
      <c r="O6" s="389">
        <f>AVERAGE(E6,H6)</f>
        <v>35.75</v>
      </c>
      <c r="P6" s="354">
        <f t="shared" si="0"/>
        <v>11.916666666666666</v>
      </c>
      <c r="Q6" s="385"/>
      <c r="R6" s="385"/>
    </row>
    <row r="7" spans="1:18" ht="15.75" x14ac:dyDescent="0.25">
      <c r="A7" s="388">
        <v>4</v>
      </c>
      <c r="B7" s="387" t="s">
        <v>363</v>
      </c>
      <c r="C7" s="285" t="s">
        <v>352</v>
      </c>
      <c r="D7" s="287">
        <f>4/12</f>
        <v>0.33333333333333331</v>
      </c>
      <c r="E7" s="389">
        <v>5.49</v>
      </c>
      <c r="F7" s="389">
        <v>5.4</v>
      </c>
      <c r="G7" s="389">
        <v>3.99</v>
      </c>
      <c r="H7" s="389">
        <v>4.5</v>
      </c>
      <c r="I7" s="390">
        <v>8.15</v>
      </c>
      <c r="J7" s="390">
        <v>3.5</v>
      </c>
      <c r="K7" s="337">
        <f>AVERAGE(E7:J7)</f>
        <v>5.1716666666666669</v>
      </c>
      <c r="L7" s="337">
        <f>STDEV(E7:J7)</f>
        <v>1.6532321877663352</v>
      </c>
      <c r="M7" s="337">
        <f t="shared" si="3"/>
        <v>3.5184344789003319</v>
      </c>
      <c r="N7" s="337">
        <f t="shared" si="4"/>
        <v>6.8248988544330018</v>
      </c>
      <c r="O7" s="389">
        <f>AVERAGE(E7:H7)</f>
        <v>4.8450000000000006</v>
      </c>
      <c r="P7" s="354">
        <f t="shared" si="0"/>
        <v>1.6150000000000002</v>
      </c>
      <c r="Q7" s="385"/>
      <c r="R7" s="385"/>
    </row>
    <row r="8" spans="1:18" ht="15.75" x14ac:dyDescent="0.25">
      <c r="A8" s="388">
        <v>5</v>
      </c>
      <c r="B8" s="387" t="s">
        <v>364</v>
      </c>
      <c r="C8" s="285" t="s">
        <v>352</v>
      </c>
      <c r="D8" s="287">
        <f>4/12</f>
        <v>0.33333333333333331</v>
      </c>
      <c r="E8" s="389">
        <v>46</v>
      </c>
      <c r="F8" s="389">
        <v>45.9</v>
      </c>
      <c r="G8" s="390">
        <v>48.38</v>
      </c>
      <c r="H8" s="389"/>
      <c r="I8" s="389"/>
      <c r="J8" s="389"/>
      <c r="K8" s="337">
        <f t="shared" si="1"/>
        <v>46.76</v>
      </c>
      <c r="L8" s="337">
        <f t="shared" si="2"/>
        <v>1.4038518440348347</v>
      </c>
      <c r="M8" s="337">
        <f t="shared" si="3"/>
        <v>45.356148155965165</v>
      </c>
      <c r="N8" s="337">
        <f t="shared" si="4"/>
        <v>48.163851844034831</v>
      </c>
      <c r="O8" s="389">
        <f>AVERAGE(E8:F8)</f>
        <v>45.95</v>
      </c>
      <c r="P8" s="354">
        <f t="shared" si="0"/>
        <v>15.316666666666666</v>
      </c>
      <c r="Q8" s="385"/>
      <c r="R8" s="385"/>
    </row>
    <row r="9" spans="1:18" ht="15.75" x14ac:dyDescent="0.25">
      <c r="A9" s="388">
        <v>6</v>
      </c>
      <c r="B9" s="285" t="s">
        <v>360</v>
      </c>
      <c r="C9" s="285" t="s">
        <v>352</v>
      </c>
      <c r="D9" s="287">
        <f>2/12</f>
        <v>0.16666666666666666</v>
      </c>
      <c r="E9" s="389">
        <v>14</v>
      </c>
      <c r="F9" s="389">
        <v>14.5</v>
      </c>
      <c r="G9" s="390">
        <v>25</v>
      </c>
      <c r="H9" s="389">
        <v>15</v>
      </c>
      <c r="I9" s="389"/>
      <c r="J9" s="389"/>
      <c r="K9" s="337">
        <f t="shared" si="1"/>
        <v>17.125</v>
      </c>
      <c r="L9" s="337">
        <f t="shared" si="2"/>
        <v>5.2658490926598596</v>
      </c>
      <c r="M9" s="337">
        <f t="shared" si="3"/>
        <v>11.85915090734014</v>
      </c>
      <c r="N9" s="337">
        <f t="shared" si="4"/>
        <v>22.39084909265986</v>
      </c>
      <c r="O9" s="389">
        <f>AVERAGE(E9:F9,H9)</f>
        <v>14.5</v>
      </c>
      <c r="P9" s="354">
        <f t="shared" si="0"/>
        <v>2.4166666666666665</v>
      </c>
      <c r="Q9" s="385"/>
      <c r="R9" s="385"/>
    </row>
    <row r="10" spans="1:18" ht="16.5" thickBot="1" x14ac:dyDescent="0.3">
      <c r="A10" s="391">
        <v>7</v>
      </c>
      <c r="B10" s="392" t="s">
        <v>365</v>
      </c>
      <c r="C10" s="309" t="s">
        <v>352</v>
      </c>
      <c r="D10" s="347">
        <f>1/12</f>
        <v>8.3333333333333329E-2</v>
      </c>
      <c r="E10" s="393">
        <v>4.9000000000000004</v>
      </c>
      <c r="F10" s="394">
        <v>3.8</v>
      </c>
      <c r="G10" s="394">
        <v>6.95</v>
      </c>
      <c r="H10" s="393">
        <v>5</v>
      </c>
      <c r="I10" s="393"/>
      <c r="J10" s="393"/>
      <c r="K10" s="348">
        <f t="shared" si="1"/>
        <v>5.1624999999999996</v>
      </c>
      <c r="L10" s="348">
        <f t="shared" si="2"/>
        <v>1.3098186897429747</v>
      </c>
      <c r="M10" s="348">
        <f t="shared" si="3"/>
        <v>3.852681310257025</v>
      </c>
      <c r="N10" s="348">
        <f t="shared" si="4"/>
        <v>6.4723186897429743</v>
      </c>
      <c r="O10" s="393">
        <f>AVERAGE(E10,H10)</f>
        <v>4.95</v>
      </c>
      <c r="P10" s="355">
        <f t="shared" si="0"/>
        <v>0.41249999999999998</v>
      </c>
      <c r="Q10" s="385"/>
      <c r="R10" s="385"/>
    </row>
    <row r="11" spans="1:18" ht="16.5" thickBot="1" x14ac:dyDescent="0.3">
      <c r="A11" s="540" t="s">
        <v>382</v>
      </c>
      <c r="B11" s="541"/>
      <c r="C11" s="541"/>
      <c r="D11" s="541"/>
      <c r="E11" s="541"/>
      <c r="F11" s="541"/>
      <c r="G11" s="541"/>
      <c r="H11" s="541"/>
      <c r="I11" s="541"/>
      <c r="J11" s="541"/>
      <c r="K11" s="541"/>
      <c r="L11" s="541"/>
      <c r="M11" s="541"/>
      <c r="N11" s="541"/>
      <c r="O11" s="541"/>
      <c r="P11" s="356">
        <f>SUM(P4:P10)</f>
        <v>67.374722222222218</v>
      </c>
      <c r="Q11" s="385"/>
      <c r="R11" s="385"/>
    </row>
    <row r="12" spans="1:18" ht="15.75" thickBot="1" x14ac:dyDescent="0.3">
      <c r="A12" s="542"/>
      <c r="B12" s="542"/>
      <c r="C12" s="542"/>
      <c r="D12" s="542"/>
      <c r="E12" s="542"/>
      <c r="F12" s="542"/>
      <c r="G12" s="542"/>
      <c r="H12" s="542"/>
      <c r="I12" s="542"/>
      <c r="J12" s="542"/>
      <c r="K12" s="542"/>
      <c r="L12" s="542"/>
      <c r="M12" s="542"/>
      <c r="N12" s="542"/>
      <c r="O12" s="542"/>
      <c r="P12" s="542"/>
      <c r="Q12" s="385"/>
      <c r="R12" s="385"/>
    </row>
    <row r="13" spans="1:18" ht="16.5" customHeight="1" x14ac:dyDescent="0.25">
      <c r="A13" s="538"/>
      <c r="B13" s="532" t="s">
        <v>380</v>
      </c>
      <c r="C13" s="532" t="s">
        <v>352</v>
      </c>
      <c r="D13" s="532" t="s">
        <v>370</v>
      </c>
      <c r="E13" s="532" t="s">
        <v>383</v>
      </c>
      <c r="F13" s="532"/>
      <c r="G13" s="532"/>
      <c r="H13" s="532"/>
      <c r="I13" s="532"/>
      <c r="J13" s="532"/>
      <c r="K13" s="534"/>
      <c r="L13" s="534"/>
      <c r="M13" s="534"/>
      <c r="N13" s="534"/>
      <c r="O13" s="534"/>
      <c r="P13" s="535" t="s">
        <v>375</v>
      </c>
      <c r="Q13" s="385"/>
      <c r="R13" s="385"/>
    </row>
    <row r="14" spans="1:18" ht="16.5" thickBot="1" x14ac:dyDescent="0.3">
      <c r="A14" s="539"/>
      <c r="B14" s="533"/>
      <c r="C14" s="533"/>
      <c r="D14" s="533"/>
      <c r="E14" s="533"/>
      <c r="F14" s="533"/>
      <c r="G14" s="533"/>
      <c r="H14" s="533"/>
      <c r="I14" s="533"/>
      <c r="J14" s="533"/>
      <c r="K14" s="361" t="s">
        <v>379</v>
      </c>
      <c r="L14" s="361" t="s">
        <v>378</v>
      </c>
      <c r="M14" s="361" t="s">
        <v>376</v>
      </c>
      <c r="N14" s="361" t="s">
        <v>377</v>
      </c>
      <c r="O14" s="361" t="s">
        <v>379</v>
      </c>
      <c r="P14" s="536"/>
      <c r="Q14" s="385"/>
      <c r="R14" s="385"/>
    </row>
    <row r="15" spans="1:18" ht="15.75" x14ac:dyDescent="0.25">
      <c r="A15" s="351">
        <v>8</v>
      </c>
      <c r="B15" s="328" t="s">
        <v>344</v>
      </c>
      <c r="C15" s="328" t="s">
        <v>351</v>
      </c>
      <c r="D15" s="328">
        <v>3</v>
      </c>
      <c r="E15" s="344">
        <v>1.42</v>
      </c>
      <c r="F15" s="328">
        <v>1.58</v>
      </c>
      <c r="G15" s="328">
        <v>2.25</v>
      </c>
      <c r="H15" s="328">
        <v>2.0299999999999998</v>
      </c>
      <c r="I15" s="352">
        <v>3</v>
      </c>
      <c r="J15" s="352"/>
      <c r="K15" s="346">
        <f>AVERAGE(E15:J15)</f>
        <v>2.056</v>
      </c>
      <c r="L15" s="346">
        <f>STDEV(E15:I15)</f>
        <v>0.6246038744676502</v>
      </c>
      <c r="M15" s="346">
        <f>K15-L15</f>
        <v>1.4313961255323497</v>
      </c>
      <c r="N15" s="346">
        <f>K15+L15</f>
        <v>2.6806038744676504</v>
      </c>
      <c r="O15" s="346">
        <f>AVERAGE(F15:H15)</f>
        <v>1.9533333333333331</v>
      </c>
      <c r="P15" s="357">
        <f>D15*O15</f>
        <v>5.8599999999999994</v>
      </c>
      <c r="Q15" s="385"/>
      <c r="R15" s="385"/>
    </row>
    <row r="16" spans="1:18" ht="15.75" x14ac:dyDescent="0.25">
      <c r="A16" s="340">
        <v>9</v>
      </c>
      <c r="B16" s="287" t="s">
        <v>345</v>
      </c>
      <c r="C16" s="287" t="s">
        <v>351</v>
      </c>
      <c r="D16" s="287">
        <v>1</v>
      </c>
      <c r="E16" s="337">
        <v>8.0500000000000007</v>
      </c>
      <c r="F16" s="287">
        <v>11.6</v>
      </c>
      <c r="G16" s="338">
        <v>7.96</v>
      </c>
      <c r="H16" s="287">
        <v>13.49</v>
      </c>
      <c r="I16" s="338">
        <v>15</v>
      </c>
      <c r="J16" s="287">
        <v>9.4700000000000006</v>
      </c>
      <c r="K16" s="337">
        <f t="shared" ref="K16:K33" si="5">AVERAGE(E16:J16)</f>
        <v>10.928333333333335</v>
      </c>
      <c r="L16" s="337">
        <f>STDEV(E16:J16)</f>
        <v>2.9262359212248472</v>
      </c>
      <c r="M16" s="337">
        <f>K16-L16</f>
        <v>8.0020974121084869</v>
      </c>
      <c r="N16" s="337">
        <f>K16+L16</f>
        <v>13.854569254558182</v>
      </c>
      <c r="O16" s="337">
        <f>AVERAGE(E16:F16,H16,J16)</f>
        <v>10.6525</v>
      </c>
      <c r="P16" s="358">
        <f t="shared" ref="P16:P33" si="6">D16*O16</f>
        <v>10.6525</v>
      </c>
      <c r="Q16" s="385"/>
      <c r="R16" s="385"/>
    </row>
    <row r="17" spans="1:18" ht="15.75" x14ac:dyDescent="0.25">
      <c r="A17" s="340">
        <v>10</v>
      </c>
      <c r="B17" s="287" t="s">
        <v>346</v>
      </c>
      <c r="C17" s="287" t="s">
        <v>352</v>
      </c>
      <c r="D17" s="287">
        <v>4</v>
      </c>
      <c r="E17" s="337">
        <v>2</v>
      </c>
      <c r="F17" s="339">
        <v>1.55</v>
      </c>
      <c r="G17" s="337">
        <v>1.8</v>
      </c>
      <c r="H17" s="337">
        <v>1.9</v>
      </c>
      <c r="I17" s="337"/>
      <c r="J17" s="337"/>
      <c r="K17" s="337">
        <f t="shared" si="5"/>
        <v>1.8125</v>
      </c>
      <c r="L17" s="337">
        <f>STDEV(E17:J17)</f>
        <v>0.19311050377094108</v>
      </c>
      <c r="M17" s="337">
        <f>K17-L17</f>
        <v>1.6193894962290589</v>
      </c>
      <c r="N17" s="337">
        <f>K17+L17</f>
        <v>2.0056105037709413</v>
      </c>
      <c r="O17" s="337">
        <f>AVERAGE(E17,G17:H17)</f>
        <v>1.8999999999999997</v>
      </c>
      <c r="P17" s="358">
        <f t="shared" si="6"/>
        <v>7.5999999999999988</v>
      </c>
      <c r="Q17" s="385"/>
      <c r="R17" s="385"/>
    </row>
    <row r="18" spans="1:18" ht="15.75" x14ac:dyDescent="0.25">
      <c r="A18" s="340">
        <v>11</v>
      </c>
      <c r="B18" s="287" t="s">
        <v>347</v>
      </c>
      <c r="C18" s="287" t="s">
        <v>352</v>
      </c>
      <c r="D18" s="287">
        <v>2</v>
      </c>
      <c r="E18" s="339">
        <v>0.82</v>
      </c>
      <c r="F18" s="337">
        <v>1.07</v>
      </c>
      <c r="G18" s="337">
        <v>1.2</v>
      </c>
      <c r="H18" s="337"/>
      <c r="I18" s="337"/>
      <c r="J18" s="337"/>
      <c r="K18" s="337">
        <f t="shared" si="5"/>
        <v>1.03</v>
      </c>
      <c r="L18" s="337">
        <f t="shared" ref="L18:L33" si="7">STDEV(E18:J18)</f>
        <v>0.19313207915827937</v>
      </c>
      <c r="M18" s="337">
        <f t="shared" ref="M18:M33" si="8">K18-L18</f>
        <v>0.83686792084172068</v>
      </c>
      <c r="N18" s="337">
        <f t="shared" ref="N18:N33" si="9">K18+L18</f>
        <v>1.2231320791582794</v>
      </c>
      <c r="O18" s="337">
        <f>AVERAGE(F18:G18)</f>
        <v>1.135</v>
      </c>
      <c r="P18" s="358">
        <f t="shared" si="6"/>
        <v>2.27</v>
      </c>
      <c r="Q18" s="385"/>
      <c r="R18" s="385"/>
    </row>
    <row r="19" spans="1:18" ht="15.75" x14ac:dyDescent="0.25">
      <c r="A19" s="340">
        <v>12</v>
      </c>
      <c r="B19" s="285" t="s">
        <v>348</v>
      </c>
      <c r="C19" s="287" t="s">
        <v>352</v>
      </c>
      <c r="D19" s="287">
        <v>2</v>
      </c>
      <c r="E19" s="339">
        <v>2.5</v>
      </c>
      <c r="F19" s="337">
        <v>2.17</v>
      </c>
      <c r="G19" s="337">
        <v>1.99</v>
      </c>
      <c r="H19" s="337">
        <v>1.9</v>
      </c>
      <c r="I19" s="337"/>
      <c r="J19" s="337"/>
      <c r="K19" s="337">
        <f t="shared" si="5"/>
        <v>2.14</v>
      </c>
      <c r="L19" s="337">
        <f t="shared" si="7"/>
        <v>0.26495282598983505</v>
      </c>
      <c r="M19" s="337">
        <f t="shared" si="8"/>
        <v>1.8750471740101651</v>
      </c>
      <c r="N19" s="337">
        <f t="shared" si="9"/>
        <v>2.4049528259898354</v>
      </c>
      <c r="O19" s="337">
        <f>AVERAGE(F19:H19)</f>
        <v>2.02</v>
      </c>
      <c r="P19" s="358">
        <f t="shared" si="6"/>
        <v>4.04</v>
      </c>
      <c r="Q19" s="385"/>
      <c r="R19" s="385"/>
    </row>
    <row r="20" spans="1:18" ht="15.75" x14ac:dyDescent="0.25">
      <c r="A20" s="340">
        <v>13</v>
      </c>
      <c r="B20" s="287" t="s">
        <v>349</v>
      </c>
      <c r="C20" s="287" t="s">
        <v>352</v>
      </c>
      <c r="D20" s="287">
        <v>2</v>
      </c>
      <c r="E20" s="337">
        <v>6.03</v>
      </c>
      <c r="F20" s="339">
        <v>4.5</v>
      </c>
      <c r="G20" s="337">
        <v>6</v>
      </c>
      <c r="H20" s="337">
        <v>6</v>
      </c>
      <c r="I20" s="337">
        <v>5.7</v>
      </c>
      <c r="J20" s="337"/>
      <c r="K20" s="337">
        <f t="shared" si="5"/>
        <v>5.6459999999999999</v>
      </c>
      <c r="L20" s="337">
        <f t="shared" si="7"/>
        <v>0.65466021721195478</v>
      </c>
      <c r="M20" s="337">
        <f t="shared" si="8"/>
        <v>4.991339782788045</v>
      </c>
      <c r="N20" s="337">
        <f t="shared" si="9"/>
        <v>6.3006602172119548</v>
      </c>
      <c r="O20" s="337">
        <f>AVERAGE(E20,G20:I20)</f>
        <v>5.9325000000000001</v>
      </c>
      <c r="P20" s="358">
        <f t="shared" si="6"/>
        <v>11.865</v>
      </c>
      <c r="Q20" s="385"/>
      <c r="R20" s="385"/>
    </row>
    <row r="21" spans="1:18" ht="15.75" x14ac:dyDescent="0.25">
      <c r="A21" s="340">
        <v>14</v>
      </c>
      <c r="B21" s="287" t="s">
        <v>350</v>
      </c>
      <c r="C21" s="287" t="s">
        <v>352</v>
      </c>
      <c r="D21" s="287">
        <v>2</v>
      </c>
      <c r="E21" s="337">
        <v>4</v>
      </c>
      <c r="F21" s="337">
        <v>5</v>
      </c>
      <c r="G21" s="337">
        <v>4.1500000000000004</v>
      </c>
      <c r="H21" s="339">
        <v>5.2</v>
      </c>
      <c r="I21" s="337"/>
      <c r="J21" s="337"/>
      <c r="K21" s="337">
        <f t="shared" si="5"/>
        <v>4.5875000000000004</v>
      </c>
      <c r="L21" s="337">
        <f t="shared" si="7"/>
        <v>0.60052060747321478</v>
      </c>
      <c r="M21" s="337">
        <f t="shared" si="8"/>
        <v>3.9869793925267856</v>
      </c>
      <c r="N21" s="337">
        <f t="shared" si="9"/>
        <v>5.1880206074732147</v>
      </c>
      <c r="O21" s="337">
        <f>AVERAGE(E21:G21)</f>
        <v>4.3833333333333337</v>
      </c>
      <c r="P21" s="358">
        <f t="shared" si="6"/>
        <v>8.7666666666666675</v>
      </c>
      <c r="Q21" s="385"/>
      <c r="R21" s="385"/>
    </row>
    <row r="22" spans="1:18" ht="15.75" x14ac:dyDescent="0.25">
      <c r="A22" s="340">
        <v>15</v>
      </c>
      <c r="B22" s="287" t="s">
        <v>366</v>
      </c>
      <c r="C22" s="287" t="s">
        <v>353</v>
      </c>
      <c r="D22" s="287">
        <v>4</v>
      </c>
      <c r="E22" s="337">
        <v>11.9</v>
      </c>
      <c r="F22" s="337">
        <v>11.66</v>
      </c>
      <c r="G22" s="339">
        <v>10.5</v>
      </c>
      <c r="H22" s="337">
        <v>11.98</v>
      </c>
      <c r="I22" s="337">
        <v>11.56</v>
      </c>
      <c r="J22" s="337"/>
      <c r="K22" s="337">
        <f t="shared" si="5"/>
        <v>11.520000000000001</v>
      </c>
      <c r="L22" s="337">
        <f t="shared" si="7"/>
        <v>0.59531504264548873</v>
      </c>
      <c r="M22" s="337">
        <f t="shared" si="8"/>
        <v>10.924684957354513</v>
      </c>
      <c r="N22" s="337">
        <f t="shared" si="9"/>
        <v>12.11531504264549</v>
      </c>
      <c r="O22" s="337">
        <f>AVERAGE(E22:F22,H22:I22)</f>
        <v>11.775000000000002</v>
      </c>
      <c r="P22" s="358">
        <f t="shared" si="6"/>
        <v>47.100000000000009</v>
      </c>
      <c r="Q22" s="385"/>
      <c r="R22" s="385"/>
    </row>
    <row r="23" spans="1:18" ht="15.75" x14ac:dyDescent="0.25">
      <c r="A23" s="340">
        <v>16</v>
      </c>
      <c r="B23" s="287" t="s">
        <v>354</v>
      </c>
      <c r="C23" s="287" t="s">
        <v>355</v>
      </c>
      <c r="D23" s="287">
        <v>0.5</v>
      </c>
      <c r="E23" s="337">
        <v>7.05</v>
      </c>
      <c r="F23" s="339">
        <v>9.5</v>
      </c>
      <c r="G23" s="337">
        <v>7.8</v>
      </c>
      <c r="H23" s="337">
        <v>7.5</v>
      </c>
      <c r="I23" s="337"/>
      <c r="J23" s="337"/>
      <c r="K23" s="337">
        <f t="shared" si="5"/>
        <v>7.9625000000000004</v>
      </c>
      <c r="L23" s="337">
        <f t="shared" si="7"/>
        <v>1.0703387314303801</v>
      </c>
      <c r="M23" s="337">
        <f t="shared" si="8"/>
        <v>6.8921612685696205</v>
      </c>
      <c r="N23" s="337">
        <f t="shared" si="9"/>
        <v>9.0328387314303811</v>
      </c>
      <c r="O23" s="337">
        <f>AVERAGE(E23,G23:H23)</f>
        <v>7.45</v>
      </c>
      <c r="P23" s="358">
        <f t="shared" si="6"/>
        <v>3.7250000000000001</v>
      </c>
      <c r="Q23" s="385"/>
      <c r="R23" s="385"/>
    </row>
    <row r="24" spans="1:18" ht="15.75" x14ac:dyDescent="0.25">
      <c r="A24" s="340">
        <v>17</v>
      </c>
      <c r="B24" s="287" t="s">
        <v>367</v>
      </c>
      <c r="C24" s="287" t="s">
        <v>352</v>
      </c>
      <c r="D24" s="287">
        <v>0.5</v>
      </c>
      <c r="E24" s="337">
        <v>29.51</v>
      </c>
      <c r="F24" s="337">
        <v>29.79</v>
      </c>
      <c r="G24" s="337">
        <v>21</v>
      </c>
      <c r="H24" s="337">
        <v>22.53</v>
      </c>
      <c r="I24" s="337"/>
      <c r="J24" s="337"/>
      <c r="K24" s="337">
        <f t="shared" si="5"/>
        <v>25.7075</v>
      </c>
      <c r="L24" s="337">
        <f t="shared" si="7"/>
        <v>4.5964796311960399</v>
      </c>
      <c r="M24" s="337">
        <f t="shared" si="8"/>
        <v>21.11102036880396</v>
      </c>
      <c r="N24" s="337">
        <f t="shared" si="9"/>
        <v>30.303979631196039</v>
      </c>
      <c r="O24" s="337">
        <f>AVERAGE(E24:H24)</f>
        <v>25.7075</v>
      </c>
      <c r="P24" s="358">
        <f t="shared" si="6"/>
        <v>12.85375</v>
      </c>
      <c r="Q24" s="385"/>
      <c r="R24" s="385"/>
    </row>
    <row r="25" spans="1:18" ht="15.75" x14ac:dyDescent="0.25">
      <c r="A25" s="340">
        <v>18</v>
      </c>
      <c r="B25" s="287" t="s">
        <v>384</v>
      </c>
      <c r="C25" s="287" t="s">
        <v>352</v>
      </c>
      <c r="D25" s="287">
        <v>2</v>
      </c>
      <c r="E25" s="337">
        <v>3.85</v>
      </c>
      <c r="F25" s="337">
        <v>3.77</v>
      </c>
      <c r="G25" s="337">
        <v>5</v>
      </c>
      <c r="H25" s="339">
        <v>6.9</v>
      </c>
      <c r="I25" s="337"/>
      <c r="J25" s="337"/>
      <c r="K25" s="337">
        <f t="shared" si="5"/>
        <v>4.8800000000000008</v>
      </c>
      <c r="L25" s="337">
        <f t="shared" si="7"/>
        <v>1.4592006944442775</v>
      </c>
      <c r="M25" s="337">
        <f t="shared" si="8"/>
        <v>3.4207993055557235</v>
      </c>
      <c r="N25" s="337">
        <f t="shared" si="9"/>
        <v>6.339200694444278</v>
      </c>
      <c r="O25" s="337">
        <f>AVERAGE(E25:G25)</f>
        <v>4.206666666666667</v>
      </c>
      <c r="P25" s="358">
        <f t="shared" si="6"/>
        <v>8.413333333333334</v>
      </c>
      <c r="Q25" s="385"/>
      <c r="R25" s="385"/>
    </row>
    <row r="26" spans="1:18" ht="15.75" x14ac:dyDescent="0.25">
      <c r="A26" s="340">
        <v>19</v>
      </c>
      <c r="B26" s="287" t="s">
        <v>368</v>
      </c>
      <c r="C26" s="287" t="s">
        <v>352</v>
      </c>
      <c r="D26" s="287">
        <v>5</v>
      </c>
      <c r="E26" s="337">
        <v>4.97</v>
      </c>
      <c r="F26" s="339">
        <v>3.11</v>
      </c>
      <c r="G26" s="339">
        <v>9.3000000000000007</v>
      </c>
      <c r="H26" s="337">
        <v>6.52</v>
      </c>
      <c r="I26" s="337">
        <v>4.78</v>
      </c>
      <c r="J26" s="337"/>
      <c r="K26" s="337">
        <f t="shared" si="5"/>
        <v>5.7360000000000007</v>
      </c>
      <c r="L26" s="337">
        <f t="shared" si="7"/>
        <v>2.3298776791926215</v>
      </c>
      <c r="M26" s="337">
        <f t="shared" si="8"/>
        <v>3.4061223208073792</v>
      </c>
      <c r="N26" s="337">
        <f t="shared" si="9"/>
        <v>8.0658776791926226</v>
      </c>
      <c r="O26" s="337">
        <f>AVERAGE(E26,H26,I26)</f>
        <v>5.4233333333333329</v>
      </c>
      <c r="P26" s="358">
        <f t="shared" si="6"/>
        <v>27.116666666666664</v>
      </c>
      <c r="Q26" s="385"/>
      <c r="R26" s="385"/>
    </row>
    <row r="27" spans="1:18" ht="15.75" x14ac:dyDescent="0.25">
      <c r="A27" s="340">
        <v>20</v>
      </c>
      <c r="B27" s="287" t="s">
        <v>356</v>
      </c>
      <c r="C27" s="287" t="s">
        <v>352</v>
      </c>
      <c r="D27" s="287">
        <v>1</v>
      </c>
      <c r="E27" s="337">
        <v>14</v>
      </c>
      <c r="F27" s="337">
        <v>14.21</v>
      </c>
      <c r="G27" s="339">
        <v>10.73</v>
      </c>
      <c r="H27" s="337">
        <v>15.15</v>
      </c>
      <c r="I27" s="337"/>
      <c r="J27" s="337"/>
      <c r="K27" s="337">
        <f t="shared" si="5"/>
        <v>13.522499999999999</v>
      </c>
      <c r="L27" s="337">
        <f t="shared" si="7"/>
        <v>1.9276475300220299</v>
      </c>
      <c r="M27" s="337">
        <f t="shared" si="8"/>
        <v>11.594852469977969</v>
      </c>
      <c r="N27" s="337">
        <f t="shared" si="9"/>
        <v>15.450147530022029</v>
      </c>
      <c r="O27" s="337">
        <f>AVERAGE(E27:F27,H27)</f>
        <v>14.453333333333333</v>
      </c>
      <c r="P27" s="358">
        <f t="shared" si="6"/>
        <v>14.453333333333333</v>
      </c>
      <c r="Q27" s="385"/>
      <c r="R27" s="385"/>
    </row>
    <row r="28" spans="1:18" ht="15.75" x14ac:dyDescent="0.25">
      <c r="A28" s="340">
        <v>21</v>
      </c>
      <c r="B28" s="287" t="s">
        <v>357</v>
      </c>
      <c r="C28" s="287" t="s">
        <v>352</v>
      </c>
      <c r="D28" s="287">
        <v>2</v>
      </c>
      <c r="E28" s="337">
        <v>5.81</v>
      </c>
      <c r="F28" s="337">
        <v>4.8</v>
      </c>
      <c r="G28" s="339">
        <v>2.7</v>
      </c>
      <c r="H28" s="337"/>
      <c r="I28" s="337"/>
      <c r="J28" s="337"/>
      <c r="K28" s="337">
        <f t="shared" si="5"/>
        <v>4.4366666666666665</v>
      </c>
      <c r="L28" s="337">
        <f t="shared" si="7"/>
        <v>1.5865160992985041</v>
      </c>
      <c r="M28" s="337">
        <f t="shared" si="8"/>
        <v>2.8501505673681624</v>
      </c>
      <c r="N28" s="337">
        <f t="shared" si="9"/>
        <v>6.0231827659651707</v>
      </c>
      <c r="O28" s="337">
        <f>AVERAGE(E28:F28)</f>
        <v>5.3049999999999997</v>
      </c>
      <c r="P28" s="358">
        <f t="shared" si="6"/>
        <v>10.61</v>
      </c>
      <c r="Q28" s="385"/>
      <c r="R28" s="385"/>
    </row>
    <row r="29" spans="1:18" ht="15.75" x14ac:dyDescent="0.25">
      <c r="A29" s="340">
        <v>22</v>
      </c>
      <c r="B29" s="287" t="s">
        <v>369</v>
      </c>
      <c r="C29" s="287" t="s">
        <v>352</v>
      </c>
      <c r="D29" s="287">
        <v>8.3333333333333329E-2</v>
      </c>
      <c r="E29" s="337">
        <v>6.47</v>
      </c>
      <c r="F29" s="339">
        <v>8.93</v>
      </c>
      <c r="G29" s="337">
        <v>5.55</v>
      </c>
      <c r="H29" s="337"/>
      <c r="I29" s="337"/>
      <c r="J29" s="337"/>
      <c r="K29" s="337">
        <f t="shared" si="5"/>
        <v>6.9833333333333334</v>
      </c>
      <c r="L29" s="337">
        <f t="shared" si="7"/>
        <v>1.7474934430015299</v>
      </c>
      <c r="M29" s="337">
        <f t="shared" si="8"/>
        <v>5.2358398903318033</v>
      </c>
      <c r="N29" s="337">
        <f t="shared" si="9"/>
        <v>8.7308267763348635</v>
      </c>
      <c r="O29" s="337">
        <f>AVERAGE(E29,G29)</f>
        <v>6.01</v>
      </c>
      <c r="P29" s="358">
        <f t="shared" si="6"/>
        <v>0.50083333333333324</v>
      </c>
      <c r="Q29" s="385"/>
      <c r="R29" s="385"/>
    </row>
    <row r="30" spans="1:18" ht="15.75" x14ac:dyDescent="0.25">
      <c r="A30" s="340">
        <v>23</v>
      </c>
      <c r="B30" s="287" t="s">
        <v>358</v>
      </c>
      <c r="C30" s="287" t="s">
        <v>352</v>
      </c>
      <c r="D30" s="287">
        <v>8.3333333333333329E-2</v>
      </c>
      <c r="E30" s="339">
        <v>9.5</v>
      </c>
      <c r="F30" s="337">
        <v>10.99</v>
      </c>
      <c r="G30" s="337">
        <v>11.55</v>
      </c>
      <c r="H30" s="337">
        <v>10.98</v>
      </c>
      <c r="I30" s="337"/>
      <c r="J30" s="337"/>
      <c r="K30" s="337">
        <f t="shared" si="5"/>
        <v>10.755000000000003</v>
      </c>
      <c r="L30" s="337">
        <f t="shared" si="7"/>
        <v>0.87804707542743243</v>
      </c>
      <c r="M30" s="337">
        <f t="shared" si="8"/>
        <v>9.8769529245725707</v>
      </c>
      <c r="N30" s="337">
        <f t="shared" si="9"/>
        <v>11.633047075427434</v>
      </c>
      <c r="O30" s="337">
        <f>AVERAGE(F30:H30)</f>
        <v>11.173333333333332</v>
      </c>
      <c r="P30" s="358">
        <f t="shared" si="6"/>
        <v>0.931111111111111</v>
      </c>
      <c r="Q30" s="385"/>
      <c r="R30" s="385"/>
    </row>
    <row r="31" spans="1:18" ht="15.75" x14ac:dyDescent="0.25">
      <c r="A31" s="340">
        <v>24</v>
      </c>
      <c r="B31" s="287" t="s">
        <v>414</v>
      </c>
      <c r="C31" s="287" t="s">
        <v>352</v>
      </c>
      <c r="D31" s="287">
        <v>8.3333333333333329E-2</v>
      </c>
      <c r="E31" s="339">
        <v>13.6</v>
      </c>
      <c r="F31" s="337">
        <v>17.399999999999999</v>
      </c>
      <c r="G31" s="337">
        <v>19.940000000000001</v>
      </c>
      <c r="H31" s="337">
        <v>18.989999999999998</v>
      </c>
      <c r="I31" s="337"/>
      <c r="J31" s="337"/>
      <c r="K31" s="337">
        <f t="shared" si="5"/>
        <v>17.482499999999998</v>
      </c>
      <c r="L31" s="337">
        <f t="shared" si="7"/>
        <v>2.7923989089431154</v>
      </c>
      <c r="M31" s="337">
        <f t="shared" si="8"/>
        <v>14.690101091056883</v>
      </c>
      <c r="N31" s="337">
        <f t="shared" si="9"/>
        <v>20.274898908943115</v>
      </c>
      <c r="O31" s="337">
        <f>AVERAGE(F31:H31)</f>
        <v>18.776666666666667</v>
      </c>
      <c r="P31" s="358">
        <f t="shared" si="6"/>
        <v>1.5647222222222221</v>
      </c>
      <c r="Q31" s="385"/>
      <c r="R31" s="385"/>
    </row>
    <row r="32" spans="1:18" ht="15.75" x14ac:dyDescent="0.25">
      <c r="A32" s="340">
        <v>25</v>
      </c>
      <c r="B32" s="287" t="s">
        <v>374</v>
      </c>
      <c r="C32" s="287" t="s">
        <v>352</v>
      </c>
      <c r="D32" s="287">
        <f>2/12</f>
        <v>0.16666666666666666</v>
      </c>
      <c r="E32" s="339">
        <v>4.34</v>
      </c>
      <c r="F32" s="339">
        <v>9.6300000000000008</v>
      </c>
      <c r="G32" s="337">
        <v>9.32</v>
      </c>
      <c r="H32" s="337">
        <v>5.5</v>
      </c>
      <c r="I32" s="337">
        <v>6.9</v>
      </c>
      <c r="J32" s="337"/>
      <c r="K32" s="337">
        <f t="shared" si="5"/>
        <v>7.1379999999999999</v>
      </c>
      <c r="L32" s="337">
        <f t="shared" si="7"/>
        <v>2.3205430398939</v>
      </c>
      <c r="M32" s="337">
        <f t="shared" si="8"/>
        <v>4.8174569601060995</v>
      </c>
      <c r="N32" s="337">
        <f t="shared" si="9"/>
        <v>9.4585430398939003</v>
      </c>
      <c r="O32" s="337">
        <f>AVERAGE(G32:I32)</f>
        <v>7.2399999999999993</v>
      </c>
      <c r="P32" s="358">
        <f t="shared" si="6"/>
        <v>1.2066666666666666</v>
      </c>
      <c r="Q32" s="385"/>
      <c r="R32" s="385"/>
    </row>
    <row r="33" spans="1:18" ht="16.5" thickBot="1" x14ac:dyDescent="0.3">
      <c r="A33" s="349">
        <v>26</v>
      </c>
      <c r="B33" s="347" t="s">
        <v>415</v>
      </c>
      <c r="C33" s="347" t="s">
        <v>355</v>
      </c>
      <c r="D33" s="347">
        <f>2/12</f>
        <v>0.16666666666666666</v>
      </c>
      <c r="E33" s="348">
        <v>11</v>
      </c>
      <c r="F33" s="348">
        <v>9.86</v>
      </c>
      <c r="G33" s="350">
        <v>11.5</v>
      </c>
      <c r="H33" s="348">
        <v>10</v>
      </c>
      <c r="I33" s="348"/>
      <c r="J33" s="348"/>
      <c r="K33" s="348">
        <f t="shared" si="5"/>
        <v>10.59</v>
      </c>
      <c r="L33" s="348">
        <f t="shared" si="7"/>
        <v>0.79103307979713056</v>
      </c>
      <c r="M33" s="348">
        <f t="shared" si="8"/>
        <v>9.7989669202028686</v>
      </c>
      <c r="N33" s="348">
        <f t="shared" si="9"/>
        <v>11.381033079797131</v>
      </c>
      <c r="O33" s="348">
        <f>AVERAGE(E33:F33,H33)</f>
        <v>10.286666666666667</v>
      </c>
      <c r="P33" s="359">
        <f t="shared" si="6"/>
        <v>1.7144444444444444</v>
      </c>
      <c r="Q33" s="385"/>
      <c r="R33" s="385"/>
    </row>
    <row r="34" spans="1:18" ht="16.5" thickBot="1" x14ac:dyDescent="0.3">
      <c r="A34" s="540" t="s">
        <v>382</v>
      </c>
      <c r="B34" s="541"/>
      <c r="C34" s="541"/>
      <c r="D34" s="541"/>
      <c r="E34" s="541"/>
      <c r="F34" s="541"/>
      <c r="G34" s="541"/>
      <c r="H34" s="541"/>
      <c r="I34" s="541"/>
      <c r="J34" s="541"/>
      <c r="K34" s="541"/>
      <c r="L34" s="541"/>
      <c r="M34" s="541"/>
      <c r="N34" s="541"/>
      <c r="O34" s="541"/>
      <c r="P34" s="360">
        <f>SUM(P15:P33)</f>
        <v>181.2440277777778</v>
      </c>
      <c r="Q34" s="385"/>
      <c r="R34" s="385"/>
    </row>
    <row r="35" spans="1:18" ht="15.75" customHeight="1" thickBot="1" x14ac:dyDescent="0.3">
      <c r="A35" s="543"/>
      <c r="B35" s="543"/>
      <c r="C35" s="543"/>
      <c r="D35" s="543"/>
      <c r="E35" s="543"/>
      <c r="F35" s="543"/>
      <c r="G35" s="543"/>
      <c r="H35" s="543"/>
      <c r="I35" s="543"/>
      <c r="J35" s="543"/>
      <c r="K35" s="543"/>
      <c r="L35" s="543"/>
      <c r="M35" s="543"/>
      <c r="N35" s="543"/>
      <c r="O35" s="543"/>
      <c r="P35" s="543"/>
      <c r="Q35" s="385"/>
      <c r="R35" s="385"/>
    </row>
    <row r="36" spans="1:18" ht="15.75" customHeight="1" x14ac:dyDescent="0.25">
      <c r="A36" s="538"/>
      <c r="B36" s="532" t="s">
        <v>413</v>
      </c>
      <c r="C36" s="532" t="s">
        <v>352</v>
      </c>
      <c r="D36" s="532" t="s">
        <v>370</v>
      </c>
      <c r="E36" s="532" t="s">
        <v>383</v>
      </c>
      <c r="F36" s="532"/>
      <c r="G36" s="532"/>
      <c r="H36" s="532"/>
      <c r="I36" s="532"/>
      <c r="J36" s="532"/>
      <c r="K36" s="534"/>
      <c r="L36" s="534"/>
      <c r="M36" s="534"/>
      <c r="N36" s="534"/>
      <c r="O36" s="534"/>
      <c r="P36" s="535" t="s">
        <v>375</v>
      </c>
      <c r="Q36" s="385"/>
      <c r="R36" s="385"/>
    </row>
    <row r="37" spans="1:18" ht="15" customHeight="1" thickBot="1" x14ac:dyDescent="0.3">
      <c r="A37" s="539"/>
      <c r="B37" s="533"/>
      <c r="C37" s="533"/>
      <c r="D37" s="533"/>
      <c r="E37" s="533"/>
      <c r="F37" s="533"/>
      <c r="G37" s="533"/>
      <c r="H37" s="533"/>
      <c r="I37" s="533"/>
      <c r="J37" s="533"/>
      <c r="K37" s="361" t="s">
        <v>379</v>
      </c>
      <c r="L37" s="361" t="s">
        <v>378</v>
      </c>
      <c r="M37" s="361" t="s">
        <v>376</v>
      </c>
      <c r="N37" s="361" t="s">
        <v>377</v>
      </c>
      <c r="O37" s="361" t="s">
        <v>379</v>
      </c>
      <c r="P37" s="536"/>
      <c r="Q37" s="385"/>
      <c r="R37" s="385"/>
    </row>
    <row r="38" spans="1:18" ht="48" thickBot="1" x14ac:dyDescent="0.3">
      <c r="A38" s="395">
        <v>27</v>
      </c>
      <c r="B38" s="365" t="s">
        <v>359</v>
      </c>
      <c r="C38" s="396" t="s">
        <v>352</v>
      </c>
      <c r="D38" s="397">
        <f>1/24</f>
        <v>4.1666666666666664E-2</v>
      </c>
      <c r="E38" s="397">
        <v>1013</v>
      </c>
      <c r="F38" s="398">
        <v>799.99</v>
      </c>
      <c r="G38" s="397">
        <v>942.5</v>
      </c>
      <c r="H38" s="397"/>
      <c r="I38" s="397"/>
      <c r="J38" s="397"/>
      <c r="K38" s="366">
        <f t="shared" ref="K38" si="10">AVERAGE(E38:J38)</f>
        <v>918.49666666666656</v>
      </c>
      <c r="L38" s="366">
        <f t="shared" ref="L38" si="11">STDEV(E38:J38)</f>
        <v>108.51467658032867</v>
      </c>
      <c r="M38" s="366">
        <f t="shared" ref="M38" si="12">K38-L38</f>
        <v>809.98199008633787</v>
      </c>
      <c r="N38" s="366">
        <f t="shared" ref="N38" si="13">K38+L38</f>
        <v>1027.0113432469952</v>
      </c>
      <c r="O38" s="397">
        <f>AVERAGE(E38,G38)</f>
        <v>977.75</v>
      </c>
      <c r="P38" s="399">
        <f>D38*O38</f>
        <v>40.739583333333329</v>
      </c>
      <c r="Q38" s="385"/>
      <c r="R38" s="385"/>
    </row>
    <row r="39" spans="1:18" ht="15.75" thickBot="1" x14ac:dyDescent="0.3">
      <c r="A39" s="540" t="s">
        <v>382</v>
      </c>
      <c r="B39" s="541"/>
      <c r="C39" s="541"/>
      <c r="D39" s="541"/>
      <c r="E39" s="541"/>
      <c r="F39" s="541"/>
      <c r="G39" s="541"/>
      <c r="H39" s="541"/>
      <c r="I39" s="541"/>
      <c r="J39" s="541"/>
      <c r="K39" s="541"/>
      <c r="L39" s="541"/>
      <c r="M39" s="541"/>
      <c r="N39" s="541"/>
      <c r="O39" s="541"/>
      <c r="P39" s="400">
        <f>P38</f>
        <v>40.739583333333329</v>
      </c>
      <c r="Q39" s="385"/>
      <c r="R39" s="385"/>
    </row>
    <row r="40" spans="1:18" x14ac:dyDescent="0.25">
      <c r="A40" s="537"/>
      <c r="B40" s="537"/>
      <c r="C40" s="537"/>
      <c r="D40" s="537"/>
      <c r="E40" s="537"/>
      <c r="F40" s="537"/>
      <c r="G40" s="537"/>
      <c r="H40" s="537"/>
      <c r="I40" s="537"/>
      <c r="J40" s="537"/>
      <c r="K40" s="537"/>
      <c r="L40" s="537"/>
      <c r="M40" s="537"/>
      <c r="N40" s="537"/>
      <c r="O40" s="537"/>
      <c r="P40" s="537"/>
      <c r="Q40" s="385"/>
      <c r="R40" s="385"/>
    </row>
    <row r="41" spans="1:18" x14ac:dyDescent="0.25">
      <c r="A41" s="511"/>
      <c r="B41" s="511"/>
      <c r="C41" s="511"/>
      <c r="D41" s="511"/>
      <c r="E41" s="511"/>
      <c r="F41" s="511"/>
      <c r="G41" s="511"/>
      <c r="H41" s="511"/>
      <c r="I41" s="511"/>
      <c r="J41" s="511"/>
      <c r="K41" s="511"/>
      <c r="L41" s="511"/>
      <c r="M41" s="511"/>
      <c r="N41" s="511"/>
      <c r="O41" s="511"/>
      <c r="P41" s="511"/>
      <c r="Q41" s="385"/>
      <c r="R41" s="385"/>
    </row>
    <row r="42" spans="1:18" x14ac:dyDescent="0.25">
      <c r="A42" s="530" t="s">
        <v>409</v>
      </c>
      <c r="B42" s="530"/>
      <c r="C42" s="530"/>
      <c r="D42" s="530"/>
      <c r="E42" s="530"/>
      <c r="F42" s="530"/>
      <c r="G42" s="530"/>
      <c r="H42" s="530"/>
      <c r="I42" s="530"/>
      <c r="J42" s="530"/>
      <c r="K42" s="530"/>
      <c r="L42" s="530"/>
      <c r="M42" s="530"/>
      <c r="N42" s="530"/>
      <c r="O42" s="530"/>
      <c r="P42" s="530"/>
      <c r="Q42" s="385"/>
      <c r="R42" s="385"/>
    </row>
    <row r="43" spans="1:18" x14ac:dyDescent="0.25">
      <c r="A43" s="530" t="s">
        <v>410</v>
      </c>
      <c r="B43" s="530"/>
      <c r="C43" s="530"/>
      <c r="D43" s="530"/>
      <c r="E43" s="530"/>
      <c r="F43" s="530"/>
      <c r="G43" s="530"/>
      <c r="H43" s="530"/>
      <c r="I43" s="530"/>
      <c r="J43" s="530"/>
      <c r="K43" s="530"/>
      <c r="L43" s="530"/>
      <c r="M43" s="530"/>
      <c r="N43" s="530"/>
      <c r="O43" s="530"/>
      <c r="P43" s="530"/>
      <c r="Q43" s="385"/>
      <c r="R43" s="385"/>
    </row>
    <row r="44" spans="1:18" x14ac:dyDescent="0.25">
      <c r="A44" s="530" t="s">
        <v>411</v>
      </c>
      <c r="B44" s="530"/>
      <c r="C44" s="530"/>
      <c r="D44" s="530"/>
      <c r="E44" s="530"/>
      <c r="F44" s="530"/>
      <c r="G44" s="530"/>
      <c r="H44" s="530"/>
      <c r="I44" s="530"/>
      <c r="J44" s="530"/>
      <c r="K44" s="530"/>
      <c r="L44" s="530"/>
      <c r="M44" s="530"/>
      <c r="N44" s="530"/>
      <c r="O44" s="530"/>
      <c r="P44" s="530"/>
      <c r="Q44" s="385"/>
      <c r="R44" s="385"/>
    </row>
    <row r="45" spans="1:18" ht="29.25" customHeight="1" x14ac:dyDescent="0.25">
      <c r="A45" s="531" t="s">
        <v>412</v>
      </c>
      <c r="B45" s="531"/>
      <c r="C45" s="531"/>
      <c r="D45" s="531"/>
      <c r="E45" s="531"/>
      <c r="F45" s="531"/>
      <c r="G45" s="531"/>
      <c r="H45" s="531"/>
      <c r="I45" s="531"/>
      <c r="J45" s="531"/>
      <c r="K45" s="531"/>
      <c r="L45" s="531"/>
      <c r="M45" s="531"/>
      <c r="N45" s="531"/>
      <c r="O45" s="531"/>
      <c r="P45" s="531"/>
      <c r="Q45" s="385"/>
      <c r="R45" s="385"/>
    </row>
    <row r="46" spans="1:18" hidden="1" x14ac:dyDescent="0.25">
      <c r="A46" s="385"/>
      <c r="B46" s="385"/>
      <c r="C46" s="385"/>
      <c r="D46" s="385"/>
      <c r="E46" s="385"/>
      <c r="F46" s="385"/>
      <c r="G46" s="385"/>
      <c r="H46" s="385"/>
      <c r="I46" s="385"/>
      <c r="J46" s="385"/>
      <c r="K46" s="385"/>
      <c r="L46" s="385"/>
      <c r="M46" s="385"/>
      <c r="N46" s="385"/>
      <c r="O46" s="385"/>
      <c r="P46" s="385"/>
      <c r="Q46" s="385"/>
      <c r="R46" s="385"/>
    </row>
    <row r="47" spans="1:18" hidden="1" x14ac:dyDescent="0.25">
      <c r="A47" s="385"/>
      <c r="B47" s="385"/>
      <c r="C47" s="385"/>
      <c r="D47" s="385"/>
      <c r="E47" s="385"/>
      <c r="F47" s="385"/>
      <c r="G47" s="385"/>
      <c r="H47" s="385"/>
      <c r="I47" s="385"/>
      <c r="J47" s="385"/>
      <c r="K47" s="385"/>
      <c r="L47" s="385"/>
      <c r="M47" s="385"/>
      <c r="N47" s="385"/>
      <c r="O47" s="385"/>
      <c r="P47" s="385"/>
      <c r="Q47" s="385"/>
      <c r="R47" s="385"/>
    </row>
    <row r="48" spans="1:18" hidden="1" x14ac:dyDescent="0.25">
      <c r="A48" s="385"/>
      <c r="B48" s="385"/>
      <c r="C48" s="385"/>
      <c r="D48" s="385"/>
      <c r="E48" s="385"/>
      <c r="F48" s="385"/>
      <c r="G48" s="385"/>
      <c r="H48" s="385"/>
      <c r="I48" s="385"/>
      <c r="J48" s="385"/>
      <c r="K48" s="385"/>
      <c r="L48" s="385"/>
      <c r="M48" s="385"/>
      <c r="N48" s="385"/>
      <c r="O48" s="385"/>
      <c r="P48" s="385"/>
      <c r="Q48" s="385"/>
      <c r="R48" s="385"/>
    </row>
    <row r="49" spans="1:18" hidden="1" x14ac:dyDescent="0.25">
      <c r="A49" s="385"/>
      <c r="B49" s="385"/>
      <c r="C49" s="385"/>
      <c r="D49" s="385"/>
      <c r="E49" s="385"/>
      <c r="F49" s="385"/>
      <c r="G49" s="385"/>
      <c r="H49" s="385"/>
      <c r="I49" s="385"/>
      <c r="J49" s="385"/>
      <c r="K49" s="385"/>
      <c r="L49" s="385"/>
      <c r="M49" s="385"/>
      <c r="N49" s="385"/>
      <c r="O49" s="385"/>
      <c r="P49" s="385"/>
      <c r="Q49" s="385"/>
      <c r="R49" s="385"/>
    </row>
    <row r="50" spans="1:18" hidden="1" x14ac:dyDescent="0.25">
      <c r="A50" s="385"/>
      <c r="B50" s="385"/>
      <c r="C50" s="385"/>
      <c r="D50" s="385"/>
      <c r="E50" s="385"/>
      <c r="F50" s="385"/>
      <c r="G50" s="385"/>
      <c r="H50" s="385"/>
      <c r="I50" s="385"/>
      <c r="J50" s="385"/>
      <c r="K50" s="385"/>
      <c r="L50" s="385"/>
      <c r="M50" s="385"/>
      <c r="N50" s="385"/>
      <c r="O50" s="385"/>
      <c r="P50" s="385"/>
      <c r="Q50" s="385"/>
      <c r="R50" s="385"/>
    </row>
    <row r="51" spans="1:18" hidden="1" x14ac:dyDescent="0.25">
      <c r="A51" s="385"/>
      <c r="B51" s="385"/>
      <c r="C51" s="385"/>
      <c r="D51" s="385"/>
      <c r="E51" s="385"/>
      <c r="F51" s="385"/>
      <c r="G51" s="385"/>
      <c r="H51" s="385"/>
      <c r="I51" s="385"/>
      <c r="J51" s="385"/>
      <c r="K51" s="385"/>
      <c r="L51" s="385"/>
      <c r="M51" s="385"/>
      <c r="N51" s="385"/>
      <c r="O51" s="385"/>
      <c r="P51" s="385"/>
      <c r="Q51" s="385"/>
      <c r="R51" s="385"/>
    </row>
    <row r="52" spans="1:18" hidden="1" x14ac:dyDescent="0.25">
      <c r="A52" s="385"/>
      <c r="B52" s="385"/>
      <c r="C52" s="385"/>
      <c r="D52" s="385"/>
      <c r="E52" s="385"/>
      <c r="F52" s="385"/>
      <c r="G52" s="385"/>
      <c r="H52" s="385"/>
      <c r="I52" s="385"/>
      <c r="J52" s="385"/>
      <c r="K52" s="385"/>
      <c r="L52" s="385"/>
      <c r="M52" s="385"/>
      <c r="N52" s="385"/>
      <c r="O52" s="385"/>
      <c r="P52" s="385"/>
      <c r="Q52" s="385"/>
      <c r="R52" s="385"/>
    </row>
    <row r="53" spans="1:18" hidden="1" x14ac:dyDescent="0.25">
      <c r="A53" s="385"/>
      <c r="B53" s="385"/>
      <c r="C53" s="385"/>
      <c r="D53" s="385"/>
      <c r="E53" s="385"/>
      <c r="F53" s="385"/>
      <c r="G53" s="385"/>
      <c r="H53" s="385"/>
      <c r="I53" s="385"/>
      <c r="J53" s="385"/>
      <c r="K53" s="385"/>
      <c r="L53" s="385"/>
      <c r="M53" s="385"/>
      <c r="N53" s="385"/>
      <c r="O53" s="385"/>
      <c r="P53" s="385"/>
      <c r="Q53" s="385"/>
      <c r="R53" s="385"/>
    </row>
  </sheetData>
  <mergeCells count="32">
    <mergeCell ref="K13:O13"/>
    <mergeCell ref="P13:P14"/>
    <mergeCell ref="A2:A3"/>
    <mergeCell ref="B2:B3"/>
    <mergeCell ref="A39:O39"/>
    <mergeCell ref="A11:O11"/>
    <mergeCell ref="A12:P12"/>
    <mergeCell ref="A35:P35"/>
    <mergeCell ref="A34:O34"/>
    <mergeCell ref="C2:C3"/>
    <mergeCell ref="D2:D3"/>
    <mergeCell ref="E2:J3"/>
    <mergeCell ref="K2:O2"/>
    <mergeCell ref="P2:P3"/>
    <mergeCell ref="A36:A37"/>
    <mergeCell ref="B36:B37"/>
    <mergeCell ref="A13:A14"/>
    <mergeCell ref="B13:B14"/>
    <mergeCell ref="C13:C14"/>
    <mergeCell ref="D13:D14"/>
    <mergeCell ref="E13:J14"/>
    <mergeCell ref="D36:D37"/>
    <mergeCell ref="E36:J37"/>
    <mergeCell ref="K36:O36"/>
    <mergeCell ref="P36:P37"/>
    <mergeCell ref="A40:P40"/>
    <mergeCell ref="C36:C37"/>
    <mergeCell ref="A42:P42"/>
    <mergeCell ref="A43:P43"/>
    <mergeCell ref="A44:P44"/>
    <mergeCell ref="A45:P45"/>
    <mergeCell ref="A41:P41"/>
  </mergeCells>
  <pageMargins left="0.511811024" right="0.511811024" top="0.78740157499999996" bottom="0.78740157499999996" header="0.31496062000000002" footer="0.31496062000000002"/>
  <pageSetup paperSize="9" orientation="portrait" r:id="rId1"/>
  <ignoredErrors>
    <ignoredError sqref="K15:L31 O15:O32"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Custo por trabalhador</vt:lpstr>
      <vt:lpstr> - Copeiragem</vt:lpstr>
      <vt:lpstr>Mapa Comparativo - Insumos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Arcangela Silva Casagrande</dc:creator>
  <cp:lastModifiedBy>Fernando Ferraz Fernandes de Oliveira</cp:lastModifiedBy>
  <dcterms:created xsi:type="dcterms:W3CDTF">2018-01-23T19:35:16Z</dcterms:created>
  <dcterms:modified xsi:type="dcterms:W3CDTF">2022-02-23T11:49:02Z</dcterms:modified>
</cp:coreProperties>
</file>