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1"/>
  <workbookPr/>
  <mc:AlternateContent xmlns:mc="http://schemas.openxmlformats.org/markup-compatibility/2006">
    <mc:Choice Requires="x15">
      <x15ac:absPath xmlns:x15ac="http://schemas.microsoft.com/office/spreadsheetml/2010/11/ac" url="C:\Users\WIFI\OneDrive - Polícia Federal\LICITAÇÃO\2021\PREGÃO 2021\VIG SJE\edital e anexos\"/>
    </mc:Choice>
  </mc:AlternateContent>
  <xr:revisionPtr revIDLastSave="23" documentId="13_ncr:1_{47A7628F-520F-4851-A800-B25F797D8090}" xr6:coauthVersionLast="36" xr6:coauthVersionMax="36" xr10:uidLastSave="{6E132735-8E99-4B8A-9948-8F76B21EAF6A}"/>
  <bookViews>
    <workbookView xWindow="0" yWindow="0" windowWidth="28800" windowHeight="13020" tabRatio="987" activeTab="4" xr2:uid="{00000000-000D-0000-FFFF-FFFF00000000}"/>
  </bookViews>
  <sheets>
    <sheet name="PROPOSTA RESUMO" sheetId="7" r:id="rId1"/>
    <sheet name="INSUMOS" sheetId="14" r:id="rId2"/>
    <sheet name="44 HR - DPF-SJE" sheetId="16" r:id="rId3"/>
    <sheet name="12X36 DIURNO - DPF-SJE" sheetId="9" r:id="rId4"/>
    <sheet name="12X36 NOTURNO - DPF-SJE" sheetId="15" r:id="rId5"/>
  </sheets>
  <definedNames>
    <definedName name="_xlnm.Print_Area" localSheetId="3">'12X36 DIURNO - DPF-SJE'!$A$1:$I$148</definedName>
    <definedName name="_xlnm.Print_Area" localSheetId="4">'12X36 NOTURNO - DPF-SJE'!$A$1:$I$149</definedName>
    <definedName name="_xlnm.Print_Area" localSheetId="2">'44 HR - DPF-SJE'!$A$1:$I$149</definedName>
    <definedName name="_xlnm.Print_Area" localSheetId="1">INSUMOS!$A$1:$H$46</definedName>
    <definedName name="_xlnm.Print_Area" localSheetId="0">'PROPOSTA RESUMO'!$A$1:$G$43</definedName>
    <definedName name="ARMAM.">INSUMOS!$G$30</definedName>
    <definedName name="EQUIP">INSUMOS!$G$45</definedName>
    <definedName name="UNIF">INSUMOS!$G$21</definedName>
  </definedNames>
  <calcPr calcId="191029" fullPrecision="0"/>
</workbook>
</file>

<file path=xl/calcChain.xml><?xml version="1.0" encoding="utf-8"?>
<calcChain xmlns="http://schemas.openxmlformats.org/spreadsheetml/2006/main">
  <c r="I53" i="9" l="1"/>
  <c r="I105" i="9" l="1"/>
  <c r="H85" i="9" l="1"/>
  <c r="H85" i="15"/>
  <c r="H85" i="16"/>
  <c r="H35" i="9"/>
  <c r="H35" i="15"/>
  <c r="H35" i="16"/>
  <c r="H118" i="16" l="1"/>
  <c r="H89" i="16"/>
  <c r="H88" i="16"/>
  <c r="H87" i="16"/>
  <c r="H50" i="16"/>
  <c r="H36" i="16"/>
  <c r="I23" i="16"/>
  <c r="I53" i="16" s="1"/>
  <c r="H118" i="15"/>
  <c r="H89" i="15"/>
  <c r="H88" i="15"/>
  <c r="H87" i="15"/>
  <c r="H50" i="15"/>
  <c r="H36" i="15"/>
  <c r="I23" i="15"/>
  <c r="I24" i="15" l="1"/>
  <c r="I26" i="15" s="1"/>
  <c r="I53" i="15"/>
  <c r="I62" i="15" s="1"/>
  <c r="I67" i="15" s="1"/>
  <c r="I62" i="16"/>
  <c r="I67" i="16" s="1"/>
  <c r="I24" i="16"/>
  <c r="I30" i="16" s="1"/>
  <c r="I27" i="15" l="1"/>
  <c r="I30" i="15" s="1"/>
  <c r="I128" i="16"/>
  <c r="I37" i="16"/>
  <c r="I34" i="16"/>
  <c r="I79" i="16"/>
  <c r="I35" i="16"/>
  <c r="I108" i="16"/>
  <c r="I35" i="15" l="1"/>
  <c r="I108" i="15"/>
  <c r="I79" i="15"/>
  <c r="I128" i="15"/>
  <c r="I37" i="15"/>
  <c r="I34" i="15"/>
  <c r="I36" i="16"/>
  <c r="I72" i="16" s="1"/>
  <c r="F13" i="14"/>
  <c r="G13" i="14" s="1"/>
  <c r="F14" i="14"/>
  <c r="G14" i="14" s="1"/>
  <c r="G23" i="14"/>
  <c r="G24" i="14"/>
  <c r="G37" i="14"/>
  <c r="G38" i="14"/>
  <c r="F41" i="14"/>
  <c r="G41" i="14" s="1"/>
  <c r="G42" i="14"/>
  <c r="I36" i="15" l="1"/>
  <c r="G25" i="14"/>
  <c r="F39" i="14"/>
  <c r="G39" i="14" s="1"/>
  <c r="G32" i="14"/>
  <c r="G26" i="14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5" i="16"/>
  <c r="I38" i="16"/>
  <c r="I39" i="16" s="1"/>
  <c r="F16" i="14"/>
  <c r="G16" i="14" s="1"/>
  <c r="F12" i="14"/>
  <c r="G12" i="14" s="1"/>
  <c r="I65" i="15" l="1"/>
  <c r="I72" i="15"/>
  <c r="I38" i="15"/>
  <c r="I39" i="15" s="1"/>
  <c r="I47" i="15" s="1"/>
  <c r="G28" i="14"/>
  <c r="G29" i="14" s="1"/>
  <c r="G30" i="14" s="1"/>
  <c r="G43" i="14"/>
  <c r="G44" i="14" s="1"/>
  <c r="G45" i="14" s="1"/>
  <c r="I47" i="16"/>
  <c r="I43" i="16"/>
  <c r="I46" i="16"/>
  <c r="I42" i="16"/>
  <c r="I48" i="16"/>
  <c r="I44" i="16"/>
  <c r="I49" i="16"/>
  <c r="I45" i="16"/>
  <c r="G19" i="14"/>
  <c r="G20" i="14" s="1"/>
  <c r="G21" i="14" s="1"/>
  <c r="I74" i="16" l="1"/>
  <c r="I73" i="16"/>
  <c r="I77" i="16"/>
  <c r="I48" i="15"/>
  <c r="I49" i="15"/>
  <c r="I46" i="15"/>
  <c r="I42" i="15"/>
  <c r="I43" i="15"/>
  <c r="I44" i="15"/>
  <c r="I45" i="15"/>
  <c r="I106" i="9"/>
  <c r="I106" i="16"/>
  <c r="I105" i="15"/>
  <c r="I105" i="16"/>
  <c r="I50" i="16"/>
  <c r="I66" i="16" s="1"/>
  <c r="I68" i="16" s="1"/>
  <c r="I75" i="16" s="1"/>
  <c r="H118" i="9"/>
  <c r="H89" i="9"/>
  <c r="H88" i="9"/>
  <c r="H87" i="9"/>
  <c r="H50" i="9"/>
  <c r="H36" i="9"/>
  <c r="I23" i="9"/>
  <c r="I24" i="9" l="1"/>
  <c r="I30" i="9" s="1"/>
  <c r="I62" i="9"/>
  <c r="I74" i="15"/>
  <c r="I73" i="15"/>
  <c r="I77" i="15"/>
  <c r="I50" i="15"/>
  <c r="I106" i="15"/>
  <c r="I107" i="15" s="1"/>
  <c r="I112" i="15" s="1"/>
  <c r="I107" i="16"/>
  <c r="I80" i="16"/>
  <c r="I109" i="16"/>
  <c r="I129" i="16"/>
  <c r="I76" i="16"/>
  <c r="I66" i="15" l="1"/>
  <c r="I68" i="15" s="1"/>
  <c r="I75" i="15" s="1"/>
  <c r="I76" i="15"/>
  <c r="I67" i="9"/>
  <c r="I132" i="15"/>
  <c r="I132" i="16"/>
  <c r="I112" i="16"/>
  <c r="I78" i="16"/>
  <c r="I81" i="16" s="1"/>
  <c r="I82" i="16" s="1"/>
  <c r="I35" i="9"/>
  <c r="I128" i="9"/>
  <c r="I108" i="9"/>
  <c r="I37" i="9"/>
  <c r="I34" i="9"/>
  <c r="I79" i="9"/>
  <c r="I78" i="15" l="1"/>
  <c r="I81" i="15" s="1"/>
  <c r="I129" i="15"/>
  <c r="I109" i="15"/>
  <c r="I80" i="15"/>
  <c r="I93" i="16"/>
  <c r="I85" i="16"/>
  <c r="I130" i="16"/>
  <c r="I110" i="16"/>
  <c r="I86" i="16"/>
  <c r="I89" i="16"/>
  <c r="I87" i="16"/>
  <c r="I88" i="16"/>
  <c r="I107" i="9"/>
  <c r="I112" i="9" s="1"/>
  <c r="I36" i="9"/>
  <c r="I130" i="15" l="1"/>
  <c r="I110" i="15"/>
  <c r="I82" i="15"/>
  <c r="I87" i="15" s="1"/>
  <c r="I38" i="9"/>
  <c r="I39" i="9" s="1"/>
  <c r="I49" i="9" s="1"/>
  <c r="I72" i="9"/>
  <c r="I65" i="9"/>
  <c r="I91" i="16"/>
  <c r="I94" i="16"/>
  <c r="I98" i="16" s="1"/>
  <c r="I132" i="9"/>
  <c r="I88" i="15" l="1"/>
  <c r="I85" i="15"/>
  <c r="I86" i="15"/>
  <c r="I89" i="15"/>
  <c r="I93" i="15"/>
  <c r="I94" i="15" s="1"/>
  <c r="I48" i="9"/>
  <c r="I45" i="9"/>
  <c r="I43" i="9"/>
  <c r="I47" i="9"/>
  <c r="I44" i="9"/>
  <c r="I46" i="9"/>
  <c r="I73" i="9"/>
  <c r="I74" i="9"/>
  <c r="I77" i="9"/>
  <c r="I42" i="9"/>
  <c r="I98" i="15"/>
  <c r="I97" i="16"/>
  <c r="I99" i="16" s="1"/>
  <c r="I91" i="15" l="1"/>
  <c r="I97" i="15" s="1"/>
  <c r="I99" i="15" s="1"/>
  <c r="I131" i="15" s="1"/>
  <c r="I133" i="15" s="1"/>
  <c r="I116" i="15" s="1"/>
  <c r="I50" i="9"/>
  <c r="I66" i="9" s="1"/>
  <c r="I68" i="9" s="1"/>
  <c r="I75" i="9" s="1"/>
  <c r="I76" i="9"/>
  <c r="I131" i="16"/>
  <c r="I133" i="16" s="1"/>
  <c r="I116" i="16" s="1"/>
  <c r="I117" i="16" s="1"/>
  <c r="I135" i="16" s="1"/>
  <c r="I122" i="16" s="1"/>
  <c r="I111" i="16"/>
  <c r="I113" i="16" s="1"/>
  <c r="I129" i="9" l="1"/>
  <c r="I109" i="9"/>
  <c r="I80" i="9"/>
  <c r="I111" i="15"/>
  <c r="I113" i="15" s="1"/>
  <c r="I117" i="15"/>
  <c r="I135" i="15" s="1"/>
  <c r="I121" i="15" s="1"/>
  <c r="I78" i="9"/>
  <c r="I81" i="9" s="1"/>
  <c r="I120" i="16"/>
  <c r="I121" i="16"/>
  <c r="B140" i="16"/>
  <c r="D140" i="16" s="1"/>
  <c r="H140" i="16" s="1"/>
  <c r="F145" i="16" s="1"/>
  <c r="F146" i="16" s="1"/>
  <c r="I82" i="9" l="1"/>
  <c r="I85" i="9" s="1"/>
  <c r="I120" i="15"/>
  <c r="B140" i="15"/>
  <c r="D140" i="15" s="1"/>
  <c r="H140" i="15" s="1"/>
  <c r="F145" i="15" s="1"/>
  <c r="F146" i="15" s="1"/>
  <c r="I122" i="15"/>
  <c r="I130" i="9"/>
  <c r="I110" i="9"/>
  <c r="I123" i="16"/>
  <c r="I134" i="16" s="1"/>
  <c r="I118" i="16"/>
  <c r="F144" i="16"/>
  <c r="I86" i="9" l="1"/>
  <c r="I88" i="9"/>
  <c r="I87" i="9"/>
  <c r="I89" i="9"/>
  <c r="I93" i="9"/>
  <c r="I94" i="9" s="1"/>
  <c r="I98" i="9" s="1"/>
  <c r="I118" i="15"/>
  <c r="I123" i="15"/>
  <c r="I134" i="15" s="1"/>
  <c r="F144" i="15"/>
  <c r="I91" i="9" l="1"/>
  <c r="I97" i="9" s="1"/>
  <c r="I99" i="9" s="1"/>
  <c r="I111" i="9" s="1"/>
  <c r="I113" i="9" s="1"/>
  <c r="I131" i="9" l="1"/>
  <c r="I133" i="9" s="1"/>
  <c r="I116" i="9" s="1"/>
  <c r="I117" i="9" s="1"/>
  <c r="I135" i="9" s="1"/>
  <c r="I122" i="9" s="1"/>
  <c r="I120" i="9" l="1"/>
  <c r="B140" i="9"/>
  <c r="D140" i="9" s="1"/>
  <c r="H140" i="9" s="1"/>
  <c r="F144" i="9" s="1"/>
  <c r="I121" i="9"/>
  <c r="I118" i="9" l="1"/>
  <c r="F145" i="9"/>
  <c r="F146" i="9" s="1"/>
  <c r="I123" i="9"/>
  <c r="I134" i="9" s="1"/>
  <c r="G27" i="7" l="1"/>
  <c r="G2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4" authorId="0" shapeId="0" xr:uid="{00000000-0006-0000-04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 xr:uid="{00000000-0006-0000-0400-000002000000}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 xr:uid="{00000000-0006-0000-04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 xr:uid="{00000000-0006-0000-0400-000004000000}">
      <text>
        <r>
          <rPr>
            <b/>
            <sz val="10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 xr:uid="{00000000-0006-0000-0400-000005000000}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 xr:uid="{00000000-0006-0000-0400-000006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 xr:uid="{00000000-0006-0000-0400-000007000000}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 xr:uid="{00000000-0006-0000-0400-000008000000}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 xr:uid="{00000000-0006-0000-0400-000009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 xr:uid="{00000000-0006-0000-0400-00000A000000}">
      <text>
        <r>
          <rPr>
            <b/>
            <sz val="10"/>
            <color indexed="81"/>
            <rFont val="Times New Roman"/>
            <family val="1"/>
          </rPr>
          <t xml:space="preserve">Férias
Somente Férias = 8,33% 
Cotação de 11,11% sobre o valor do Módulo 1 - Composição da remuneração, conforme Anexo XII da IN 5/17
(Férias + Adicional = 11,11%)
(Férias = 8,33% Adicional de Férias= 33,33%)
Deve ser provisionado para o repositor substituto apenas 1/12 das férias, tempo máximo em que ocupará o posto do titular. </t>
        </r>
      </text>
    </comment>
    <comment ref="H86" authorId="0" shapeId="0" xr:uid="{00000000-0006-0000-0400-00000B000000}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400-00000C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 xr:uid="{00000000-0006-0000-0400-00000D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 xr:uid="{00000000-0006-0000-0400-00000E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6" authorId="1" shapeId="0" xr:uid="{00000000-0006-0000-0400-00000F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7" authorId="1" shapeId="0" xr:uid="{00000000-0006-0000-0400-000010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8" authorId="0" shapeId="0" xr:uid="{00000000-0006-0000-0400-000011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Rossicléia Ferreira Campos</author>
    <author>Janayra Saraiva Lopes</author>
    <author>Marcelo Hiroshi Yamamoto</author>
  </authors>
  <commentList>
    <comment ref="H34" authorId="0" shapeId="0" xr:uid="{00000000-0006-0000-0200-000001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1" shapeId="0" xr:uid="{00000000-0006-0000-0200-000002000000}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0" shapeId="0" xr:uid="{00000000-0006-0000-0200-000003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0" shapeId="0" xr:uid="{00000000-0006-0000-0200-000004000000}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0" shapeId="0" xr:uid="{00000000-0006-0000-0200-000005000000}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0" shapeId="0" xr:uid="{00000000-0006-0000-0200-000006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indenizado: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1" shapeId="0" xr:uid="{00000000-0006-0000-0200-000007000000}">
      <text>
        <r>
          <rPr>
            <b/>
            <sz val="10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2" shapeId="0" xr:uid="{00000000-0006-0000-0200-000008000000}">
      <text>
        <r>
          <rPr>
            <b/>
            <sz val="9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0" shapeId="0" xr:uid="{00000000-0006-0000-0200-000009000000}">
      <text>
        <r>
          <rPr>
            <b/>
            <sz val="10"/>
            <color indexed="81"/>
            <rFont val="Times New Roman"/>
            <family val="1"/>
          </rPr>
          <t xml:space="preserve">Multa do FGTS sobre o aviso-prévio trabalhado: </t>
        </r>
        <r>
          <rPr>
            <sz val="10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0" shapeId="0" xr:uid="{00000000-0006-0000-0200-00000A000000}">
      <text>
        <r>
          <rPr>
            <b/>
            <sz val="10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0" shapeId="0" xr:uid="{00000000-0006-0000-0200-00000B000000}">
      <text>
        <r>
          <rPr>
            <b/>
            <sz val="10"/>
            <color indexed="81"/>
            <rFont val="Times New Roman"/>
            <family val="1"/>
          </rPr>
          <t>Ausências Legais
((2/30/12) x 100 = 0,556%
2 = Dados estatiticos do IBGE estima que cada empregado falta em média dois dias por ano.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 xr:uid="{00000000-0006-0000-0200-00000C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0" shapeId="0" xr:uid="{00000000-0006-0000-0200-00000D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0" shapeId="0" xr:uid="{00000000-0006-0000-0200-00000E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6" authorId="1" shapeId="0" xr:uid="{00000000-0006-0000-0200-00000F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7" authorId="1" shapeId="0" xr:uid="{00000000-0006-0000-0200-000010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8" authorId="0" shapeId="0" xr:uid="{00000000-0006-0000-0200-000011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Marcelo Hiroshi Yamamoto</author>
    <author>Rossicléia Ferreira Campos</author>
    <author>Janayra Saraiva Lopes</author>
  </authors>
  <commentList>
    <comment ref="I26" authorId="0" shapeId="0" xr:uid="{00000000-0006-0000-0300-000001000000}">
      <text>
        <r>
          <rPr>
            <sz val="8"/>
            <color indexed="81"/>
            <rFont val="Segoe UI"/>
            <family val="2"/>
          </rPr>
          <t xml:space="preserve">Cálculo do Adicional Noturno:
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“Art. 59-A. Em exceção ao disposto no art. 59 desta Consolidação, é facultado às partes, mediante acordo individual escrito, convenção coletiva ou acordo coletivo de trabalho, estabelecer horário de trabalho de doze horas seguidas por trinta e seis horas ininterruptas de descanso, observados ou indenizados os intervalos para repouso e alimentação.
Parágrafo único. A remuneração mensal pactuada pelo horário previsto no caput deste artigo abrange os pagamentos devidos pelo descanso semanal remunerado e pelo descanso em feriados, e serão considerados compensados os feriados e as prorrogações de trabalho noturno, quando houver, de que tratam o art. 70 e o § 5º do art. 73 desta Consolidação.
(...)
Art. 73. Salvo nos casos de revezamento semanal ou quinzenal, o trabalho noturno terá remuneração superior a do diurno e, para esse efeito, sua remuneração terá um acréscimo de 20 % (vinte por cento), pelo menos, sobre a hora diurna.
§ 1º A hora do trabalho noturno será computada como de 52 minutos e 30 segundos.
§ 2º Considera-se noturno, para os efeitos deste artigo, o trabalho executado entre as 22 horas de um dia e as 5 horas do dia seguinte. ”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Percentual: Como não há previsão em CCT utiliza-se o disposto no art. 73 da CLT
O valor de adicional noturno: Base de Cálculo x Proporção x Percentual.
</t>
        </r>
      </text>
    </comment>
    <comment ref="I27" authorId="0" shapeId="0" xr:uid="{00000000-0006-0000-0300-000002000000}">
      <text>
        <r>
          <rPr>
            <sz val="7.5"/>
            <color indexed="81"/>
            <rFont val="Segoe UI"/>
            <family val="2"/>
          </rPr>
          <t xml:space="preserve">Cálculo da Hora Noturna Reduzida:
Base de Cálculo: Salário base + Adicional de Periculosidade.
Proporção de Horas Noturnas Reduzidas: A título de pagamento adicional computa-se o pagamento de 1 hora noturna a mais, ou seja 52 min e 30 s.
Foi calculada a proporção da redução da hora noturna em percentual (60 minutos / 52,5 minutos = 114%) e aplicada tal porcentagem à duração da jornada noturna, normalmente, de 7 horas. Desta forma, haverá obrigatoriedade de pagamento adicional de 1/12 horas, ou seja, 8,33% da escala de 12 horas.
Alíquota: incidência do adicional noturno sobre o valor da hora → 1 + alíquota do adicional noturno.
O valor de adicional noturno: Base de Cálculo x Proporção x Alíquota.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 xr:uid="{00000000-0006-0000-0300-000003000000}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5" authorId="2" shapeId="0" xr:uid="{00000000-0006-0000-0300-000004000000}">
      <text>
        <r>
          <rPr>
            <sz val="9"/>
            <color indexed="81"/>
            <rFont val="Tahoma"/>
            <family val="2"/>
          </rPr>
          <t xml:space="preserve">Cotação de  3,025% sobre o valor do Módulo 1 - Composição da remuneração, conforme Anexo XII da IN 5/17
Modelo 1 (este) - prevê somente adicional de férias neste submódulo e férias no submódulo 4.1 A (não é necessário alterar na repactuação).
Modelo 2 - prevê féras e adicional de férias (12,10) neste submódulo e zera férias no submódulo 4.1 A (na primeira repactuação a planilha deve ser alterada para o modelo 1).  </t>
        </r>
      </text>
    </comment>
    <comment ref="H44" authorId="1" shapeId="0" xr:uid="{00000000-0006-0000-0300-000005000000}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2" authorId="1" shapeId="0" xr:uid="{00000000-0006-0000-0300-000006000000}">
      <text>
        <r>
          <rPr>
            <sz val="8"/>
            <color indexed="81"/>
            <rFont val="Times New Roman"/>
            <family val="1"/>
          </rPr>
          <t>Aviso prévio indenizado:Base de cálculo: 
Módulo 1 + Módulo 2 (sem a incidência dos encargos previdenciários correspondentes ao GPS).
Provisionamento Mensal: tempo médio de permanência no serviço. Adotou-se 12 meses.
Valor a ser provisionado nos casos de Aviso Prévio Indenizado.
Base de cálculo ÷ Provisionamento mensal.</t>
        </r>
      </text>
    </comment>
    <comment ref="I73" authorId="1" shapeId="0" xr:uid="{00000000-0006-0000-0300-000007000000}">
      <text>
        <r>
          <rPr>
            <b/>
            <sz val="10"/>
            <color indexed="81"/>
            <rFont val="Times New Roman"/>
            <family val="1"/>
          </rPr>
          <t>Incidência do FGTS (8%) sobre o Aviso Prévio Trabalhado:</t>
        </r>
        <r>
          <rPr>
            <sz val="10"/>
            <color indexed="81"/>
            <rFont val="Times New Roman"/>
            <family val="1"/>
          </rPr>
          <t xml:space="preserve"> extraida da interpretação do art. 15, la Lei 8.036/90. 
</t>
        </r>
      </text>
    </comment>
    <comment ref="H74" authorId="1" shapeId="0" xr:uid="{00000000-0006-0000-0300-000008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indenizado: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75" authorId="2" shapeId="0" xr:uid="{00000000-0006-0000-0300-000009000000}">
      <text>
        <r>
          <rPr>
            <sz val="8"/>
            <color indexed="81"/>
            <rFont val="Times New Roman"/>
            <family val="1"/>
          </rPr>
          <t>Base de cálculo: Módulo 1 + Módulo 2.
Provisionamento Mensal: tempo médio de permanência no serviço. Adotou-se 12 meses.
Valor a ser provisionado nos casos de Aviso Prévio Trabalhado.
Base de cálculo ÷ Provisionamento mensal.
Exemplo: 2.755,92 ÷ 12 = 229,66.</t>
        </r>
      </text>
    </comment>
    <comment ref="H76" authorId="0" shapeId="0" xr:uid="{00000000-0006-0000-0300-00000A000000}">
      <text>
        <r>
          <rPr>
            <sz val="8"/>
            <color indexed="81"/>
            <rFont val="Segoe UI"/>
            <family val="2"/>
          </rPr>
          <t>Base de Cálculo: Valor a ser provisionado nos casos de Aviso Prévio Trabalhado + multa do FGTS e Contribuição Social.
Percentual: 10% das demissões sem justa causa.
Valor: Base de Cálculo x Percentual</t>
        </r>
      </text>
    </comment>
    <comment ref="H77" authorId="1" shapeId="0" xr:uid="{00000000-0006-0000-0300-00000B000000}">
      <text>
        <r>
          <rPr>
            <b/>
            <sz val="8"/>
            <color indexed="81"/>
            <rFont val="Times New Roman"/>
            <family val="1"/>
          </rPr>
          <t xml:space="preserve">Multa do FGTS sobre o aviso-prévio trabalhado: </t>
        </r>
        <r>
          <rPr>
            <sz val="8"/>
            <color indexed="81"/>
            <rFont val="Times New Roman"/>
            <family val="1"/>
          </rPr>
          <t xml:space="preserve">
Base de cálculo: Corresponde ao valor do depósito mensal realizado no Fundo de Garantia por Tempo de Serviço – FGTS.
Percentual da Multa: corresponde a 50% dos quais 40% refere-se à multa do FGTS e 10% à contribuição social a ser recolhida na rede bancária e transferida à Caixa Econômica Federal.
Valor: Base de cálculo x Percentual da Multa.</t>
        </r>
      </text>
    </comment>
    <comment ref="H85" authorId="1" shapeId="0" xr:uid="{00000000-0006-0000-0300-00000C000000}">
      <text>
        <r>
          <rPr>
            <sz val="8"/>
            <color indexed="81"/>
            <rFont val="Times New Roman"/>
            <family val="1"/>
          </rPr>
          <t xml:space="preserve">Férias
Somente Férias = 9,075% 
Cotação de 12,10% sobre o valor do Módulo 1 - Composição da remuneração, conforme Anexo XII da IN 5/17
(Férias + Adicional = 12,10%)
(Férias = 9,075% Adicional de Férias= 3,025%)
Deve ser provisionado para o repositor substituto apenas 1/12 das férias, tempo máximo em que ocupará o posto do titular. </t>
        </r>
      </text>
    </comment>
    <comment ref="H86" authorId="1" shapeId="0" xr:uid="{00000000-0006-0000-0300-00000D000000}">
      <text>
        <r>
          <rPr>
            <sz val="8"/>
            <color indexed="81"/>
            <rFont val="Arial"/>
            <family val="2"/>
          </rPr>
          <t xml:space="preserve">Ausências Legais
((2/30/12) x 100 = 0,556%
2 = Dados estatiticos do IBGE estima que cada empregado falta em média dois dias por ano.
30 = Impacto sobre o mês
12 = Impacto diluído ao longo de 12 meses.
</t>
        </r>
      </text>
    </comment>
    <comment ref="H87" authorId="1" shapeId="0" xr:uid="{00000000-0006-0000-0300-00000E000000}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0,02 ou 2% = estimativa do IBGE que 2% dos trabalhadores são pais no periodo de um ano.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8" authorId="1" shapeId="0" xr:uid="{00000000-0006-0000-0300-00000F000000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>((15/30/12) x 0,08 x 100 = 0,333%
15 dias de ausência cobertos pelo empregador, após 15 dias, INSS.
30 = impacto sobre o mês
/12 = impacto diluído ao longo de 12 meses.
0,08 (8%) - Segundo IBGE 8% dos empregados (nivel) nacional sofrem acidente durante o ano.</t>
        </r>
      </text>
    </comment>
    <comment ref="H89" authorId="1" shapeId="0" xr:uid="{00000000-0006-0000-0300-000010000000}">
      <text>
        <r>
          <rPr>
            <b/>
            <sz val="10"/>
            <color indexed="81"/>
            <rFont val="Times New Roman"/>
            <family val="1"/>
          </rPr>
          <t>Afastamento Maternidade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0,03 = 3% ocorrência da licença maternidade ao ano (variável).
(4/12) = custo provisionado pelo empregador para cobrir a reposição do substituto relativamente ás suas férias. </t>
        </r>
      </text>
    </comment>
    <comment ref="B116" authorId="2" shapeId="0" xr:uid="{00000000-0006-0000-0300-000011000000}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7" authorId="2" shapeId="0" xr:uid="{00000000-0006-0000-0300-000012000000}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8" authorId="1" shapeId="0" xr:uid="{00000000-0006-0000-0300-000013000000}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<sst xmlns="http://schemas.openxmlformats.org/spreadsheetml/2006/main" count="842" uniqueCount="243">
  <si>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</si>
  <si>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</si>
  <si>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</si>
  <si>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</si>
  <si>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</si>
  <si>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</si>
  <si>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</si>
  <si>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</si>
  <si>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</si>
  <si>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</si>
  <si>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</si>
  <si>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</si>
  <si>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</si>
  <si>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</si>
  <si>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</si>
  <si>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</si>
  <si>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</si>
  <si>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</si>
  <si>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</si>
  <si>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</si>
  <si>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</si>
  <si>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</si>
  <si>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</si>
  <si>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</si>
  <si>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Adicional de hora-extra no feriado trabalhado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</si>
  <si>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</si>
  <si>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</si>
  <si>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</si>
  <si>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</si>
  <si>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</si>
  <si>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</si>
  <si>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</si>
  <si>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</si>
  <si>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</si>
  <si>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</si>
  <si>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</si>
  <si>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</si>
  <si>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</si>
  <si>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</si>
  <si>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</si>
  <si>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</si>
  <si>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</si>
  <si>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</si>
  <si>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</si>
  <si>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</si>
  <si>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</si>
  <si>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</si>
  <si>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</si>
  <si>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</si>
  <si>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</si>
  <si>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</si>
  <si>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</si>
  <si>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</si>
  <si>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</si>
  <si>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</si>
  <si>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</si>
  <si>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</si>
  <si>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</si>
  <si>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</si>
  <si>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</si>
  <si>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</si>
  <si>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</si>
  <si>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</si>
  <si>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</si>
  <si>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</si>
  <si>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</si>
  <si>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</si>
  <si>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</si>
  <si>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</si>
  <si>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</si>
  <si>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</si>
  <si>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</si>
  <si>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</si>
  <si>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</si>
  <si>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</si>
  <si>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</si>
  <si>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</si>
  <si>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</si>
  <si>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</si>
  <si>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</si>
  <si>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</si>
  <si>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</si>
  <si>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</si>
  <si>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</si>
  <si>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</si>
  <si>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</si>
  <si>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</si>
  <si>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</si>
  <si>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</si>
  <si>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</si>
  <si>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</si>
  <si>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Licença-paternidade</t>
  </si>
  <si>
    <t>Ausência por acidente de trabalho</t>
  </si>
  <si>
    <t>Afastamento Maternidade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</si>
  <si>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</si>
  <si>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</si>
  <si>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</si>
  <si>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</si>
  <si>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</si>
  <si>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</si>
  <si>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</si>
  <si>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</si>
  <si>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</si>
  <si>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</si>
  <si>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</si>
  <si>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</si>
  <si>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</si>
  <si>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</si>
  <si>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</si>
  <si>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</si>
  <si>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</si>
  <si>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</si>
  <si>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Férias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</si>
  <si>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</si>
  <si>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</si>
  <si>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</si>
  <si>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</si>
  <si>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</si>
  <si>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</si>
  <si>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</si>
  <si>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</si>
  <si>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</si>
  <si>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</si>
  <si>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</si>
  <si>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</si>
  <si>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</si>
  <si>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</si>
  <si>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</si>
  <si>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</si>
  <si>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</si>
  <si>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</si>
  <si>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</si>
  <si>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</si>
  <si>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</si>
  <si>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</si>
  <si>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</si>
  <si>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</si>
  <si>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</si>
  <si>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</si>
  <si>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</si>
  <si>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</si>
  <si>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</si>
  <si>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</si>
  <si>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</si>
  <si>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</si>
  <si>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</si>
  <si>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</si>
  <si>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</si>
  <si>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</si>
  <si>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</si>
  <si>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</si>
  <si>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</si>
  <si>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</si>
  <si>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</si>
  <si>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</si>
  <si>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</si>
  <si>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</si>
  <si>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</si>
  <si>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</si>
  <si>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</si>
  <si>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</si>
  <si>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</si>
  <si>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</si>
  <si>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</si>
  <si>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</si>
  <si>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</si>
  <si>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</si>
  <si>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</si>
  <si>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</si>
  <si>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</si>
  <si>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</si>
  <si>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</si>
  <si>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</si>
  <si>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</si>
  <si>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</si>
  <si>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</si>
  <si>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</si>
  <si>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</si>
  <si>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</si>
  <si>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</si>
  <si>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</si>
  <si>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</si>
  <si>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</si>
  <si>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</si>
  <si>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</si>
  <si>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</si>
  <si>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</si>
  <si>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</si>
  <si>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</si>
  <si>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</si>
  <si>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</si>
  <si>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</si>
  <si>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</si>
  <si>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</si>
  <si>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</si>
  <si>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</si>
  <si>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</si>
  <si>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CBO 5173-30</t>
  </si>
  <si>
    <t>Outros: Intervalo Intrajornada</t>
  </si>
  <si>
    <t>Armamento</t>
  </si>
  <si>
    <t>SERVIÇO DE VIGILÂNCIA ARMADA- DIURNO - ESCALA 12X36</t>
  </si>
  <si>
    <t xml:space="preserve">Salário-base </t>
  </si>
  <si>
    <t>Quantidade de Postos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</si>
  <si>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</si>
  <si>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</si>
  <si>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</si>
  <si>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</si>
  <si>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Par de Botas</t>
  </si>
  <si>
    <t>Munição calibre 38 (PCT. c/ 10 Und.)</t>
  </si>
  <si>
    <t>Transporte (15 dias úteis)</t>
  </si>
  <si>
    <t>por Unidade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</si>
  <si>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</si>
  <si>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</si>
  <si>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</si>
  <si>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</si>
  <si>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VALOR TOTAL (CONTRATO DE 12 MESES) (A x B x C)</t>
  </si>
  <si>
    <t>Valor Global (contrato para 12 meses)</t>
  </si>
  <si>
    <t>Valor Global (contrato de 12 meses)</t>
  </si>
  <si>
    <t>Outros:</t>
  </si>
  <si>
    <t>Licitação Nº  _______/2020</t>
  </si>
  <si>
    <t>Dia __/___/2020 às ___:___ horas</t>
  </si>
  <si>
    <t>Nº Processo Nº 08514.003936/2019-22</t>
  </si>
  <si>
    <t>Valor global da proposta - Contrato de 12 meses
(Valor mensal do serviço multiplicado por 12 (doze), número de meses do
contrato).</t>
  </si>
  <si>
    <t>Valor global da proposta - Contrato de 12 meses
(Valor mensal do serviço multiplicado por 12 (vinte), número de meses do
contrato).</t>
  </si>
  <si>
    <t>Serviço de vigilância armada noturna 12x36h de segunda à domingo - inclusive sábados domingos e feriados</t>
  </si>
  <si>
    <t>Vigilante</t>
  </si>
  <si>
    <t>Serviço de vigilância desarmada 44 horas semanais diurno, de segunda à sexta, das 07h às 17:48h.</t>
  </si>
  <si>
    <t>Serviço de vigilância armada 12x36h diurno, de segunda à domingo, inclusive sábados, domingos e feriados</t>
  </si>
  <si>
    <t>VALOR UNITÁRIO (A)</t>
  </si>
  <si>
    <t>QUANTIDADE ESTIMADA (CONTRATO DE 12 MESES) (B)</t>
  </si>
  <si>
    <t>SÃO JOSÉ DO RIO PRETO/SP</t>
  </si>
  <si>
    <t>SP000122/2021 - MR068530/2020</t>
  </si>
  <si>
    <t>01/01/2021</t>
  </si>
  <si>
    <t>VIGILANTE</t>
  </si>
  <si>
    <r>
      <t xml:space="preserve">Auxílio-Refeição/Alimentação </t>
    </r>
    <r>
      <rPr>
        <b/>
        <sz val="11"/>
        <rFont val="Times New Roman"/>
        <family val="1"/>
      </rPr>
      <t>(Cláusula Décima Sétima da CCT 2021/2021)</t>
    </r>
  </si>
  <si>
    <r>
      <t xml:space="preserve">Seguro de Vida </t>
    </r>
    <r>
      <rPr>
        <b/>
        <sz val="11"/>
        <rFont val="Times New Roman"/>
        <family val="1"/>
      </rPr>
      <t>(Cláusula Vigésima Segunda da CCT 2021/2021)</t>
    </r>
  </si>
  <si>
    <r>
      <t xml:space="preserve">Auxilio Morte/Funeral </t>
    </r>
    <r>
      <rPr>
        <b/>
        <sz val="11"/>
        <rFont val="Times New Roman"/>
        <family val="1"/>
      </rPr>
      <t>(Cláusula Vigésima Primeira CCT 2021/2021)</t>
    </r>
  </si>
  <si>
    <r>
      <t xml:space="preserve">Assistência Médica e Familiar ou Cesta básica Suplementar </t>
    </r>
    <r>
      <rPr>
        <b/>
        <sz val="11"/>
        <rFont val="Times New Roman"/>
        <family val="1"/>
      </rPr>
      <t>(Cláusulas Décima Oitava e Décima Nona CCT 2021/2021)</t>
    </r>
  </si>
  <si>
    <r>
      <t>Auxílio-Refeição/Alimentação</t>
    </r>
    <r>
      <rPr>
        <b/>
        <sz val="11"/>
        <rFont val="Times New Roman"/>
        <family val="1"/>
      </rPr>
      <t xml:space="preserve"> (Cláusula Décima Sétima da CCT 2021/2021)</t>
    </r>
  </si>
  <si>
    <r>
      <t xml:space="preserve">Assistência Médica e Familiar </t>
    </r>
    <r>
      <rPr>
        <b/>
        <sz val="11"/>
        <rFont val="Times New Roman"/>
        <family val="1"/>
      </rPr>
      <t>(Cláusulas Décima Oitava e Décima Nona CCT 2021/2021)</t>
    </r>
  </si>
  <si>
    <t>Vigilância ostensiva armada, de 44 (quarenta e quatro horas) semanais diurnas de segunda-feira a sexta-feira, das 08:00h às 17:48h, sem intrajornada.</t>
  </si>
  <si>
    <t>Posto de vigilância ostensiva armada de 12 (doze) horas diurnas de segunda-feira a domingo, em turnos de 12(doze) horas x 36(trinta e seis) horas, das 07:00h às 19:00h, inclusive feriados, com intrajornada.</t>
  </si>
  <si>
    <t>Posto de vigilância ostensiva armada de 12 (doze) horas noturnas de segunda-feira a domingo, em turnos de 12(doze) horas x 36(trinta e seis) horas, das 07:00h às 19:00h, inclusive feriados, com intrajornada.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</si>
</sst>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  <numFmt numFmtId="172" formatCode="0.0000000"/>
  </numFmts>
  <fonts count="6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color indexed="81"/>
      <name val="Segoe UI"/>
      <family val="2"/>
    </font>
    <font>
      <sz val="7.5"/>
      <color indexed="81"/>
      <name val="Segoe UI"/>
      <family val="2"/>
    </font>
    <font>
      <b/>
      <sz val="8"/>
      <color indexed="81"/>
      <name val="Times New Roman"/>
      <family val="1"/>
    </font>
    <font>
      <sz val="8"/>
      <color indexed="81"/>
      <name val="Times New Roman"/>
      <family val="1"/>
    </font>
    <font>
      <sz val="8"/>
      <color indexed="81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</cellStyleXfs>
  <cellXfs count="334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2" fillId="0" borderId="0" xfId="41" applyFont="1"/>
    <xf numFmtId="0" fontId="42" fillId="0" borderId="0" xfId="41" applyFont="1" applyBorder="1" applyAlignment="1">
      <alignment horizontal="center" vertical="center"/>
    </xf>
    <xf numFmtId="0" fontId="42" fillId="0" borderId="0" xfId="41" applyFont="1" applyBorder="1"/>
    <xf numFmtId="0" fontId="42" fillId="0" borderId="0" xfId="41" applyFont="1" applyBorder="1" applyAlignment="1">
      <alignment horizontal="center"/>
    </xf>
    <xf numFmtId="0" fontId="42" fillId="0" borderId="0" xfId="41" applyFont="1" applyBorder="1" applyAlignment="1">
      <alignment wrapText="1"/>
    </xf>
    <xf numFmtId="169" fontId="44" fillId="3" borderId="29" xfId="41" applyNumberFormat="1" applyFont="1" applyFill="1" applyBorder="1"/>
    <xf numFmtId="0" fontId="43" fillId="0" borderId="0" xfId="41" applyFont="1"/>
    <xf numFmtId="164" fontId="45" fillId="3" borderId="29" xfId="41" applyNumberFormat="1" applyFont="1" applyFill="1" applyBorder="1" applyAlignment="1">
      <alignment horizontal="center" vertical="center" wrapText="1"/>
    </xf>
    <xf numFmtId="0" fontId="42" fillId="0" borderId="29" xfId="41" applyFont="1" applyBorder="1"/>
    <xf numFmtId="0" fontId="7" fillId="0" borderId="29" xfId="41" applyBorder="1"/>
    <xf numFmtId="0" fontId="45" fillId="3" borderId="29" xfId="41" applyFont="1" applyFill="1" applyBorder="1" applyAlignment="1">
      <alignment horizontal="center" vertical="center" wrapText="1"/>
    </xf>
    <xf numFmtId="0" fontId="42" fillId="0" borderId="29" xfId="41" applyFont="1" applyBorder="1" applyAlignment="1">
      <alignment horizontal="center" vertical="center"/>
    </xf>
    <xf numFmtId="0" fontId="42" fillId="0" borderId="0" xfId="41" applyFont="1" applyAlignment="1">
      <alignment horizontal="left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69" fontId="33" fillId="7" borderId="1" xfId="0" applyNumberFormat="1" applyFont="1" applyFill="1" applyBorder="1" applyAlignment="1">
      <alignment horizontal="center" vertical="center" wrapText="1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169" fontId="33" fillId="7" borderId="1" xfId="0" applyNumberFormat="1" applyFont="1" applyFill="1" applyBorder="1" applyAlignment="1">
      <alignment horizontal="right" vertical="center"/>
    </xf>
    <xf numFmtId="169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9" fontId="7" fillId="3" borderId="0" xfId="39" applyNumberFormat="1" applyFill="1"/>
    <xf numFmtId="170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2" fontId="7" fillId="3" borderId="0" xfId="46" applyNumberFormat="1" applyFont="1" applyFill="1"/>
    <xf numFmtId="0" fontId="7" fillId="3" borderId="0" xfId="39" applyFill="1" applyAlignment="1">
      <alignment horizontal="right"/>
    </xf>
    <xf numFmtId="0" fontId="50" fillId="3" borderId="46" xfId="39" applyFont="1" applyFill="1" applyBorder="1" applyAlignment="1">
      <alignment horizontal="center" vertical="center"/>
    </xf>
    <xf numFmtId="0" fontId="50" fillId="3" borderId="45" xfId="39" applyFont="1" applyFill="1" applyBorder="1" applyAlignment="1">
      <alignment horizontal="center" vertical="center"/>
    </xf>
    <xf numFmtId="168" fontId="50" fillId="3" borderId="45" xfId="37" applyFont="1" applyFill="1" applyBorder="1" applyAlignment="1">
      <alignment horizontal="center" vertical="center"/>
    </xf>
    <xf numFmtId="0" fontId="50" fillId="3" borderId="44" xfId="39" applyFont="1" applyFill="1" applyBorder="1" applyAlignment="1">
      <alignment horizontal="center" vertical="center"/>
    </xf>
    <xf numFmtId="0" fontId="50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50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9" fillId="0" borderId="29" xfId="0" applyFont="1" applyBorder="1" applyAlignment="1">
      <alignment horizontal="center" vertical="center" wrapText="1"/>
    </xf>
    <xf numFmtId="169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9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9" fontId="50" fillId="37" borderId="29" xfId="39" applyNumberFormat="1" applyFont="1" applyFill="1" applyBorder="1" applyAlignment="1">
      <alignment horizontal="center" vertical="center"/>
    </xf>
    <xf numFmtId="1" fontId="7" fillId="3" borderId="29" xfId="39" applyNumberFormat="1" applyFont="1" applyFill="1" applyBorder="1" applyAlignment="1">
      <alignment horizontal="center" vertical="center"/>
    </xf>
    <xf numFmtId="169" fontId="7" fillId="7" borderId="29" xfId="37" applyNumberFormat="1" applyFont="1" applyFill="1" applyBorder="1" applyAlignment="1">
      <alignment horizontal="center" vertical="center" wrapText="1"/>
    </xf>
    <xf numFmtId="169" fontId="44" fillId="3" borderId="29" xfId="37" applyNumberFormat="1" applyFont="1" applyFill="1" applyBorder="1" applyAlignment="1">
      <alignment horizontal="center" vertical="center"/>
    </xf>
    <xf numFmtId="0" fontId="53" fillId="36" borderId="0" xfId="39" applyFont="1" applyFill="1" applyAlignment="1">
      <alignment horizontal="center" vertical="center" textRotation="90"/>
    </xf>
    <xf numFmtId="169" fontId="50" fillId="3" borderId="29" xfId="39" applyNumberFormat="1" applyFont="1" applyFill="1" applyBorder="1" applyAlignment="1">
      <alignment horizontal="center" vertical="center" wrapText="1"/>
    </xf>
    <xf numFmtId="169" fontId="33" fillId="0" borderId="29" xfId="0" applyNumberFormat="1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9" fontId="33" fillId="0" borderId="1" xfId="0" applyNumberFormat="1" applyFont="1" applyBorder="1" applyAlignment="1">
      <alignment horizontal="center" vertical="center"/>
    </xf>
    <xf numFmtId="169" fontId="0" fillId="0" borderId="0" xfId="0" applyNumberFormat="1" applyFont="1"/>
    <xf numFmtId="10" fontId="34" fillId="7" borderId="1" xfId="0" applyNumberFormat="1" applyFont="1" applyFill="1" applyBorder="1" applyAlignment="1">
      <alignment horizontal="center" vertical="center"/>
    </xf>
    <xf numFmtId="0" fontId="0" fillId="0" borderId="29" xfId="0" applyFont="1" applyBorder="1"/>
    <xf numFmtId="0" fontId="7" fillId="0" borderId="33" xfId="41" applyBorder="1" applyAlignment="1">
      <alignment horizontal="center" vertical="center"/>
    </xf>
    <xf numFmtId="0" fontId="7" fillId="0" borderId="8" xfId="41" applyBorder="1" applyAlignment="1">
      <alignment horizontal="center" vertical="center"/>
    </xf>
    <xf numFmtId="0" fontId="48" fillId="0" borderId="0" xfId="41" applyFont="1" applyAlignment="1">
      <alignment horizontal="center"/>
    </xf>
    <xf numFmtId="0" fontId="47" fillId="0" borderId="0" xfId="41" applyFont="1" applyAlignment="1">
      <alignment horizontal="center"/>
    </xf>
    <xf numFmtId="0" fontId="5" fillId="0" borderId="0" xfId="41" applyFont="1" applyAlignment="1">
      <alignment horizontal="left"/>
    </xf>
    <xf numFmtId="0" fontId="42" fillId="0" borderId="0" xfId="41" applyFont="1" applyAlignment="1">
      <alignment horizontal="left"/>
    </xf>
    <xf numFmtId="0" fontId="43" fillId="0" borderId="0" xfId="41" applyFont="1" applyAlignment="1">
      <alignment horizontal="left"/>
    </xf>
    <xf numFmtId="0" fontId="41" fillId="3" borderId="30" xfId="41" applyFont="1" applyFill="1" applyBorder="1" applyAlignment="1">
      <alignment horizontal="center" vertical="center" wrapText="1"/>
    </xf>
    <xf numFmtId="0" fontId="41" fillId="3" borderId="31" xfId="41" applyFont="1" applyFill="1" applyBorder="1" applyAlignment="1">
      <alignment horizontal="center" vertical="center" wrapText="1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5" fillId="3" borderId="29" xfId="41" applyFont="1" applyFill="1" applyBorder="1" applyAlignment="1">
      <alignment horizontal="center" vertical="center" wrapText="1"/>
    </xf>
    <xf numFmtId="0" fontId="43" fillId="0" borderId="0" xfId="41" applyFont="1" applyBorder="1" applyAlignment="1">
      <alignment horizontal="justify" vertical="justify" wrapText="1"/>
    </xf>
    <xf numFmtId="0" fontId="43" fillId="0" borderId="0" xfId="41" applyFont="1" applyBorder="1" applyAlignment="1">
      <alignment horizontal="left" vertical="center" wrapText="1"/>
    </xf>
    <xf numFmtId="0" fontId="43" fillId="0" borderId="0" xfId="41" applyFont="1" applyBorder="1" applyAlignment="1">
      <alignment horizontal="left" vertical="justify" wrapText="1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51" fillId="36" borderId="0" xfId="39" applyFont="1" applyFill="1" applyAlignment="1">
      <alignment horizontal="center"/>
    </xf>
    <xf numFmtId="0" fontId="53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2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5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7" borderId="30" xfId="0" applyFont="1" applyFill="1" applyBorder="1" applyAlignment="1">
      <alignment horizontal="center" vertical="center" wrapText="1"/>
    </xf>
    <xf numFmtId="0" fontId="33" fillId="7" borderId="32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</cellXfs>
  <cellStyles count="60">
    <cellStyle name="20% - Ênfase1 2" xfId="4" xr:uid="{00000000-0005-0000-0000-000000000000}"/>
    <cellStyle name="20% - Ênfase2 2" xfId="5" xr:uid="{00000000-0005-0000-0000-000001000000}"/>
    <cellStyle name="20% - Ênfase3 2" xfId="6" xr:uid="{00000000-0005-0000-0000-000002000000}"/>
    <cellStyle name="20% - Ênfase4 2" xfId="7" xr:uid="{00000000-0005-0000-0000-000003000000}"/>
    <cellStyle name="20% - Ênfase5 2" xfId="8" xr:uid="{00000000-0005-0000-0000-000004000000}"/>
    <cellStyle name="20% - Ênfase6 2" xfId="9" xr:uid="{00000000-0005-0000-0000-000005000000}"/>
    <cellStyle name="40% - Ênfase1 2" xfId="10" xr:uid="{00000000-0005-0000-0000-000006000000}"/>
    <cellStyle name="40% - Ênfase2 2" xfId="11" xr:uid="{00000000-0005-0000-0000-000007000000}"/>
    <cellStyle name="40% - Ênfase3 2" xfId="12" xr:uid="{00000000-0005-0000-0000-000008000000}"/>
    <cellStyle name="40% - Ênfase4 2" xfId="13" xr:uid="{00000000-0005-0000-0000-000009000000}"/>
    <cellStyle name="40% - Ênfase5 2" xfId="14" xr:uid="{00000000-0005-0000-0000-00000A000000}"/>
    <cellStyle name="40% - Ênfase6 2" xfId="15" xr:uid="{00000000-0005-0000-0000-00000B000000}"/>
    <cellStyle name="60% - Ênfase1 2" xfId="16" xr:uid="{00000000-0005-0000-0000-00000C000000}"/>
    <cellStyle name="60% - Ênfase2 2" xfId="17" xr:uid="{00000000-0005-0000-0000-00000D000000}"/>
    <cellStyle name="60% - Ênfase3 2" xfId="18" xr:uid="{00000000-0005-0000-0000-00000E000000}"/>
    <cellStyle name="60% - Ênfase4 2" xfId="19" xr:uid="{00000000-0005-0000-0000-00000F000000}"/>
    <cellStyle name="60% - Ênfase5 2" xfId="20" xr:uid="{00000000-0005-0000-0000-000010000000}"/>
    <cellStyle name="60% - Ênfase6 2" xfId="21" xr:uid="{00000000-0005-0000-0000-000011000000}"/>
    <cellStyle name="Bom 2" xfId="22" xr:uid="{00000000-0005-0000-0000-000012000000}"/>
    <cellStyle name="Cálculo 2" xfId="23" xr:uid="{00000000-0005-0000-0000-000013000000}"/>
    <cellStyle name="Célula de Verificação 2" xfId="24" xr:uid="{00000000-0005-0000-0000-000014000000}"/>
    <cellStyle name="Célula Vinculada 2" xfId="25" xr:uid="{00000000-0005-0000-0000-000015000000}"/>
    <cellStyle name="Ênfase1 2" xfId="26" xr:uid="{00000000-0005-0000-0000-000016000000}"/>
    <cellStyle name="Ênfase2 2" xfId="27" xr:uid="{00000000-0005-0000-0000-000017000000}"/>
    <cellStyle name="Ênfase3 2" xfId="28" xr:uid="{00000000-0005-0000-0000-000018000000}"/>
    <cellStyle name="Ênfase4 2" xfId="29" xr:uid="{00000000-0005-0000-0000-000019000000}"/>
    <cellStyle name="Ênfase5 2" xfId="30" xr:uid="{00000000-0005-0000-0000-00001A000000}"/>
    <cellStyle name="Ênfase6 2" xfId="31" xr:uid="{00000000-0005-0000-0000-00001B000000}"/>
    <cellStyle name="Entrada 2" xfId="32" xr:uid="{00000000-0005-0000-0000-00001C000000}"/>
    <cellStyle name="Incorreto 2" xfId="33" xr:uid="{00000000-0005-0000-0000-00001D000000}"/>
    <cellStyle name="Moeda" xfId="1" builtinId="4"/>
    <cellStyle name="Moeda 2" xfId="35" xr:uid="{00000000-0005-0000-0000-00001F000000}"/>
    <cellStyle name="Moeda 3" xfId="36" xr:uid="{00000000-0005-0000-0000-000020000000}"/>
    <cellStyle name="Moeda 4" xfId="37" xr:uid="{00000000-0005-0000-0000-000021000000}"/>
    <cellStyle name="Moeda 5" xfId="34" xr:uid="{00000000-0005-0000-0000-000022000000}"/>
    <cellStyle name="Neutra 2" xfId="38" xr:uid="{00000000-0005-0000-0000-000023000000}"/>
    <cellStyle name="Normal" xfId="0" builtinId="0"/>
    <cellStyle name="Normal 2" xfId="39" xr:uid="{00000000-0005-0000-0000-000025000000}"/>
    <cellStyle name="Normal 2 2" xfId="40" xr:uid="{00000000-0005-0000-0000-000026000000}"/>
    <cellStyle name="Normal 3" xfId="41" xr:uid="{00000000-0005-0000-0000-000027000000}"/>
    <cellStyle name="Normal 4" xfId="42" xr:uid="{00000000-0005-0000-0000-000028000000}"/>
    <cellStyle name="Normal 5" xfId="43" xr:uid="{00000000-0005-0000-0000-000029000000}"/>
    <cellStyle name="Normal 6" xfId="3" xr:uid="{00000000-0005-0000-0000-00002A000000}"/>
    <cellStyle name="Normal 7" xfId="59" xr:uid="{00000000-0005-0000-0000-00002B000000}"/>
    <cellStyle name="Nota 2" xfId="44" xr:uid="{00000000-0005-0000-0000-00002C000000}"/>
    <cellStyle name="Porcentagem" xfId="2" builtinId="5"/>
    <cellStyle name="Porcentagem 2" xfId="46" xr:uid="{00000000-0005-0000-0000-00002E000000}"/>
    <cellStyle name="Porcentagem 3" xfId="47" xr:uid="{00000000-0005-0000-0000-00002F000000}"/>
    <cellStyle name="Porcentagem 4" xfId="45" xr:uid="{00000000-0005-0000-0000-000030000000}"/>
    <cellStyle name="Saída 2" xfId="48" xr:uid="{00000000-0005-0000-0000-000031000000}"/>
    <cellStyle name="Separador de milhares 2" xfId="49" xr:uid="{00000000-0005-0000-0000-000032000000}"/>
    <cellStyle name="Texto de Aviso 2" xfId="50" xr:uid="{00000000-0005-0000-0000-000033000000}"/>
    <cellStyle name="Texto Explicativo 2" xfId="51" xr:uid="{00000000-0005-0000-0000-000034000000}"/>
    <cellStyle name="Título 1 2" xfId="52" xr:uid="{00000000-0005-0000-0000-000035000000}"/>
    <cellStyle name="Título 2 2" xfId="53" xr:uid="{00000000-0005-0000-0000-000036000000}"/>
    <cellStyle name="Título 3 2" xfId="54" xr:uid="{00000000-0005-0000-0000-000037000000}"/>
    <cellStyle name="Título 4 2" xfId="55" xr:uid="{00000000-0005-0000-0000-000038000000}"/>
    <cellStyle name="Título 5" xfId="56" xr:uid="{00000000-0005-0000-0000-000039000000}"/>
    <cellStyle name="Total 2" xfId="57" xr:uid="{00000000-0005-0000-0000-00003A000000}"/>
    <cellStyle name="Vírgula 2" xfId="58" xr:uid="{00000000-0005-0000-0000-00003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3:H51"/>
  <sheetViews>
    <sheetView showGridLines="0" view="pageBreakPreview" topLeftCell="A20" zoomScale="150" zoomScaleNormal="100" zoomScaleSheetLayoutView="150" workbookViewId="0">
      <selection activeCell="C22" sqref="C22"/>
    </sheetView>
  </sheetViews>
  <sheetFormatPr defaultColWidth="9.140625" defaultRowHeight="12.75" x14ac:dyDescent="0.2"/>
  <cols>
    <col min="1" max="1" width="9.140625" style="72"/>
    <col min="2" max="2" width="9.140625" style="72" customWidth="1"/>
    <col min="3" max="3" width="42.42578125" style="72" customWidth="1"/>
    <col min="4" max="4" width="15.7109375" style="72" customWidth="1"/>
    <col min="5" max="5" width="18.7109375" style="72" customWidth="1"/>
    <col min="6" max="6" width="16.7109375" style="72" customWidth="1"/>
    <col min="7" max="7" width="21.28515625" style="72" customWidth="1"/>
    <col min="8" max="8" width="16.7109375" style="72" bestFit="1" customWidth="1"/>
    <col min="9" max="9" width="18.5703125" style="72" customWidth="1"/>
    <col min="10" max="11" width="9.140625" style="72"/>
    <col min="12" max="12" width="16.7109375" style="72" bestFit="1" customWidth="1"/>
    <col min="13" max="16384" width="9.140625" style="72"/>
  </cols>
  <sheetData>
    <row r="3" spans="2:8" ht="18" x14ac:dyDescent="0.25">
      <c r="C3" s="169" t="s">
        <v>150</v>
      </c>
      <c r="D3" s="170"/>
      <c r="E3" s="170"/>
    </row>
    <row r="4" spans="2:8" x14ac:dyDescent="0.2">
      <c r="B4" s="75"/>
      <c r="C4" s="177" t="s">
        <v>149</v>
      </c>
      <c r="D4" s="177"/>
      <c r="E4" s="177"/>
      <c r="F4" s="75"/>
      <c r="G4" s="75"/>
      <c r="H4" s="75"/>
    </row>
    <row r="5" spans="2:8" x14ac:dyDescent="0.2">
      <c r="B5" s="75"/>
      <c r="C5" s="177"/>
      <c r="D5" s="177"/>
      <c r="E5" s="177"/>
      <c r="F5" s="75"/>
      <c r="G5" s="75"/>
      <c r="H5" s="75"/>
    </row>
    <row r="6" spans="2:8" ht="38.25" customHeight="1" x14ac:dyDescent="0.2">
      <c r="B6" s="75"/>
      <c r="C6" s="177"/>
      <c r="D6" s="177"/>
      <c r="E6" s="177"/>
      <c r="F6" s="75"/>
      <c r="G6" s="75"/>
      <c r="H6" s="75"/>
    </row>
    <row r="7" spans="2:8" x14ac:dyDescent="0.2">
      <c r="B7" s="172" t="s">
        <v>148</v>
      </c>
      <c r="C7" s="172"/>
      <c r="D7" s="172"/>
      <c r="E7" s="87"/>
      <c r="F7" s="75"/>
      <c r="G7" s="75"/>
      <c r="H7" s="75"/>
    </row>
    <row r="8" spans="2:8" x14ac:dyDescent="0.2">
      <c r="B8" s="171" t="s">
        <v>147</v>
      </c>
      <c r="C8" s="172"/>
      <c r="D8" s="87"/>
      <c r="E8" s="87"/>
      <c r="F8" s="75"/>
      <c r="G8" s="75"/>
      <c r="H8" s="75"/>
    </row>
    <row r="9" spans="2:8" x14ac:dyDescent="0.2">
      <c r="B9" s="171" t="s">
        <v>146</v>
      </c>
      <c r="C9" s="172"/>
      <c r="D9" s="87"/>
      <c r="E9" s="87"/>
      <c r="F9" s="75"/>
      <c r="G9" s="75"/>
      <c r="H9" s="75"/>
    </row>
    <row r="10" spans="2:8" x14ac:dyDescent="0.2">
      <c r="B10" s="171" t="s">
        <v>152</v>
      </c>
      <c r="C10" s="172"/>
      <c r="D10" s="87"/>
      <c r="E10" s="87"/>
      <c r="F10" s="75"/>
      <c r="G10" s="75"/>
      <c r="H10" s="75"/>
    </row>
    <row r="11" spans="2:8" x14ac:dyDescent="0.2">
      <c r="B11" s="171" t="s">
        <v>145</v>
      </c>
      <c r="C11" s="172"/>
      <c r="D11" s="172"/>
      <c r="E11" s="172"/>
      <c r="F11" s="75"/>
      <c r="G11" s="75"/>
      <c r="H11" s="75"/>
    </row>
    <row r="12" spans="2:8" x14ac:dyDescent="0.2">
      <c r="B12" s="171" t="s">
        <v>144</v>
      </c>
      <c r="C12" s="172"/>
      <c r="D12" s="87"/>
      <c r="E12" s="87"/>
      <c r="F12" s="75"/>
      <c r="G12" s="75"/>
      <c r="H12" s="75"/>
    </row>
    <row r="13" spans="2:8" x14ac:dyDescent="0.2">
      <c r="B13" s="171" t="s">
        <v>143</v>
      </c>
      <c r="C13" s="172"/>
      <c r="D13" s="87"/>
      <c r="E13" s="87"/>
      <c r="F13" s="75"/>
      <c r="G13" s="75"/>
      <c r="H13" s="75"/>
    </row>
    <row r="14" spans="2:8" x14ac:dyDescent="0.2">
      <c r="B14" s="172" t="s">
        <v>142</v>
      </c>
      <c r="C14" s="172"/>
      <c r="D14" s="87"/>
      <c r="E14" s="87"/>
      <c r="F14" s="75"/>
      <c r="G14" s="75"/>
      <c r="H14" s="75"/>
    </row>
    <row r="15" spans="2:8" x14ac:dyDescent="0.2">
      <c r="B15" s="171" t="s">
        <v>141</v>
      </c>
      <c r="C15" s="172"/>
      <c r="D15" s="87"/>
      <c r="E15" s="87"/>
      <c r="F15" s="75"/>
      <c r="G15" s="75"/>
      <c r="H15" s="75"/>
    </row>
    <row r="16" spans="2:8" x14ac:dyDescent="0.2">
      <c r="B16" s="171" t="s">
        <v>140</v>
      </c>
      <c r="C16" s="172"/>
      <c r="D16" s="87"/>
      <c r="E16" s="87"/>
      <c r="F16" s="75"/>
      <c r="G16" s="75"/>
      <c r="H16" s="75"/>
    </row>
    <row r="17" spans="1:8" x14ac:dyDescent="0.2">
      <c r="B17" s="173" t="s">
        <v>139</v>
      </c>
      <c r="C17" s="173"/>
      <c r="D17" s="87"/>
      <c r="E17" s="87"/>
      <c r="F17" s="75"/>
      <c r="G17" s="75"/>
      <c r="H17" s="75"/>
    </row>
    <row r="18" spans="1:8" x14ac:dyDescent="0.2">
      <c r="B18" s="171" t="s">
        <v>138</v>
      </c>
      <c r="C18" s="172"/>
      <c r="D18" s="172"/>
      <c r="E18" s="87"/>
      <c r="F18" s="75"/>
      <c r="G18" s="75"/>
      <c r="H18" s="75"/>
    </row>
    <row r="19" spans="1:8" x14ac:dyDescent="0.2">
      <c r="B19" s="75"/>
      <c r="C19" s="75"/>
      <c r="D19" s="75"/>
      <c r="E19" s="75"/>
      <c r="F19" s="75"/>
      <c r="G19" s="75"/>
      <c r="H19" s="75"/>
    </row>
    <row r="20" spans="1:8" x14ac:dyDescent="0.2">
      <c r="B20" s="75"/>
      <c r="C20" s="75"/>
      <c r="D20" s="75"/>
      <c r="E20" s="75"/>
      <c r="F20" s="75"/>
      <c r="G20" s="75"/>
      <c r="H20" s="75"/>
    </row>
    <row r="21" spans="1:8" ht="47.25" x14ac:dyDescent="0.2">
      <c r="A21" s="90" t="s">
        <v>137</v>
      </c>
      <c r="B21" s="86" t="s">
        <v>83</v>
      </c>
      <c r="C21" s="85" t="s">
        <v>82</v>
      </c>
      <c r="D21" s="85" t="s">
        <v>136</v>
      </c>
      <c r="E21" s="85" t="s">
        <v>202</v>
      </c>
      <c r="F21" s="85" t="s">
        <v>135</v>
      </c>
      <c r="G21" s="85" t="s">
        <v>217</v>
      </c>
      <c r="H21" s="75"/>
    </row>
    <row r="22" spans="1:8" ht="33.75" x14ac:dyDescent="0.2">
      <c r="A22" s="167">
        <v>1</v>
      </c>
      <c r="B22" s="86">
        <v>1</v>
      </c>
      <c r="C22" s="149" t="s">
        <v>240</v>
      </c>
      <c r="D22" s="88" t="s">
        <v>153</v>
      </c>
      <c r="E22" s="89">
        <v>1</v>
      </c>
      <c r="F22" s="82"/>
      <c r="G22" s="82"/>
      <c r="H22" s="75"/>
    </row>
    <row r="23" spans="1:8" ht="45" x14ac:dyDescent="0.2">
      <c r="A23" s="168"/>
      <c r="B23" s="86">
        <v>2</v>
      </c>
      <c r="C23" s="149" t="s">
        <v>241</v>
      </c>
      <c r="D23" s="88" t="s">
        <v>153</v>
      </c>
      <c r="E23" s="89">
        <v>2</v>
      </c>
      <c r="F23" s="82"/>
      <c r="G23" s="82"/>
      <c r="H23" s="75"/>
    </row>
    <row r="24" spans="1:8" ht="45" x14ac:dyDescent="0.2">
      <c r="A24" s="168"/>
      <c r="B24" s="86">
        <v>3</v>
      </c>
      <c r="C24" s="149" t="s">
        <v>242</v>
      </c>
      <c r="D24" s="88" t="s">
        <v>153</v>
      </c>
      <c r="E24" s="89">
        <v>3</v>
      </c>
      <c r="F24" s="82"/>
      <c r="G24" s="82"/>
      <c r="H24" s="75"/>
    </row>
    <row r="25" spans="1:8" ht="30.75" customHeight="1" x14ac:dyDescent="0.2">
      <c r="A25" s="84"/>
      <c r="B25" s="83"/>
      <c r="C25" s="174" t="s">
        <v>154</v>
      </c>
      <c r="D25" s="175"/>
      <c r="E25" s="176"/>
      <c r="F25" s="158"/>
      <c r="G25" s="82"/>
      <c r="H25" s="81"/>
    </row>
    <row r="26" spans="1:8" ht="15.75" x14ac:dyDescent="0.25">
      <c r="B26" s="75"/>
      <c r="C26" s="179" t="s">
        <v>151</v>
      </c>
      <c r="D26" s="179"/>
      <c r="E26" s="179"/>
      <c r="F26" s="179"/>
      <c r="G26" s="80">
        <f>F25</f>
        <v>0</v>
      </c>
      <c r="H26" s="75"/>
    </row>
    <row r="27" spans="1:8" ht="15.75" x14ac:dyDescent="0.25">
      <c r="B27" s="75"/>
      <c r="C27" s="179" t="s">
        <v>216</v>
      </c>
      <c r="D27" s="179"/>
      <c r="E27" s="179"/>
      <c r="F27" s="179"/>
      <c r="G27" s="80">
        <f>G25</f>
        <v>0</v>
      </c>
      <c r="H27" s="75"/>
    </row>
    <row r="28" spans="1:8" x14ac:dyDescent="0.2">
      <c r="B28" s="75"/>
      <c r="C28" s="75"/>
      <c r="D28" s="75"/>
      <c r="E28" s="75"/>
      <c r="F28" s="75"/>
      <c r="G28" s="75"/>
      <c r="H28" s="75"/>
    </row>
    <row r="29" spans="1:8" ht="37.5" customHeight="1" x14ac:dyDescent="0.2">
      <c r="B29" s="180" t="s">
        <v>134</v>
      </c>
      <c r="C29" s="180"/>
      <c r="D29" s="180"/>
      <c r="E29" s="180"/>
      <c r="F29" s="180"/>
      <c r="G29" s="77"/>
      <c r="H29" s="75"/>
    </row>
    <row r="30" spans="1:8" ht="24.75" customHeight="1" x14ac:dyDescent="0.2">
      <c r="B30" s="180" t="s">
        <v>133</v>
      </c>
      <c r="C30" s="180"/>
      <c r="D30" s="180"/>
      <c r="E30" s="180"/>
      <c r="F30" s="180"/>
      <c r="G30" s="77"/>
      <c r="H30" s="75"/>
    </row>
    <row r="31" spans="1:8" ht="40.5" customHeight="1" x14ac:dyDescent="0.2">
      <c r="B31" s="181" t="s">
        <v>132</v>
      </c>
      <c r="C31" s="181"/>
      <c r="D31" s="181"/>
      <c r="E31" s="181"/>
      <c r="F31" s="181"/>
      <c r="G31" s="75"/>
      <c r="H31" s="75"/>
    </row>
    <row r="32" spans="1:8" ht="27.75" customHeight="1" x14ac:dyDescent="0.2">
      <c r="B32" s="182" t="s">
        <v>131</v>
      </c>
      <c r="C32" s="182"/>
      <c r="D32" s="182"/>
      <c r="E32" s="182"/>
      <c r="F32" s="182"/>
      <c r="G32" s="75"/>
      <c r="H32" s="75"/>
    </row>
    <row r="33" spans="2:8" ht="55.5" customHeight="1" x14ac:dyDescent="0.2">
      <c r="B33" s="182" t="s">
        <v>130</v>
      </c>
      <c r="C33" s="182"/>
      <c r="D33" s="182"/>
      <c r="E33" s="182"/>
      <c r="F33" s="182"/>
      <c r="G33" s="75"/>
      <c r="H33" s="75"/>
    </row>
    <row r="34" spans="2:8" x14ac:dyDescent="0.2">
      <c r="B34" s="75"/>
      <c r="C34" s="79"/>
      <c r="D34" s="79"/>
      <c r="E34" s="79"/>
      <c r="F34" s="75"/>
      <c r="G34" s="75"/>
      <c r="H34" s="75"/>
    </row>
    <row r="35" spans="2:8" x14ac:dyDescent="0.2">
      <c r="B35" s="75"/>
      <c r="C35" s="184" t="s">
        <v>129</v>
      </c>
      <c r="D35" s="184"/>
      <c r="E35" s="184"/>
      <c r="F35" s="75"/>
      <c r="G35" s="75"/>
      <c r="H35" s="75"/>
    </row>
    <row r="36" spans="2:8" x14ac:dyDescent="0.2">
      <c r="B36" s="75"/>
      <c r="C36" s="78"/>
      <c r="D36" s="78"/>
      <c r="E36" s="78"/>
      <c r="F36" s="75"/>
      <c r="G36" s="75"/>
      <c r="H36" s="75"/>
    </row>
    <row r="37" spans="2:8" ht="3" customHeight="1" x14ac:dyDescent="0.2">
      <c r="B37" s="75"/>
      <c r="C37" s="78"/>
      <c r="D37" s="78"/>
      <c r="E37" s="78"/>
      <c r="F37" s="75"/>
      <c r="G37" s="75"/>
      <c r="H37" s="75"/>
    </row>
    <row r="38" spans="2:8" ht="16.5" hidden="1" customHeight="1" x14ac:dyDescent="0.2">
      <c r="B38" s="75"/>
      <c r="C38" s="77"/>
      <c r="D38" s="77"/>
      <c r="E38" s="77"/>
      <c r="F38" s="75"/>
      <c r="G38" s="75"/>
      <c r="H38" s="75"/>
    </row>
    <row r="39" spans="2:8" x14ac:dyDescent="0.2">
      <c r="B39" s="75"/>
      <c r="C39" s="183" t="s">
        <v>128</v>
      </c>
      <c r="D39" s="183"/>
      <c r="E39" s="183"/>
      <c r="F39" s="75"/>
      <c r="G39" s="75"/>
      <c r="H39" s="75"/>
    </row>
    <row r="40" spans="2:8" x14ac:dyDescent="0.2">
      <c r="B40" s="75"/>
      <c r="C40" s="183" t="s">
        <v>127</v>
      </c>
      <c r="D40" s="183"/>
      <c r="E40" s="183"/>
      <c r="F40" s="75"/>
      <c r="G40" s="75"/>
      <c r="H40" s="75"/>
    </row>
    <row r="41" spans="2:8" x14ac:dyDescent="0.2">
      <c r="B41" s="75"/>
      <c r="C41" s="76"/>
      <c r="D41" s="76"/>
      <c r="E41" s="76"/>
      <c r="F41" s="75"/>
      <c r="G41" s="75"/>
      <c r="H41" s="75"/>
    </row>
    <row r="42" spans="2:8" x14ac:dyDescent="0.2">
      <c r="B42" s="75"/>
      <c r="C42" s="76"/>
      <c r="D42" s="76"/>
      <c r="E42" s="76"/>
      <c r="F42" s="75"/>
      <c r="G42" s="75"/>
      <c r="H42" s="75"/>
    </row>
    <row r="43" spans="2:8" x14ac:dyDescent="0.2">
      <c r="B43" s="75"/>
      <c r="C43" s="76"/>
      <c r="D43" s="76"/>
      <c r="E43" s="76"/>
      <c r="F43" s="75"/>
      <c r="G43" s="75"/>
      <c r="H43" s="75"/>
    </row>
    <row r="44" spans="2:8" x14ac:dyDescent="0.2">
      <c r="C44" s="74"/>
      <c r="D44" s="74"/>
      <c r="E44" s="74"/>
    </row>
    <row r="45" spans="2:8" x14ac:dyDescent="0.2">
      <c r="C45" s="74"/>
      <c r="D45" s="74"/>
      <c r="E45" s="74"/>
    </row>
    <row r="46" spans="2:8" x14ac:dyDescent="0.2">
      <c r="C46" s="74"/>
      <c r="D46" s="74"/>
      <c r="E46" s="74"/>
    </row>
    <row r="47" spans="2:8" x14ac:dyDescent="0.2">
      <c r="C47" s="178"/>
      <c r="D47" s="178"/>
      <c r="E47" s="178"/>
    </row>
    <row r="48" spans="2:8" x14ac:dyDescent="0.2">
      <c r="C48" s="73"/>
      <c r="D48" s="73"/>
      <c r="E48" s="74"/>
    </row>
    <row r="49" spans="3:5" x14ac:dyDescent="0.2">
      <c r="C49" s="73"/>
      <c r="D49" s="73"/>
      <c r="E49" s="74"/>
    </row>
    <row r="50" spans="3:5" x14ac:dyDescent="0.2">
      <c r="C50" s="73"/>
      <c r="D50" s="73"/>
      <c r="E50" s="74"/>
    </row>
    <row r="51" spans="3:5" x14ac:dyDescent="0.2">
      <c r="C51" s="73"/>
      <c r="D51" s="73"/>
      <c r="E51" s="73"/>
    </row>
  </sheetData>
  <sheetProtection selectLockedCells="1" selectUnlockedCells="1"/>
  <mergeCells count="27">
    <mergeCell ref="C25:E25"/>
    <mergeCell ref="C4:E6"/>
    <mergeCell ref="B7:D7"/>
    <mergeCell ref="B8:C8"/>
    <mergeCell ref="C47:E47"/>
    <mergeCell ref="C26:F26"/>
    <mergeCell ref="C27:F27"/>
    <mergeCell ref="B29:F29"/>
    <mergeCell ref="B30:F30"/>
    <mergeCell ref="B31:F31"/>
    <mergeCell ref="B32:F32"/>
    <mergeCell ref="C40:E40"/>
    <mergeCell ref="B33:F33"/>
    <mergeCell ref="C35:E35"/>
    <mergeCell ref="C39:E39"/>
    <mergeCell ref="A22:A24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0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13" zoomScaleNormal="100" zoomScaleSheetLayoutView="100" workbookViewId="0">
      <selection activeCell="D18" sqref="D18"/>
    </sheetView>
  </sheetViews>
  <sheetFormatPr defaultColWidth="9.140625" defaultRowHeight="12.75" x14ac:dyDescent="0.2"/>
  <cols>
    <col min="1" max="1" width="9.140625" style="116"/>
    <col min="2" max="2" width="38.28515625" style="116" bestFit="1" customWidth="1"/>
    <col min="3" max="3" width="18.85546875" style="116" bestFit="1" customWidth="1"/>
    <col min="4" max="4" width="23.42578125" style="116" bestFit="1" customWidth="1"/>
    <col min="5" max="5" width="22.5703125" style="116" customWidth="1"/>
    <col min="6" max="6" width="20" style="116" bestFit="1" customWidth="1"/>
    <col min="7" max="7" width="22.140625" style="151" customWidth="1"/>
    <col min="8" max="8" width="1.28515625" style="116" customWidth="1"/>
    <col min="9" max="10" width="9.140625" style="116"/>
    <col min="11" max="11" width="9.42578125" style="116" bestFit="1" customWidth="1"/>
    <col min="12" max="16384" width="9.140625" style="116"/>
  </cols>
  <sheetData>
    <row r="1" spans="1:8" x14ac:dyDescent="0.2">
      <c r="B1" s="124"/>
      <c r="C1" s="123"/>
    </row>
    <row r="3" spans="1:8" ht="15.75" x14ac:dyDescent="0.25">
      <c r="A3" s="140"/>
      <c r="B3" s="185" t="s">
        <v>196</v>
      </c>
      <c r="C3" s="185"/>
      <c r="D3" s="185"/>
      <c r="E3" s="185"/>
      <c r="F3" s="185"/>
      <c r="G3" s="185"/>
      <c r="H3" s="117"/>
    </row>
    <row r="4" spans="1:8" ht="13.5" thickBot="1" x14ac:dyDescent="0.25">
      <c r="A4" s="140"/>
      <c r="B4" s="120"/>
      <c r="C4" s="120"/>
      <c r="D4" s="120"/>
      <c r="E4" s="120"/>
      <c r="F4" s="120"/>
      <c r="G4" s="152"/>
      <c r="H4" s="117"/>
    </row>
    <row r="5" spans="1:8" x14ac:dyDescent="0.2">
      <c r="A5" s="140"/>
      <c r="B5" s="125" t="s">
        <v>137</v>
      </c>
      <c r="C5" s="126" t="s">
        <v>195</v>
      </c>
      <c r="D5" s="127" t="s">
        <v>194</v>
      </c>
      <c r="E5" s="128" t="s">
        <v>193</v>
      </c>
      <c r="F5" s="129"/>
      <c r="G5" s="152"/>
      <c r="H5" s="117"/>
    </row>
    <row r="6" spans="1:8" ht="13.5" thickBot="1" x14ac:dyDescent="0.25">
      <c r="A6" s="140"/>
      <c r="B6" s="130" t="s">
        <v>192</v>
      </c>
      <c r="C6" s="131">
        <v>3</v>
      </c>
      <c r="D6" s="132">
        <v>5</v>
      </c>
      <c r="E6" s="133">
        <v>1</v>
      </c>
      <c r="F6" s="134"/>
      <c r="G6" s="152"/>
      <c r="H6" s="117"/>
    </row>
    <row r="7" spans="1:8" x14ac:dyDescent="0.2">
      <c r="A7" s="140"/>
      <c r="B7" s="120"/>
      <c r="C7" s="120"/>
      <c r="D7" s="120"/>
      <c r="E7" s="120"/>
      <c r="F7" s="120"/>
      <c r="G7" s="152"/>
      <c r="H7" s="117"/>
    </row>
    <row r="8" spans="1:8" ht="18" customHeight="1" x14ac:dyDescent="0.2">
      <c r="A8" s="140"/>
      <c r="B8" s="120"/>
      <c r="C8" s="189" t="s">
        <v>206</v>
      </c>
      <c r="D8" s="190"/>
      <c r="E8" s="191"/>
      <c r="F8" s="120"/>
      <c r="G8" s="152"/>
      <c r="H8" s="122"/>
    </row>
    <row r="9" spans="1:8" x14ac:dyDescent="0.2">
      <c r="A9" s="140"/>
      <c r="B9" s="120"/>
      <c r="C9" s="120"/>
      <c r="D9" s="120"/>
      <c r="E9" s="120"/>
      <c r="F9" s="120"/>
      <c r="G9" s="152"/>
    </row>
    <row r="10" spans="1:8" ht="25.5" customHeight="1" x14ac:dyDescent="0.2">
      <c r="A10" s="140"/>
      <c r="B10" s="188" t="s">
        <v>191</v>
      </c>
      <c r="C10" s="188"/>
      <c r="D10" s="188"/>
      <c r="E10" s="188"/>
      <c r="F10" s="188"/>
      <c r="G10" s="188"/>
      <c r="H10" s="117"/>
    </row>
    <row r="11" spans="1:8" ht="25.5" x14ac:dyDescent="0.2">
      <c r="A11" s="140"/>
      <c r="B11" s="135" t="s">
        <v>190</v>
      </c>
      <c r="C11" s="135" t="s">
        <v>189</v>
      </c>
      <c r="D11" s="135" t="s">
        <v>228</v>
      </c>
      <c r="E11" s="135" t="s">
        <v>188</v>
      </c>
      <c r="F11" s="135" t="s">
        <v>187</v>
      </c>
      <c r="G11" s="135" t="s">
        <v>186</v>
      </c>
      <c r="H11" s="117"/>
    </row>
    <row r="12" spans="1:8" x14ac:dyDescent="0.2">
      <c r="A12" s="186" t="s">
        <v>185</v>
      </c>
      <c r="B12" s="136" t="s">
        <v>184</v>
      </c>
      <c r="C12" s="137" t="s">
        <v>160</v>
      </c>
      <c r="D12" s="157"/>
      <c r="E12" s="138">
        <v>2</v>
      </c>
      <c r="F12" s="138">
        <f t="shared" ref="F12:F18" si="0">$D$6</f>
        <v>5</v>
      </c>
      <c r="G12" s="153">
        <f>D12*E12*F12</f>
        <v>0</v>
      </c>
      <c r="H12" s="117"/>
    </row>
    <row r="13" spans="1:8" x14ac:dyDescent="0.2">
      <c r="A13" s="186"/>
      <c r="B13" s="136" t="s">
        <v>183</v>
      </c>
      <c r="C13" s="137" t="s">
        <v>160</v>
      </c>
      <c r="D13" s="157"/>
      <c r="E13" s="138">
        <v>2</v>
      </c>
      <c r="F13" s="138">
        <f t="shared" si="0"/>
        <v>5</v>
      </c>
      <c r="G13" s="153">
        <f t="shared" ref="G13:G18" si="1">D13*E13*F13</f>
        <v>0</v>
      </c>
      <c r="H13" s="117"/>
    </row>
    <row r="14" spans="1:8" x14ac:dyDescent="0.2">
      <c r="A14" s="186"/>
      <c r="B14" s="136" t="s">
        <v>182</v>
      </c>
      <c r="C14" s="137" t="s">
        <v>160</v>
      </c>
      <c r="D14" s="157"/>
      <c r="E14" s="138">
        <v>5</v>
      </c>
      <c r="F14" s="138">
        <f t="shared" si="0"/>
        <v>5</v>
      </c>
      <c r="G14" s="153">
        <f t="shared" si="1"/>
        <v>0</v>
      </c>
      <c r="H14" s="117"/>
    </row>
    <row r="15" spans="1:8" x14ac:dyDescent="0.2">
      <c r="A15" s="186"/>
      <c r="B15" s="136" t="s">
        <v>207</v>
      </c>
      <c r="C15" s="137" t="s">
        <v>160</v>
      </c>
      <c r="D15" s="157"/>
      <c r="E15" s="138">
        <v>2</v>
      </c>
      <c r="F15" s="138">
        <f t="shared" si="0"/>
        <v>5</v>
      </c>
      <c r="G15" s="153">
        <f t="shared" si="1"/>
        <v>0</v>
      </c>
      <c r="H15" s="117"/>
    </row>
    <row r="16" spans="1:8" x14ac:dyDescent="0.2">
      <c r="A16" s="186"/>
      <c r="B16" s="136" t="s">
        <v>181</v>
      </c>
      <c r="C16" s="137" t="s">
        <v>160</v>
      </c>
      <c r="D16" s="157"/>
      <c r="E16" s="138">
        <v>2</v>
      </c>
      <c r="F16" s="138">
        <f t="shared" si="0"/>
        <v>5</v>
      </c>
      <c r="G16" s="153">
        <f t="shared" si="1"/>
        <v>0</v>
      </c>
      <c r="H16" s="117"/>
    </row>
    <row r="17" spans="1:10" x14ac:dyDescent="0.2">
      <c r="A17" s="186"/>
      <c r="B17" s="136" t="s">
        <v>180</v>
      </c>
      <c r="C17" s="137" t="s">
        <v>160</v>
      </c>
      <c r="D17" s="157"/>
      <c r="E17" s="138">
        <v>2</v>
      </c>
      <c r="F17" s="138">
        <f t="shared" si="0"/>
        <v>5</v>
      </c>
      <c r="G17" s="153">
        <f t="shared" si="1"/>
        <v>0</v>
      </c>
      <c r="H17" s="117"/>
    </row>
    <row r="18" spans="1:10" x14ac:dyDescent="0.2">
      <c r="A18" s="186"/>
      <c r="B18" s="136" t="s">
        <v>179</v>
      </c>
      <c r="C18" s="137" t="s">
        <v>160</v>
      </c>
      <c r="D18" s="157"/>
      <c r="E18" s="138">
        <v>1</v>
      </c>
      <c r="F18" s="138">
        <f t="shared" si="0"/>
        <v>5</v>
      </c>
      <c r="G18" s="153">
        <f t="shared" si="1"/>
        <v>0</v>
      </c>
      <c r="H18" s="117"/>
    </row>
    <row r="19" spans="1:10" ht="25.5" customHeight="1" x14ac:dyDescent="0.2">
      <c r="A19" s="186"/>
      <c r="B19" s="187" t="s">
        <v>178</v>
      </c>
      <c r="C19" s="187"/>
      <c r="D19" s="187"/>
      <c r="E19" s="187"/>
      <c r="F19" s="187"/>
      <c r="G19" s="150">
        <f>SUM(G12:G18)</f>
        <v>0</v>
      </c>
      <c r="H19" s="117"/>
    </row>
    <row r="20" spans="1:10" ht="25.5" customHeight="1" x14ac:dyDescent="0.2">
      <c r="A20" s="186"/>
      <c r="B20" s="187" t="s">
        <v>177</v>
      </c>
      <c r="C20" s="187"/>
      <c r="D20" s="187"/>
      <c r="E20" s="187"/>
      <c r="F20" s="187"/>
      <c r="G20" s="150">
        <f>G19/D6</f>
        <v>0</v>
      </c>
      <c r="H20" s="117"/>
    </row>
    <row r="21" spans="1:10" ht="25.5" customHeight="1" x14ac:dyDescent="0.2">
      <c r="A21" s="186"/>
      <c r="B21" s="187" t="s">
        <v>176</v>
      </c>
      <c r="C21" s="187"/>
      <c r="D21" s="187"/>
      <c r="E21" s="187"/>
      <c r="F21" s="187"/>
      <c r="G21" s="155">
        <f>G20/12</f>
        <v>0</v>
      </c>
      <c r="H21" s="117"/>
    </row>
    <row r="22" spans="1:10" ht="42" customHeight="1" x14ac:dyDescent="0.2">
      <c r="A22" s="159"/>
      <c r="B22" s="135" t="s">
        <v>83</v>
      </c>
      <c r="C22" s="135" t="s">
        <v>189</v>
      </c>
      <c r="D22" s="135" t="s">
        <v>228</v>
      </c>
      <c r="E22" s="135" t="s">
        <v>229</v>
      </c>
      <c r="F22" s="135" t="s">
        <v>187</v>
      </c>
      <c r="G22" s="160" t="s">
        <v>215</v>
      </c>
      <c r="H22" s="117"/>
    </row>
    <row r="23" spans="1:10" s="120" customFormat="1" x14ac:dyDescent="0.2">
      <c r="A23" s="186" t="s">
        <v>175</v>
      </c>
      <c r="B23" s="136" t="s">
        <v>174</v>
      </c>
      <c r="C23" s="137" t="s">
        <v>210</v>
      </c>
      <c r="D23" s="157"/>
      <c r="E23" s="156">
        <v>1</v>
      </c>
      <c r="F23" s="139">
        <v>1</v>
      </c>
      <c r="G23" s="153">
        <f>D23*E23*F23</f>
        <v>0</v>
      </c>
      <c r="H23" s="121"/>
    </row>
    <row r="24" spans="1:10" s="120" customFormat="1" x14ac:dyDescent="0.2">
      <c r="A24" s="186"/>
      <c r="B24" s="136" t="s">
        <v>173</v>
      </c>
      <c r="C24" s="137" t="s">
        <v>157</v>
      </c>
      <c r="D24" s="157"/>
      <c r="E24" s="156">
        <v>1</v>
      </c>
      <c r="F24" s="139">
        <v>1</v>
      </c>
      <c r="G24" s="153">
        <f t="shared" ref="G24:G27" si="2">D24*E24*F24</f>
        <v>0</v>
      </c>
      <c r="H24" s="121"/>
    </row>
    <row r="25" spans="1:10" s="120" customFormat="1" x14ac:dyDescent="0.2">
      <c r="A25" s="186"/>
      <c r="B25" s="136" t="s">
        <v>208</v>
      </c>
      <c r="C25" s="137" t="s">
        <v>157</v>
      </c>
      <c r="D25" s="157"/>
      <c r="E25" s="156">
        <v>2</v>
      </c>
      <c r="F25" s="139">
        <v>1</v>
      </c>
      <c r="G25" s="153">
        <f t="shared" si="2"/>
        <v>0</v>
      </c>
      <c r="H25" s="121"/>
    </row>
    <row r="26" spans="1:10" s="120" customFormat="1" x14ac:dyDescent="0.2">
      <c r="A26" s="186"/>
      <c r="B26" s="136" t="s">
        <v>172</v>
      </c>
      <c r="C26" s="137" t="s">
        <v>160</v>
      </c>
      <c r="D26" s="157"/>
      <c r="E26" s="156">
        <v>1</v>
      </c>
      <c r="F26" s="139">
        <v>1</v>
      </c>
      <c r="G26" s="153">
        <f t="shared" si="2"/>
        <v>0</v>
      </c>
      <c r="H26" s="121"/>
    </row>
    <row r="27" spans="1:10" s="120" customFormat="1" x14ac:dyDescent="0.2">
      <c r="A27" s="186"/>
      <c r="B27" s="136" t="s">
        <v>171</v>
      </c>
      <c r="C27" s="137" t="s">
        <v>160</v>
      </c>
      <c r="D27" s="157"/>
      <c r="E27" s="156">
        <v>1</v>
      </c>
      <c r="F27" s="139">
        <f>$D$6</f>
        <v>5</v>
      </c>
      <c r="G27" s="153">
        <f t="shared" si="2"/>
        <v>0</v>
      </c>
      <c r="H27" s="121"/>
    </row>
    <row r="28" spans="1:10" ht="25.5" customHeight="1" x14ac:dyDescent="0.2">
      <c r="A28" s="186"/>
      <c r="B28" s="187" t="s">
        <v>211</v>
      </c>
      <c r="C28" s="187"/>
      <c r="D28" s="187"/>
      <c r="E28" s="187"/>
      <c r="F28" s="187"/>
      <c r="G28" s="150">
        <f>SUM(G23:G27)</f>
        <v>0</v>
      </c>
      <c r="H28" s="117"/>
    </row>
    <row r="29" spans="1:10" ht="25.5" customHeight="1" x14ac:dyDescent="0.2">
      <c r="A29" s="186"/>
      <c r="B29" s="187" t="s">
        <v>212</v>
      </c>
      <c r="C29" s="187"/>
      <c r="D29" s="187"/>
      <c r="E29" s="187"/>
      <c r="F29" s="187"/>
      <c r="G29" s="150">
        <f>G28/D6</f>
        <v>0</v>
      </c>
      <c r="H29" s="117"/>
    </row>
    <row r="30" spans="1:10" ht="25.5" customHeight="1" x14ac:dyDescent="0.2">
      <c r="A30" s="186"/>
      <c r="B30" s="187" t="s">
        <v>170</v>
      </c>
      <c r="C30" s="187"/>
      <c r="D30" s="187"/>
      <c r="E30" s="187"/>
      <c r="F30" s="187"/>
      <c r="G30" s="155">
        <f>G29/12</f>
        <v>0</v>
      </c>
      <c r="H30" s="117"/>
      <c r="I30" s="119"/>
      <c r="J30" s="118"/>
    </row>
    <row r="31" spans="1:10" ht="46.5" customHeight="1" x14ac:dyDescent="0.2">
      <c r="A31" s="159"/>
      <c r="B31" s="135" t="s">
        <v>83</v>
      </c>
      <c r="C31" s="135" t="s">
        <v>189</v>
      </c>
      <c r="D31" s="135" t="s">
        <v>228</v>
      </c>
      <c r="E31" s="135" t="s">
        <v>229</v>
      </c>
      <c r="F31" s="135" t="s">
        <v>187</v>
      </c>
      <c r="G31" s="160" t="s">
        <v>215</v>
      </c>
      <c r="H31" s="117"/>
      <c r="I31" s="119"/>
      <c r="J31" s="118"/>
    </row>
    <row r="32" spans="1:10" x14ac:dyDescent="0.2">
      <c r="A32" s="186" t="s">
        <v>169</v>
      </c>
      <c r="B32" s="136" t="s">
        <v>168</v>
      </c>
      <c r="C32" s="137" t="s">
        <v>160</v>
      </c>
      <c r="D32" s="157"/>
      <c r="E32" s="156">
        <v>1</v>
      </c>
      <c r="F32" s="139">
        <v>5</v>
      </c>
      <c r="G32" s="153">
        <f>D32*E32*F32</f>
        <v>0</v>
      </c>
      <c r="H32" s="117"/>
    </row>
    <row r="33" spans="1:10" s="120" customFormat="1" x14ac:dyDescent="0.2">
      <c r="A33" s="186"/>
      <c r="B33" s="136" t="s">
        <v>167</v>
      </c>
      <c r="C33" s="137" t="s">
        <v>157</v>
      </c>
      <c r="D33" s="157"/>
      <c r="E33" s="156">
        <v>1</v>
      </c>
      <c r="F33" s="139">
        <v>1</v>
      </c>
      <c r="G33" s="153">
        <f t="shared" ref="G33:G42" si="3">D33*E33*F33</f>
        <v>0</v>
      </c>
      <c r="H33" s="121"/>
    </row>
    <row r="34" spans="1:10" s="120" customFormat="1" x14ac:dyDescent="0.2">
      <c r="A34" s="186"/>
      <c r="B34" s="136" t="s">
        <v>166</v>
      </c>
      <c r="C34" s="137" t="s">
        <v>157</v>
      </c>
      <c r="D34" s="157"/>
      <c r="E34" s="156">
        <v>1</v>
      </c>
      <c r="F34" s="139">
        <v>1</v>
      </c>
      <c r="G34" s="153">
        <f t="shared" si="3"/>
        <v>0</v>
      </c>
      <c r="H34" s="121"/>
    </row>
    <row r="35" spans="1:10" s="120" customFormat="1" x14ac:dyDescent="0.2">
      <c r="A35" s="186"/>
      <c r="B35" s="136" t="s">
        <v>165</v>
      </c>
      <c r="C35" s="137" t="s">
        <v>160</v>
      </c>
      <c r="D35" s="157"/>
      <c r="E35" s="156">
        <v>1</v>
      </c>
      <c r="F35" s="139">
        <f>$D$6</f>
        <v>5</v>
      </c>
      <c r="G35" s="153">
        <f t="shared" si="3"/>
        <v>0</v>
      </c>
      <c r="H35" s="121"/>
    </row>
    <row r="36" spans="1:10" s="120" customFormat="1" x14ac:dyDescent="0.2">
      <c r="A36" s="186"/>
      <c r="B36" s="136" t="s">
        <v>164</v>
      </c>
      <c r="C36" s="137" t="s">
        <v>160</v>
      </c>
      <c r="D36" s="157"/>
      <c r="E36" s="156">
        <v>1</v>
      </c>
      <c r="F36" s="139">
        <f>$D$6</f>
        <v>5</v>
      </c>
      <c r="G36" s="153">
        <f t="shared" si="3"/>
        <v>0</v>
      </c>
      <c r="H36" s="121"/>
    </row>
    <row r="37" spans="1:10" s="120" customFormat="1" x14ac:dyDescent="0.2">
      <c r="A37" s="186"/>
      <c r="B37" s="136" t="s">
        <v>163</v>
      </c>
      <c r="C37" s="137" t="s">
        <v>157</v>
      </c>
      <c r="D37" s="157"/>
      <c r="E37" s="156">
        <v>1</v>
      </c>
      <c r="F37" s="139">
        <v>2</v>
      </c>
      <c r="G37" s="153">
        <f t="shared" si="3"/>
        <v>0</v>
      </c>
      <c r="H37" s="121"/>
    </row>
    <row r="38" spans="1:10" s="120" customFormat="1" x14ac:dyDescent="0.2">
      <c r="A38" s="186"/>
      <c r="B38" s="136" t="s">
        <v>162</v>
      </c>
      <c r="C38" s="137" t="s">
        <v>157</v>
      </c>
      <c r="D38" s="157"/>
      <c r="E38" s="156">
        <v>3</v>
      </c>
      <c r="F38" s="139">
        <v>2</v>
      </c>
      <c r="G38" s="153">
        <f t="shared" si="3"/>
        <v>0</v>
      </c>
      <c r="H38" s="121"/>
    </row>
    <row r="39" spans="1:10" s="120" customFormat="1" x14ac:dyDescent="0.2">
      <c r="A39" s="186"/>
      <c r="B39" s="136" t="s">
        <v>161</v>
      </c>
      <c r="C39" s="137" t="s">
        <v>160</v>
      </c>
      <c r="D39" s="157"/>
      <c r="E39" s="156">
        <v>1</v>
      </c>
      <c r="F39" s="139">
        <f>$D$6</f>
        <v>5</v>
      </c>
      <c r="G39" s="153">
        <f t="shared" si="3"/>
        <v>0</v>
      </c>
      <c r="H39" s="121"/>
    </row>
    <row r="40" spans="1:10" s="120" customFormat="1" x14ac:dyDescent="0.2">
      <c r="A40" s="186"/>
      <c r="B40" s="136" t="s">
        <v>205</v>
      </c>
      <c r="C40" s="137" t="s">
        <v>160</v>
      </c>
      <c r="D40" s="157"/>
      <c r="E40" s="156">
        <v>1</v>
      </c>
      <c r="F40" s="139">
        <f>$D$6</f>
        <v>5</v>
      </c>
      <c r="G40" s="153">
        <f t="shared" si="3"/>
        <v>0</v>
      </c>
      <c r="H40" s="121"/>
    </row>
    <row r="41" spans="1:10" s="120" customFormat="1" x14ac:dyDescent="0.2">
      <c r="A41" s="186"/>
      <c r="B41" s="136" t="s">
        <v>159</v>
      </c>
      <c r="C41" s="137" t="s">
        <v>156</v>
      </c>
      <c r="D41" s="157"/>
      <c r="E41" s="156">
        <v>2</v>
      </c>
      <c r="F41" s="139">
        <f>$E$6</f>
        <v>1</v>
      </c>
      <c r="G41" s="153">
        <f t="shared" si="3"/>
        <v>0</v>
      </c>
      <c r="H41" s="121"/>
    </row>
    <row r="42" spans="1:10" s="120" customFormat="1" x14ac:dyDescent="0.2">
      <c r="A42" s="186"/>
      <c r="B42" s="136" t="s">
        <v>158</v>
      </c>
      <c r="C42" s="137" t="s">
        <v>157</v>
      </c>
      <c r="D42" s="157"/>
      <c r="E42" s="156">
        <v>1</v>
      </c>
      <c r="F42" s="139">
        <v>2</v>
      </c>
      <c r="G42" s="153">
        <f t="shared" si="3"/>
        <v>0</v>
      </c>
      <c r="H42" s="121"/>
    </row>
    <row r="43" spans="1:10" ht="25.5" customHeight="1" x14ac:dyDescent="0.2">
      <c r="A43" s="186"/>
      <c r="B43" s="187" t="s">
        <v>213</v>
      </c>
      <c r="C43" s="187"/>
      <c r="D43" s="187"/>
      <c r="E43" s="187"/>
      <c r="F43" s="187"/>
      <c r="G43" s="150">
        <f>SUM(G32:G42)</f>
        <v>0</v>
      </c>
      <c r="H43" s="117"/>
    </row>
    <row r="44" spans="1:10" ht="25.5" customHeight="1" x14ac:dyDescent="0.2">
      <c r="A44" s="186"/>
      <c r="B44" s="187" t="s">
        <v>214</v>
      </c>
      <c r="C44" s="187"/>
      <c r="D44" s="187"/>
      <c r="E44" s="187"/>
      <c r="F44" s="187"/>
      <c r="G44" s="150">
        <f>G43/D6</f>
        <v>0</v>
      </c>
      <c r="H44" s="117"/>
    </row>
    <row r="45" spans="1:10" ht="25.5" customHeight="1" x14ac:dyDescent="0.2">
      <c r="A45" s="186"/>
      <c r="B45" s="187" t="s">
        <v>155</v>
      </c>
      <c r="C45" s="187"/>
      <c r="D45" s="187"/>
      <c r="E45" s="187"/>
      <c r="F45" s="187"/>
      <c r="G45" s="155">
        <f>G44/12</f>
        <v>0</v>
      </c>
      <c r="H45" s="117"/>
      <c r="I45" s="119"/>
      <c r="J45" s="118"/>
    </row>
    <row r="46" spans="1:10" ht="6" customHeight="1" x14ac:dyDescent="0.2">
      <c r="A46" s="117"/>
      <c r="B46" s="117"/>
      <c r="C46" s="117"/>
      <c r="D46" s="117"/>
      <c r="E46" s="117"/>
      <c r="F46" s="117"/>
      <c r="G46" s="154"/>
      <c r="H46" s="117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46"/>
  <sheetViews>
    <sheetView topLeftCell="A127" zoomScale="110" zoomScaleNormal="110" zoomScaleSheetLayoutView="100" workbookViewId="0">
      <selection activeCell="I58" sqref="I58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29" t="s">
        <v>126</v>
      </c>
      <c r="B1" s="330"/>
      <c r="C1" s="330"/>
      <c r="D1" s="330"/>
      <c r="E1" s="330"/>
      <c r="F1" s="330"/>
      <c r="G1" s="330"/>
      <c r="H1" s="330"/>
      <c r="I1" s="330"/>
    </row>
    <row r="2" spans="1:9" ht="12.75" customHeight="1" x14ac:dyDescent="0.2">
      <c r="A2" s="253" t="s">
        <v>221</v>
      </c>
      <c r="B2" s="253"/>
      <c r="C2" s="253"/>
      <c r="D2" s="253"/>
      <c r="E2" s="253"/>
      <c r="F2" s="253"/>
      <c r="G2" s="253"/>
      <c r="H2" s="253"/>
      <c r="I2" s="253"/>
    </row>
    <row r="3" spans="1:9" ht="12.75" customHeight="1" x14ac:dyDescent="0.2">
      <c r="A3" s="253" t="s">
        <v>219</v>
      </c>
      <c r="B3" s="253"/>
      <c r="C3" s="253"/>
      <c r="D3" s="253"/>
      <c r="E3" s="253"/>
      <c r="F3" s="253"/>
      <c r="G3" s="253"/>
      <c r="H3" s="253"/>
      <c r="I3" s="253"/>
    </row>
    <row r="4" spans="1:9" ht="12.75" customHeight="1" x14ac:dyDescent="0.2">
      <c r="A4" s="253" t="s">
        <v>220</v>
      </c>
      <c r="B4" s="331"/>
      <c r="C4" s="331"/>
      <c r="D4" s="331"/>
      <c r="E4" s="331"/>
      <c r="F4" s="331"/>
      <c r="G4" s="331"/>
      <c r="H4" s="331"/>
      <c r="I4" s="331"/>
    </row>
    <row r="5" spans="1:9" ht="12.75" customHeight="1" x14ac:dyDescent="0.2">
      <c r="A5" s="332"/>
      <c r="B5" s="332"/>
      <c r="C5" s="332"/>
      <c r="D5" s="332"/>
      <c r="E5" s="332"/>
      <c r="F5" s="332"/>
      <c r="G5" s="332"/>
      <c r="H5" s="332"/>
      <c r="I5" s="332"/>
    </row>
    <row r="6" spans="1:9" ht="21" customHeight="1" x14ac:dyDescent="0.2">
      <c r="A6" s="299" t="s">
        <v>0</v>
      </c>
      <c r="B6" s="300"/>
      <c r="C6" s="300"/>
      <c r="D6" s="300"/>
      <c r="E6" s="300"/>
      <c r="F6" s="300"/>
      <c r="G6" s="300"/>
      <c r="H6" s="300"/>
      <c r="I6" s="333"/>
    </row>
    <row r="7" spans="1:9" ht="12.75" customHeight="1" x14ac:dyDescent="0.2">
      <c r="A7" s="3" t="s">
        <v>1</v>
      </c>
      <c r="B7" s="322" t="s">
        <v>2</v>
      </c>
      <c r="C7" s="323"/>
      <c r="D7" s="323"/>
      <c r="E7" s="323"/>
      <c r="F7" s="323"/>
      <c r="G7" s="324"/>
      <c r="H7" s="325"/>
      <c r="I7" s="326"/>
    </row>
    <row r="8" spans="1:9" ht="12.75" customHeight="1" x14ac:dyDescent="0.2">
      <c r="A8" s="4" t="s">
        <v>3</v>
      </c>
      <c r="B8" s="211" t="s">
        <v>4</v>
      </c>
      <c r="C8" s="212"/>
      <c r="D8" s="212"/>
      <c r="E8" s="212"/>
      <c r="F8" s="212"/>
      <c r="G8" s="213"/>
      <c r="H8" s="320" t="s">
        <v>230</v>
      </c>
      <c r="I8" s="321"/>
    </row>
    <row r="9" spans="1:9" ht="12.75" customHeight="1" x14ac:dyDescent="0.2">
      <c r="A9" s="4" t="s">
        <v>5</v>
      </c>
      <c r="B9" s="211" t="s">
        <v>6</v>
      </c>
      <c r="C9" s="212"/>
      <c r="D9" s="212"/>
      <c r="E9" s="212"/>
      <c r="F9" s="212"/>
      <c r="G9" s="213"/>
      <c r="H9" s="327" t="s">
        <v>231</v>
      </c>
      <c r="I9" s="328"/>
    </row>
    <row r="10" spans="1:9" ht="12.75" customHeight="1" x14ac:dyDescent="0.2">
      <c r="A10" s="4" t="s">
        <v>7</v>
      </c>
      <c r="B10" s="211" t="s">
        <v>8</v>
      </c>
      <c r="C10" s="212"/>
      <c r="D10" s="212"/>
      <c r="E10" s="212"/>
      <c r="F10" s="212"/>
      <c r="G10" s="213"/>
      <c r="H10" s="320">
        <v>12</v>
      </c>
      <c r="I10" s="321"/>
    </row>
    <row r="11" spans="1:9" ht="12.75" customHeight="1" x14ac:dyDescent="0.2">
      <c r="A11" s="211" t="s">
        <v>9</v>
      </c>
      <c r="B11" s="212"/>
      <c r="C11" s="212"/>
      <c r="D11" s="212"/>
      <c r="E11" s="212"/>
      <c r="F11" s="212"/>
      <c r="G11" s="212"/>
      <c r="H11" s="212"/>
      <c r="I11" s="213"/>
    </row>
    <row r="12" spans="1:9" ht="14.25" x14ac:dyDescent="0.2">
      <c r="A12" s="254" t="s">
        <v>226</v>
      </c>
      <c r="B12" s="255"/>
      <c r="C12" s="255"/>
      <c r="D12" s="255"/>
      <c r="E12" s="255"/>
      <c r="F12" s="255"/>
      <c r="G12" s="255"/>
      <c r="H12" s="255"/>
      <c r="I12" s="256"/>
    </row>
    <row r="13" spans="1:9" ht="21.75" customHeight="1" x14ac:dyDescent="0.2">
      <c r="A13" s="257" t="s">
        <v>88</v>
      </c>
      <c r="B13" s="258"/>
      <c r="C13" s="258"/>
      <c r="D13" s="258"/>
      <c r="E13" s="258"/>
      <c r="F13" s="258"/>
      <c r="G13" s="258"/>
      <c r="H13" s="258"/>
      <c r="I13" s="259"/>
    </row>
    <row r="14" spans="1:9" ht="12.75" customHeight="1" x14ac:dyDescent="0.2">
      <c r="A14" s="223" t="s">
        <v>10</v>
      </c>
      <c r="B14" s="224"/>
      <c r="C14" s="224"/>
      <c r="D14" s="224"/>
      <c r="E14" s="224"/>
      <c r="F14" s="224"/>
      <c r="G14" s="224"/>
      <c r="H14" s="224"/>
      <c r="I14" s="225"/>
    </row>
    <row r="15" spans="1:9" ht="27" customHeight="1" x14ac:dyDescent="0.2">
      <c r="A15" s="4">
        <v>1</v>
      </c>
      <c r="B15" s="211" t="s">
        <v>11</v>
      </c>
      <c r="C15" s="212"/>
      <c r="D15" s="212"/>
      <c r="E15" s="212"/>
      <c r="F15" s="212"/>
      <c r="G15" s="213"/>
      <c r="H15" s="314" t="s">
        <v>204</v>
      </c>
      <c r="I15" s="315"/>
    </row>
    <row r="16" spans="1:9" ht="12.75" customHeight="1" x14ac:dyDescent="0.2">
      <c r="A16" s="4">
        <v>2</v>
      </c>
      <c r="B16" s="211" t="s">
        <v>12</v>
      </c>
      <c r="C16" s="212"/>
      <c r="D16" s="212"/>
      <c r="E16" s="212"/>
      <c r="F16" s="212"/>
      <c r="G16" s="213"/>
      <c r="H16" s="316" t="s">
        <v>197</v>
      </c>
      <c r="I16" s="317"/>
    </row>
    <row r="17" spans="1:9" ht="12.75" customHeight="1" x14ac:dyDescent="0.2">
      <c r="A17" s="4">
        <v>3</v>
      </c>
      <c r="B17" s="211" t="s">
        <v>13</v>
      </c>
      <c r="C17" s="212"/>
      <c r="D17" s="212"/>
      <c r="E17" s="212"/>
      <c r="F17" s="212"/>
      <c r="G17" s="213"/>
      <c r="H17" s="318"/>
      <c r="I17" s="319"/>
    </row>
    <row r="18" spans="1:9" ht="15" customHeight="1" x14ac:dyDescent="0.2">
      <c r="A18" s="4">
        <v>4</v>
      </c>
      <c r="B18" s="211" t="s">
        <v>14</v>
      </c>
      <c r="C18" s="212"/>
      <c r="D18" s="212"/>
      <c r="E18" s="212"/>
      <c r="F18" s="212"/>
      <c r="G18" s="213"/>
      <c r="H18" s="307" t="s">
        <v>233</v>
      </c>
      <c r="I18" s="308"/>
    </row>
    <row r="19" spans="1:9" ht="12.75" customHeight="1" x14ac:dyDescent="0.25">
      <c r="A19" s="5">
        <v>5</v>
      </c>
      <c r="B19" s="211" t="s">
        <v>15</v>
      </c>
      <c r="C19" s="212"/>
      <c r="D19" s="212"/>
      <c r="E19" s="212"/>
      <c r="F19" s="212"/>
      <c r="G19" s="213"/>
      <c r="H19" s="309" t="s">
        <v>232</v>
      </c>
      <c r="I19" s="310"/>
    </row>
    <row r="20" spans="1:9" ht="15" x14ac:dyDescent="0.2">
      <c r="A20" s="311"/>
      <c r="B20" s="312"/>
      <c r="C20" s="312"/>
      <c r="D20" s="312"/>
      <c r="E20" s="312"/>
      <c r="F20" s="312"/>
      <c r="G20" s="312"/>
      <c r="H20" s="312"/>
      <c r="I20" s="313"/>
    </row>
    <row r="21" spans="1:9" ht="23.25" customHeight="1" x14ac:dyDescent="0.2">
      <c r="A21" s="257" t="s">
        <v>16</v>
      </c>
      <c r="B21" s="258"/>
      <c r="C21" s="258"/>
      <c r="D21" s="258"/>
      <c r="E21" s="258"/>
      <c r="F21" s="258"/>
      <c r="G21" s="258"/>
      <c r="H21" s="258"/>
      <c r="I21" s="259"/>
    </row>
    <row r="22" spans="1:9" ht="12.75" customHeight="1" x14ac:dyDescent="0.2">
      <c r="A22" s="93">
        <v>1</v>
      </c>
      <c r="B22" s="223" t="s">
        <v>17</v>
      </c>
      <c r="C22" s="224"/>
      <c r="D22" s="224"/>
      <c r="E22" s="224"/>
      <c r="F22" s="224"/>
      <c r="G22" s="225"/>
      <c r="H22" s="93" t="s">
        <v>18</v>
      </c>
      <c r="I22" s="94" t="s">
        <v>19</v>
      </c>
    </row>
    <row r="23" spans="1:9" ht="12.75" customHeight="1" x14ac:dyDescent="0.2">
      <c r="A23" s="4" t="s">
        <v>1</v>
      </c>
      <c r="B23" s="211" t="s">
        <v>201</v>
      </c>
      <c r="C23" s="212"/>
      <c r="D23" s="212"/>
      <c r="E23" s="212"/>
      <c r="F23" s="212"/>
      <c r="G23" s="212"/>
      <c r="H23" s="213"/>
      <c r="I23" s="33">
        <f>H17</f>
        <v>0</v>
      </c>
    </row>
    <row r="24" spans="1:9" ht="12.75" customHeight="1" x14ac:dyDescent="0.2">
      <c r="A24" s="4" t="s">
        <v>3</v>
      </c>
      <c r="B24" s="301" t="s">
        <v>84</v>
      </c>
      <c r="C24" s="302"/>
      <c r="D24" s="302"/>
      <c r="E24" s="302"/>
      <c r="F24" s="302"/>
      <c r="G24" s="303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304" t="s">
        <v>85</v>
      </c>
      <c r="C25" s="305"/>
      <c r="D25" s="305"/>
      <c r="E25" s="305"/>
      <c r="F25" s="305"/>
      <c r="G25" s="306"/>
      <c r="I25" s="148"/>
    </row>
    <row r="26" spans="1:9" ht="12.75" customHeight="1" x14ac:dyDescent="0.2">
      <c r="A26" s="4" t="s">
        <v>7</v>
      </c>
      <c r="B26" s="266" t="s">
        <v>20</v>
      </c>
      <c r="C26" s="266"/>
      <c r="D26" s="266"/>
      <c r="E26" s="266"/>
      <c r="F26" s="266"/>
      <c r="G26" s="266"/>
      <c r="H26" s="4"/>
      <c r="I26" s="33"/>
    </row>
    <row r="27" spans="1:9" ht="12.75" customHeight="1" x14ac:dyDescent="0.2">
      <c r="A27" s="4" t="s">
        <v>21</v>
      </c>
      <c r="B27" s="266" t="s">
        <v>22</v>
      </c>
      <c r="C27" s="266"/>
      <c r="D27" s="266"/>
      <c r="E27" s="266"/>
      <c r="F27" s="266"/>
      <c r="G27" s="266"/>
      <c r="H27" s="7"/>
      <c r="I27" s="33"/>
    </row>
    <row r="28" spans="1:9" ht="12.75" customHeight="1" x14ac:dyDescent="0.2">
      <c r="A28" s="4" t="s">
        <v>23</v>
      </c>
      <c r="B28" s="266" t="s">
        <v>24</v>
      </c>
      <c r="C28" s="266"/>
      <c r="D28" s="266"/>
      <c r="E28" s="266"/>
      <c r="F28" s="266"/>
      <c r="G28" s="266"/>
      <c r="H28" s="7"/>
      <c r="I28" s="33"/>
    </row>
    <row r="29" spans="1:9" ht="12.75" customHeight="1" x14ac:dyDescent="0.25">
      <c r="A29" s="8" t="s">
        <v>25</v>
      </c>
      <c r="B29" s="266" t="s">
        <v>198</v>
      </c>
      <c r="C29" s="266"/>
      <c r="D29" s="266"/>
      <c r="E29" s="266"/>
      <c r="F29" s="266"/>
      <c r="G29" s="266"/>
      <c r="H29" s="7"/>
      <c r="I29" s="33"/>
    </row>
    <row r="30" spans="1:9" ht="12.75" customHeight="1" x14ac:dyDescent="0.2">
      <c r="A30" s="296" t="s">
        <v>27</v>
      </c>
      <c r="B30" s="297"/>
      <c r="C30" s="297"/>
      <c r="D30" s="297"/>
      <c r="E30" s="297"/>
      <c r="F30" s="297"/>
      <c r="G30" s="297"/>
      <c r="H30" s="298"/>
      <c r="I30" s="32">
        <f>SUM(I23:I29)</f>
        <v>0</v>
      </c>
    </row>
    <row r="31" spans="1:9" ht="14.25" x14ac:dyDescent="0.2">
      <c r="A31" s="254"/>
      <c r="B31" s="255"/>
      <c r="C31" s="255"/>
      <c r="D31" s="255"/>
      <c r="E31" s="255"/>
      <c r="F31" s="255"/>
      <c r="G31" s="255"/>
      <c r="H31" s="255"/>
      <c r="I31" s="256"/>
    </row>
    <row r="32" spans="1:9" ht="23.25" customHeight="1" x14ac:dyDescent="0.2">
      <c r="A32" s="260" t="s">
        <v>28</v>
      </c>
      <c r="B32" s="261"/>
      <c r="C32" s="261"/>
      <c r="D32" s="261"/>
      <c r="E32" s="261"/>
      <c r="F32" s="261"/>
      <c r="G32" s="261"/>
      <c r="H32" s="261"/>
      <c r="I32" s="262"/>
    </row>
    <row r="33" spans="1:9" ht="18" customHeight="1" x14ac:dyDescent="0.2">
      <c r="A33" s="146" t="s">
        <v>29</v>
      </c>
      <c r="B33" s="299" t="s">
        <v>30</v>
      </c>
      <c r="C33" s="300"/>
      <c r="D33" s="300"/>
      <c r="E33" s="300"/>
      <c r="F33" s="300"/>
      <c r="G33" s="300"/>
      <c r="H33" s="96" t="s">
        <v>97</v>
      </c>
      <c r="I33" s="97" t="s">
        <v>19</v>
      </c>
    </row>
    <row r="34" spans="1:9" ht="30" customHeight="1" x14ac:dyDescent="0.2">
      <c r="A34" s="9" t="s">
        <v>1</v>
      </c>
      <c r="B34" s="211" t="s">
        <v>86</v>
      </c>
      <c r="C34" s="212"/>
      <c r="D34" s="212"/>
      <c r="E34" s="212"/>
      <c r="F34" s="212"/>
      <c r="G34" s="21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11" t="s">
        <v>87</v>
      </c>
      <c r="C35" s="212"/>
      <c r="D35" s="212"/>
      <c r="E35" s="212"/>
      <c r="F35" s="212"/>
      <c r="G35" s="213"/>
      <c r="H35" s="34">
        <f>(100%/12)+(100%/3/12)</f>
        <v>0.1111</v>
      </c>
      <c r="I35" s="33">
        <f>TRUNC(I30*H35,2)</f>
        <v>0</v>
      </c>
    </row>
    <row r="36" spans="1:9" ht="14.25" x14ac:dyDescent="0.2">
      <c r="A36" s="281" t="s">
        <v>27</v>
      </c>
      <c r="B36" s="282"/>
      <c r="C36" s="282"/>
      <c r="D36" s="282"/>
      <c r="E36" s="282"/>
      <c r="F36" s="282"/>
      <c r="G36" s="283"/>
      <c r="H36" s="31">
        <f>SUM(H34:H35)</f>
        <v>0.19439999999999999</v>
      </c>
      <c r="I36" s="35">
        <f>SUM(I34:I35)</f>
        <v>0</v>
      </c>
    </row>
    <row r="37" spans="1:9" ht="14.25" x14ac:dyDescent="0.2">
      <c r="A37" s="284" t="s">
        <v>115</v>
      </c>
      <c r="B37" s="285"/>
      <c r="C37" s="285"/>
      <c r="D37" s="285"/>
      <c r="E37" s="285"/>
      <c r="F37" s="285"/>
      <c r="G37" s="286"/>
      <c r="H37" s="59" t="s">
        <v>116</v>
      </c>
      <c r="I37" s="60">
        <f>I30</f>
        <v>0</v>
      </c>
    </row>
    <row r="38" spans="1:9" ht="14.25" x14ac:dyDescent="0.2">
      <c r="A38" s="287"/>
      <c r="B38" s="288"/>
      <c r="C38" s="288"/>
      <c r="D38" s="288"/>
      <c r="E38" s="288"/>
      <c r="F38" s="288"/>
      <c r="G38" s="289"/>
      <c r="H38" s="59" t="s">
        <v>117</v>
      </c>
      <c r="I38" s="60">
        <f>I36</f>
        <v>0</v>
      </c>
    </row>
    <row r="39" spans="1:9" ht="14.25" x14ac:dyDescent="0.2">
      <c r="A39" s="290"/>
      <c r="B39" s="291"/>
      <c r="C39" s="291"/>
      <c r="D39" s="291"/>
      <c r="E39" s="291"/>
      <c r="F39" s="291"/>
      <c r="G39" s="292"/>
      <c r="H39" s="59" t="s">
        <v>27</v>
      </c>
      <c r="I39" s="60">
        <f>SUM(I37:I38)</f>
        <v>0</v>
      </c>
    </row>
    <row r="40" spans="1:9" ht="33" customHeight="1" x14ac:dyDescent="0.2">
      <c r="A40" s="293" t="s">
        <v>118</v>
      </c>
      <c r="B40" s="294"/>
      <c r="C40" s="294"/>
      <c r="D40" s="294"/>
      <c r="E40" s="294"/>
      <c r="F40" s="294"/>
      <c r="G40" s="294"/>
      <c r="H40" s="294"/>
      <c r="I40" s="295"/>
    </row>
    <row r="41" spans="1:9" ht="19.5" customHeight="1" x14ac:dyDescent="0.2">
      <c r="A41" s="98" t="s">
        <v>32</v>
      </c>
      <c r="B41" s="223" t="s">
        <v>33</v>
      </c>
      <c r="C41" s="224"/>
      <c r="D41" s="224"/>
      <c r="E41" s="224"/>
      <c r="F41" s="224"/>
      <c r="G41" s="225"/>
      <c r="H41" s="96" t="s">
        <v>97</v>
      </c>
      <c r="I41" s="99" t="s">
        <v>19</v>
      </c>
    </row>
    <row r="42" spans="1:9" ht="12.75" customHeight="1" x14ac:dyDescent="0.2">
      <c r="A42" s="10" t="s">
        <v>1</v>
      </c>
      <c r="B42" s="211" t="s">
        <v>34</v>
      </c>
      <c r="C42" s="212"/>
      <c r="D42" s="212"/>
      <c r="E42" s="212"/>
      <c r="F42" s="212"/>
      <c r="G42" s="21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11" t="s">
        <v>35</v>
      </c>
      <c r="C43" s="212"/>
      <c r="D43" s="212"/>
      <c r="E43" s="212"/>
      <c r="F43" s="212"/>
      <c r="G43" s="21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11" t="s">
        <v>114</v>
      </c>
      <c r="C44" s="212"/>
      <c r="D44" s="212"/>
      <c r="E44" s="212"/>
      <c r="F44" s="212"/>
      <c r="G44" s="213"/>
      <c r="H44" s="165"/>
      <c r="I44" s="33">
        <f>TRUNC(I39*H44,2)</f>
        <v>0</v>
      </c>
    </row>
    <row r="45" spans="1:9" ht="12.75" customHeight="1" x14ac:dyDescent="0.2">
      <c r="A45" s="10" t="s">
        <v>7</v>
      </c>
      <c r="B45" s="211" t="s">
        <v>36</v>
      </c>
      <c r="C45" s="212"/>
      <c r="D45" s="212"/>
      <c r="E45" s="212"/>
      <c r="F45" s="212"/>
      <c r="G45" s="21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11" t="s">
        <v>37</v>
      </c>
      <c r="C46" s="212"/>
      <c r="D46" s="212"/>
      <c r="E46" s="212"/>
      <c r="F46" s="212"/>
      <c r="G46" s="21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11" t="s">
        <v>38</v>
      </c>
      <c r="C47" s="212"/>
      <c r="D47" s="212"/>
      <c r="E47" s="212"/>
      <c r="F47" s="212"/>
      <c r="G47" s="21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11" t="s">
        <v>39</v>
      </c>
      <c r="C48" s="212"/>
      <c r="D48" s="212"/>
      <c r="E48" s="212"/>
      <c r="F48" s="212"/>
      <c r="G48" s="21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11" t="s">
        <v>41</v>
      </c>
      <c r="C49" s="212"/>
      <c r="D49" s="212"/>
      <c r="E49" s="212"/>
      <c r="F49" s="212"/>
      <c r="G49" s="213"/>
      <c r="H49" s="112">
        <v>0.08</v>
      </c>
      <c r="I49" s="33">
        <f>SUM(I39*H49)</f>
        <v>0</v>
      </c>
    </row>
    <row r="50" spans="1:9" ht="18.75" customHeight="1" x14ac:dyDescent="0.2">
      <c r="A50" s="273" t="s">
        <v>31</v>
      </c>
      <c r="B50" s="274"/>
      <c r="C50" s="274"/>
      <c r="D50" s="274"/>
      <c r="E50" s="274"/>
      <c r="F50" s="274"/>
      <c r="G50" s="275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6" t="s">
        <v>119</v>
      </c>
      <c r="B51" s="277"/>
      <c r="C51" s="277"/>
      <c r="D51" s="277"/>
      <c r="E51" s="277"/>
      <c r="F51" s="277"/>
      <c r="G51" s="277"/>
      <c r="H51" s="277"/>
      <c r="I51" s="277"/>
    </row>
    <row r="52" spans="1:9" ht="17.25" customHeight="1" x14ac:dyDescent="0.2">
      <c r="A52" s="100" t="s">
        <v>42</v>
      </c>
      <c r="B52" s="278" t="s">
        <v>43</v>
      </c>
      <c r="C52" s="279"/>
      <c r="D52" s="279"/>
      <c r="E52" s="279"/>
      <c r="F52" s="279"/>
      <c r="G52" s="279"/>
      <c r="H52" s="280"/>
      <c r="I52" s="101" t="s">
        <v>19</v>
      </c>
    </row>
    <row r="53" spans="1:9" ht="15" x14ac:dyDescent="0.2">
      <c r="A53" s="9" t="s">
        <v>1</v>
      </c>
      <c r="B53" s="239" t="s">
        <v>44</v>
      </c>
      <c r="C53" s="240"/>
      <c r="D53" s="240"/>
      <c r="E53" s="240"/>
      <c r="F53" s="240"/>
      <c r="G53" s="240"/>
      <c r="H53" s="241"/>
      <c r="I53" s="38">
        <f>(H54*H55*22)-(I23*100%*H56)</f>
        <v>0</v>
      </c>
    </row>
    <row r="54" spans="1:9" ht="24.75" customHeight="1" x14ac:dyDescent="0.2">
      <c r="A54" s="9"/>
      <c r="B54" s="270" t="s">
        <v>45</v>
      </c>
      <c r="C54" s="271"/>
      <c r="D54" s="271"/>
      <c r="E54" s="271"/>
      <c r="F54" s="271"/>
      <c r="G54" s="272"/>
      <c r="H54" s="108"/>
      <c r="I54" s="33" t="s">
        <v>46</v>
      </c>
    </row>
    <row r="55" spans="1:9" ht="12.75" customHeight="1" x14ac:dyDescent="0.2">
      <c r="A55" s="12"/>
      <c r="B55" s="270" t="s">
        <v>111</v>
      </c>
      <c r="C55" s="271"/>
      <c r="D55" s="271"/>
      <c r="E55" s="271"/>
      <c r="F55" s="271"/>
      <c r="G55" s="272"/>
      <c r="H55" s="109">
        <v>2</v>
      </c>
      <c r="I55" s="39" t="s">
        <v>46</v>
      </c>
    </row>
    <row r="56" spans="1:9" ht="12.75" customHeight="1" x14ac:dyDescent="0.2">
      <c r="A56" s="9"/>
      <c r="B56" s="270" t="s">
        <v>47</v>
      </c>
      <c r="C56" s="271"/>
      <c r="D56" s="271"/>
      <c r="E56" s="271"/>
      <c r="F56" s="271"/>
      <c r="G56" s="272"/>
      <c r="H56" s="110">
        <v>0.06</v>
      </c>
      <c r="I56" s="33"/>
    </row>
    <row r="57" spans="1:9" ht="15" customHeight="1" x14ac:dyDescent="0.2">
      <c r="A57" s="9" t="s">
        <v>3</v>
      </c>
      <c r="B57" s="253" t="s">
        <v>238</v>
      </c>
      <c r="C57" s="253"/>
      <c r="D57" s="253"/>
      <c r="E57" s="253"/>
      <c r="F57" s="253"/>
      <c r="G57" s="253"/>
      <c r="H57" s="37"/>
      <c r="I57" s="114"/>
    </row>
    <row r="58" spans="1:9" ht="17.25" customHeight="1" x14ac:dyDescent="0.2">
      <c r="A58" s="9" t="s">
        <v>5</v>
      </c>
      <c r="B58" s="253" t="s">
        <v>239</v>
      </c>
      <c r="C58" s="253"/>
      <c r="D58" s="253"/>
      <c r="E58" s="253"/>
      <c r="F58" s="253"/>
      <c r="G58" s="253"/>
      <c r="H58" s="13"/>
      <c r="I58" s="114"/>
    </row>
    <row r="59" spans="1:9" ht="28.5" customHeight="1" x14ac:dyDescent="0.2">
      <c r="A59" s="9" t="s">
        <v>7</v>
      </c>
      <c r="B59" s="253" t="s">
        <v>236</v>
      </c>
      <c r="C59" s="253"/>
      <c r="D59" s="253"/>
      <c r="E59" s="253"/>
      <c r="F59" s="253"/>
      <c r="G59" s="253"/>
      <c r="H59" s="13"/>
      <c r="I59" s="115"/>
    </row>
    <row r="60" spans="1:9" ht="22.5" customHeight="1" x14ac:dyDescent="0.2">
      <c r="A60" s="9" t="s">
        <v>21</v>
      </c>
      <c r="B60" s="253" t="s">
        <v>235</v>
      </c>
      <c r="C60" s="253"/>
      <c r="D60" s="253"/>
      <c r="E60" s="253"/>
      <c r="F60" s="253"/>
      <c r="G60" s="253"/>
      <c r="H60" s="13"/>
      <c r="I60" s="115"/>
    </row>
    <row r="61" spans="1:9" ht="22.5" customHeight="1" x14ac:dyDescent="0.2">
      <c r="A61" s="9" t="s">
        <v>23</v>
      </c>
      <c r="B61" s="253" t="s">
        <v>218</v>
      </c>
      <c r="C61" s="253"/>
      <c r="D61" s="253"/>
      <c r="E61" s="253"/>
      <c r="F61" s="253"/>
      <c r="G61" s="253"/>
      <c r="H61" s="13"/>
      <c r="I61" s="115">
        <v>0</v>
      </c>
    </row>
    <row r="62" spans="1:9" ht="19.5" customHeight="1" x14ac:dyDescent="0.2">
      <c r="A62" s="14"/>
      <c r="B62" s="226" t="s">
        <v>31</v>
      </c>
      <c r="C62" s="227"/>
      <c r="D62" s="227"/>
      <c r="E62" s="227"/>
      <c r="F62" s="227"/>
      <c r="G62" s="227"/>
      <c r="H62" s="242"/>
      <c r="I62" s="35">
        <f>SUM(I53:I61)</f>
        <v>0</v>
      </c>
    </row>
    <row r="63" spans="1:9" ht="30.75" customHeight="1" x14ac:dyDescent="0.2">
      <c r="A63" s="260" t="s">
        <v>48</v>
      </c>
      <c r="B63" s="261"/>
      <c r="C63" s="261"/>
      <c r="D63" s="261"/>
      <c r="E63" s="261"/>
      <c r="F63" s="261"/>
      <c r="G63" s="261"/>
      <c r="H63" s="261"/>
      <c r="I63" s="262"/>
    </row>
    <row r="64" spans="1:9" ht="20.25" customHeight="1" x14ac:dyDescent="0.2">
      <c r="A64" s="102">
        <v>2</v>
      </c>
      <c r="B64" s="267" t="s">
        <v>49</v>
      </c>
      <c r="C64" s="268"/>
      <c r="D64" s="268"/>
      <c r="E64" s="268"/>
      <c r="F64" s="268"/>
      <c r="G64" s="268"/>
      <c r="H64" s="269"/>
      <c r="I64" s="103" t="s">
        <v>19</v>
      </c>
    </row>
    <row r="65" spans="1:9" ht="12.75" customHeight="1" x14ac:dyDescent="0.2">
      <c r="A65" s="9" t="s">
        <v>29</v>
      </c>
      <c r="B65" s="211" t="s">
        <v>30</v>
      </c>
      <c r="C65" s="212"/>
      <c r="D65" s="212"/>
      <c r="E65" s="212"/>
      <c r="F65" s="212"/>
      <c r="G65" s="212"/>
      <c r="H65" s="213"/>
      <c r="I65" s="33">
        <f>I36</f>
        <v>0</v>
      </c>
    </row>
    <row r="66" spans="1:9" ht="12.75" customHeight="1" x14ac:dyDescent="0.2">
      <c r="A66" s="9" t="s">
        <v>32</v>
      </c>
      <c r="B66" s="211" t="s">
        <v>33</v>
      </c>
      <c r="C66" s="212"/>
      <c r="D66" s="212"/>
      <c r="E66" s="212"/>
      <c r="F66" s="212"/>
      <c r="G66" s="212"/>
      <c r="H66" s="213"/>
      <c r="I66" s="33">
        <f>I50</f>
        <v>0</v>
      </c>
    </row>
    <row r="67" spans="1:9" ht="12.75" customHeight="1" x14ac:dyDescent="0.2">
      <c r="A67" s="9" t="s">
        <v>42</v>
      </c>
      <c r="B67" s="211" t="s">
        <v>43</v>
      </c>
      <c r="C67" s="212"/>
      <c r="D67" s="212"/>
      <c r="E67" s="212"/>
      <c r="F67" s="212"/>
      <c r="G67" s="212"/>
      <c r="H67" s="213"/>
      <c r="I67" s="33">
        <f>I62</f>
        <v>0</v>
      </c>
    </row>
    <row r="68" spans="1:9" ht="14.25" x14ac:dyDescent="0.2">
      <c r="A68" s="226" t="s">
        <v>27</v>
      </c>
      <c r="B68" s="227"/>
      <c r="C68" s="227"/>
      <c r="D68" s="227"/>
      <c r="E68" s="227"/>
      <c r="F68" s="227"/>
      <c r="G68" s="227"/>
      <c r="H68" s="242"/>
      <c r="I68" s="35">
        <f>SUM(I65:I67)</f>
        <v>0</v>
      </c>
    </row>
    <row r="69" spans="1:9" ht="14.25" x14ac:dyDescent="0.2">
      <c r="A69" s="254"/>
      <c r="B69" s="255"/>
      <c r="C69" s="255"/>
      <c r="D69" s="255"/>
      <c r="E69" s="255"/>
      <c r="F69" s="255"/>
      <c r="G69" s="255"/>
      <c r="H69" s="255"/>
      <c r="I69" s="256"/>
    </row>
    <row r="70" spans="1:9" ht="26.25" customHeight="1" x14ac:dyDescent="0.2">
      <c r="A70" s="260" t="s">
        <v>50</v>
      </c>
      <c r="B70" s="261"/>
      <c r="C70" s="261"/>
      <c r="D70" s="261"/>
      <c r="E70" s="261"/>
      <c r="F70" s="261"/>
      <c r="G70" s="261"/>
      <c r="H70" s="261"/>
      <c r="I70" s="262"/>
    </row>
    <row r="71" spans="1:9" ht="26.25" customHeight="1" x14ac:dyDescent="0.2">
      <c r="A71" s="93">
        <v>3</v>
      </c>
      <c r="B71" s="223" t="s">
        <v>98</v>
      </c>
      <c r="C71" s="224"/>
      <c r="D71" s="224"/>
      <c r="E71" s="224"/>
      <c r="F71" s="224"/>
      <c r="G71" s="225"/>
      <c r="H71" s="93" t="s">
        <v>97</v>
      </c>
      <c r="I71" s="94" t="s">
        <v>19</v>
      </c>
    </row>
    <row r="72" spans="1:9" ht="39" customHeight="1" x14ac:dyDescent="0.2">
      <c r="A72" s="9" t="s">
        <v>1</v>
      </c>
      <c r="B72" s="266" t="s">
        <v>89</v>
      </c>
      <c r="C72" s="266"/>
      <c r="D72" s="266"/>
      <c r="E72" s="266"/>
      <c r="F72" s="266"/>
      <c r="G72" s="266"/>
      <c r="H72" s="29"/>
      <c r="I72" s="40">
        <f>(I30+I36+I62)/12*53.01%</f>
        <v>0</v>
      </c>
    </row>
    <row r="73" spans="1:9" ht="15" x14ac:dyDescent="0.2">
      <c r="A73" s="9" t="s">
        <v>3</v>
      </c>
      <c r="B73" s="263" t="s">
        <v>51</v>
      </c>
      <c r="C73" s="263"/>
      <c r="D73" s="263"/>
      <c r="E73" s="263"/>
      <c r="F73" s="263"/>
      <c r="G73" s="263"/>
      <c r="H73" s="6"/>
      <c r="I73" s="33">
        <f>I49/12*53.01%</f>
        <v>0</v>
      </c>
    </row>
    <row r="74" spans="1:9" ht="12.75" customHeight="1" x14ac:dyDescent="0.2">
      <c r="A74" s="15" t="s">
        <v>5</v>
      </c>
      <c r="B74" s="266" t="s">
        <v>52</v>
      </c>
      <c r="C74" s="266"/>
      <c r="D74" s="266"/>
      <c r="E74" s="266"/>
      <c r="F74" s="266"/>
      <c r="G74" s="266"/>
      <c r="H74" s="29"/>
      <c r="I74" s="41">
        <f>I49*50%*53.01%</f>
        <v>0</v>
      </c>
    </row>
    <row r="75" spans="1:9" ht="17.25" customHeight="1" x14ac:dyDescent="0.2">
      <c r="A75" s="15" t="s">
        <v>7</v>
      </c>
      <c r="B75" s="266" t="s">
        <v>90</v>
      </c>
      <c r="C75" s="266"/>
      <c r="D75" s="266"/>
      <c r="E75" s="266"/>
      <c r="F75" s="266"/>
      <c r="G75" s="266"/>
      <c r="H75" s="29"/>
      <c r="I75" s="41">
        <f>(I30+I68)/12*8.14%</f>
        <v>0</v>
      </c>
    </row>
    <row r="76" spans="1:9" ht="15" x14ac:dyDescent="0.2">
      <c r="A76" s="9" t="s">
        <v>21</v>
      </c>
      <c r="B76" s="263" t="s">
        <v>53</v>
      </c>
      <c r="C76" s="263"/>
      <c r="D76" s="263"/>
      <c r="E76" s="263"/>
      <c r="F76" s="263"/>
      <c r="G76" s="263"/>
      <c r="H76" s="6"/>
      <c r="I76" s="33">
        <f>I75*8.14%</f>
        <v>0</v>
      </c>
    </row>
    <row r="77" spans="1:9" ht="12.75" customHeight="1" x14ac:dyDescent="0.2">
      <c r="A77" s="15" t="s">
        <v>23</v>
      </c>
      <c r="B77" s="266" t="s">
        <v>54</v>
      </c>
      <c r="C77" s="266"/>
      <c r="D77" s="266"/>
      <c r="E77" s="266"/>
      <c r="F77" s="266"/>
      <c r="G77" s="266"/>
      <c r="H77" s="29"/>
      <c r="I77" s="41">
        <f>(I49*50%)*5.89%</f>
        <v>0</v>
      </c>
    </row>
    <row r="78" spans="1:9" ht="14.25" x14ac:dyDescent="0.2">
      <c r="A78" s="226" t="s">
        <v>27</v>
      </c>
      <c r="B78" s="227"/>
      <c r="C78" s="227"/>
      <c r="D78" s="227"/>
      <c r="E78" s="227"/>
      <c r="F78" s="227"/>
      <c r="G78" s="227"/>
      <c r="H78" s="242"/>
      <c r="I78" s="35">
        <f>SUM(I72:I77)</f>
        <v>0</v>
      </c>
    </row>
    <row r="79" spans="1:9" ht="14.25" x14ac:dyDescent="0.2">
      <c r="A79" s="264" t="s">
        <v>120</v>
      </c>
      <c r="B79" s="264"/>
      <c r="C79" s="264"/>
      <c r="D79" s="264"/>
      <c r="E79" s="264"/>
      <c r="F79" s="264"/>
      <c r="G79" s="264"/>
      <c r="H79" s="145" t="s">
        <v>116</v>
      </c>
      <c r="I79" s="61">
        <f>I30</f>
        <v>0</v>
      </c>
    </row>
    <row r="80" spans="1:9" ht="14.25" x14ac:dyDescent="0.2">
      <c r="A80" s="264"/>
      <c r="B80" s="264"/>
      <c r="C80" s="264"/>
      <c r="D80" s="264"/>
      <c r="E80" s="264"/>
      <c r="F80" s="264"/>
      <c r="G80" s="264"/>
      <c r="H80" s="145" t="s">
        <v>121</v>
      </c>
      <c r="I80" s="61">
        <f>I68</f>
        <v>0</v>
      </c>
    </row>
    <row r="81" spans="1:9" ht="14.25" x14ac:dyDescent="0.2">
      <c r="A81" s="264"/>
      <c r="B81" s="264"/>
      <c r="C81" s="264"/>
      <c r="D81" s="264"/>
      <c r="E81" s="264"/>
      <c r="F81" s="264"/>
      <c r="G81" s="264"/>
      <c r="H81" s="145" t="s">
        <v>122</v>
      </c>
      <c r="I81" s="61">
        <f>I78</f>
        <v>0</v>
      </c>
    </row>
    <row r="82" spans="1:9" ht="14.25" x14ac:dyDescent="0.2">
      <c r="A82" s="264"/>
      <c r="B82" s="264"/>
      <c r="C82" s="264"/>
      <c r="D82" s="264"/>
      <c r="E82" s="264"/>
      <c r="F82" s="264"/>
      <c r="G82" s="264"/>
      <c r="H82" s="62" t="s">
        <v>27</v>
      </c>
      <c r="I82" s="63">
        <f>SUM(I79:I81)</f>
        <v>0</v>
      </c>
    </row>
    <row r="83" spans="1:9" ht="26.25" customHeight="1" x14ac:dyDescent="0.2">
      <c r="A83" s="257" t="s">
        <v>55</v>
      </c>
      <c r="B83" s="258"/>
      <c r="C83" s="258"/>
      <c r="D83" s="258"/>
      <c r="E83" s="258"/>
      <c r="F83" s="258"/>
      <c r="G83" s="258"/>
      <c r="H83" s="258"/>
      <c r="I83" s="259"/>
    </row>
    <row r="84" spans="1:9" ht="14.25" x14ac:dyDescent="0.2">
      <c r="A84" s="104" t="s">
        <v>56</v>
      </c>
      <c r="B84" s="265" t="s">
        <v>57</v>
      </c>
      <c r="C84" s="265"/>
      <c r="D84" s="265"/>
      <c r="E84" s="265"/>
      <c r="F84" s="265"/>
      <c r="G84" s="265"/>
      <c r="H84" s="93" t="s">
        <v>97</v>
      </c>
      <c r="I84" s="105" t="s">
        <v>19</v>
      </c>
    </row>
    <row r="85" spans="1:9" ht="24.75" customHeight="1" x14ac:dyDescent="0.2">
      <c r="A85" s="9" t="s">
        <v>1</v>
      </c>
      <c r="B85" s="266" t="s">
        <v>112</v>
      </c>
      <c r="C85" s="266"/>
      <c r="D85" s="266"/>
      <c r="E85" s="266"/>
      <c r="F85" s="266"/>
      <c r="G85" s="266"/>
      <c r="H85" s="29">
        <f>(H34+H35)/12</f>
        <v>1.6199999999999999E-2</v>
      </c>
      <c r="I85" s="33">
        <f>H85*I82</f>
        <v>0</v>
      </c>
    </row>
    <row r="86" spans="1:9" ht="15" x14ac:dyDescent="0.2">
      <c r="A86" s="9" t="s">
        <v>3</v>
      </c>
      <c r="B86" s="263" t="s">
        <v>57</v>
      </c>
      <c r="C86" s="263"/>
      <c r="D86" s="263"/>
      <c r="E86" s="263"/>
      <c r="F86" s="263"/>
      <c r="G86" s="263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63" t="s">
        <v>91</v>
      </c>
      <c r="C87" s="263"/>
      <c r="D87" s="263"/>
      <c r="E87" s="263"/>
      <c r="F87" s="263"/>
      <c r="G87" s="263"/>
      <c r="H87" s="64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63" t="s">
        <v>92</v>
      </c>
      <c r="C88" s="263"/>
      <c r="D88" s="263"/>
      <c r="E88" s="263"/>
      <c r="F88" s="263"/>
      <c r="G88" s="263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63" t="s">
        <v>93</v>
      </c>
      <c r="C89" s="263"/>
      <c r="D89" s="263"/>
      <c r="E89" s="263"/>
      <c r="F89" s="263"/>
      <c r="G89" s="263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63" t="s">
        <v>26</v>
      </c>
      <c r="C90" s="263"/>
      <c r="D90" s="263"/>
      <c r="E90" s="263"/>
      <c r="F90" s="263"/>
      <c r="G90" s="263"/>
      <c r="H90" s="6"/>
      <c r="I90" s="33"/>
    </row>
    <row r="91" spans="1:9" ht="14.25" x14ac:dyDescent="0.2">
      <c r="A91" s="226" t="s">
        <v>31</v>
      </c>
      <c r="B91" s="227"/>
      <c r="C91" s="227"/>
      <c r="D91" s="227"/>
      <c r="E91" s="227"/>
      <c r="F91" s="227"/>
      <c r="G91" s="227"/>
      <c r="H91" s="242"/>
      <c r="I91" s="35">
        <f>SUM(I85:I89)</f>
        <v>0</v>
      </c>
    </row>
    <row r="92" spans="1:9" ht="14.25" x14ac:dyDescent="0.2">
      <c r="A92" s="104" t="s">
        <v>58</v>
      </c>
      <c r="B92" s="236" t="s">
        <v>59</v>
      </c>
      <c r="C92" s="237"/>
      <c r="D92" s="237"/>
      <c r="E92" s="237"/>
      <c r="F92" s="237"/>
      <c r="G92" s="237"/>
      <c r="H92" s="238"/>
      <c r="I92" s="105" t="s">
        <v>19</v>
      </c>
    </row>
    <row r="93" spans="1:9" ht="12.75" customHeight="1" x14ac:dyDescent="0.2">
      <c r="A93" s="9" t="s">
        <v>1</v>
      </c>
      <c r="B93" s="253" t="s">
        <v>60</v>
      </c>
      <c r="C93" s="253"/>
      <c r="D93" s="253"/>
      <c r="E93" s="253"/>
      <c r="F93" s="253"/>
      <c r="G93" s="253"/>
      <c r="H93" s="42"/>
      <c r="I93" s="43">
        <f>(I82/220*22)</f>
        <v>0</v>
      </c>
    </row>
    <row r="94" spans="1:9" ht="14.25" x14ac:dyDescent="0.2">
      <c r="A94" s="226" t="s">
        <v>31</v>
      </c>
      <c r="B94" s="227"/>
      <c r="C94" s="227"/>
      <c r="D94" s="227"/>
      <c r="E94" s="227"/>
      <c r="F94" s="227"/>
      <c r="G94" s="227"/>
      <c r="H94" s="242"/>
      <c r="I94" s="30">
        <f>SUM(I93:I93)</f>
        <v>0</v>
      </c>
    </row>
    <row r="95" spans="1:9" ht="21.75" customHeight="1" x14ac:dyDescent="0.2">
      <c r="A95" s="260" t="s">
        <v>61</v>
      </c>
      <c r="B95" s="261"/>
      <c r="C95" s="261"/>
      <c r="D95" s="261"/>
      <c r="E95" s="261"/>
      <c r="F95" s="261"/>
      <c r="G95" s="261"/>
      <c r="H95" s="261"/>
      <c r="I95" s="262"/>
    </row>
    <row r="96" spans="1:9" ht="12.75" customHeight="1" x14ac:dyDescent="0.2">
      <c r="A96" s="146">
        <v>4</v>
      </c>
      <c r="B96" s="223" t="s">
        <v>62</v>
      </c>
      <c r="C96" s="224"/>
      <c r="D96" s="224"/>
      <c r="E96" s="224"/>
      <c r="F96" s="224"/>
      <c r="G96" s="224"/>
      <c r="H96" s="225"/>
      <c r="I96" s="97" t="s">
        <v>19</v>
      </c>
    </row>
    <row r="97" spans="1:9" ht="12.75" customHeight="1" x14ac:dyDescent="0.2">
      <c r="A97" s="9" t="s">
        <v>56</v>
      </c>
      <c r="B97" s="253" t="s">
        <v>57</v>
      </c>
      <c r="C97" s="253"/>
      <c r="D97" s="253"/>
      <c r="E97" s="253"/>
      <c r="F97" s="253"/>
      <c r="G97" s="253"/>
      <c r="H97" s="16"/>
      <c r="I97" s="33">
        <f>I91</f>
        <v>0</v>
      </c>
    </row>
    <row r="98" spans="1:9" ht="12.75" customHeight="1" x14ac:dyDescent="0.2">
      <c r="A98" s="9" t="s">
        <v>58</v>
      </c>
      <c r="B98" s="253" t="s">
        <v>59</v>
      </c>
      <c r="C98" s="253"/>
      <c r="D98" s="253"/>
      <c r="E98" s="253"/>
      <c r="F98" s="253"/>
      <c r="G98" s="253"/>
      <c r="H98" s="16"/>
      <c r="I98" s="33">
        <f>I94</f>
        <v>0</v>
      </c>
    </row>
    <row r="99" spans="1:9" ht="14.25" x14ac:dyDescent="0.2">
      <c r="A99" s="226" t="s">
        <v>27</v>
      </c>
      <c r="B99" s="227"/>
      <c r="C99" s="227"/>
      <c r="D99" s="227"/>
      <c r="E99" s="227"/>
      <c r="F99" s="227"/>
      <c r="G99" s="227"/>
      <c r="H99" s="242"/>
      <c r="I99" s="35">
        <f>SUM(I97:I98)</f>
        <v>0</v>
      </c>
    </row>
    <row r="100" spans="1:9" ht="14.25" x14ac:dyDescent="0.2">
      <c r="A100" s="254"/>
      <c r="B100" s="255"/>
      <c r="C100" s="255"/>
      <c r="D100" s="255"/>
      <c r="E100" s="255"/>
      <c r="F100" s="255"/>
      <c r="G100" s="255"/>
      <c r="H100" s="255"/>
      <c r="I100" s="256"/>
    </row>
    <row r="101" spans="1:9" ht="18.75" customHeight="1" x14ac:dyDescent="0.2">
      <c r="A101" s="257" t="s">
        <v>63</v>
      </c>
      <c r="B101" s="258"/>
      <c r="C101" s="258"/>
      <c r="D101" s="258"/>
      <c r="E101" s="258"/>
      <c r="F101" s="258"/>
      <c r="G101" s="258"/>
      <c r="H101" s="258"/>
      <c r="I101" s="259"/>
    </row>
    <row r="102" spans="1:9" ht="12.75" customHeight="1" x14ac:dyDescent="0.2">
      <c r="A102" s="146">
        <v>5</v>
      </c>
      <c r="B102" s="223" t="s">
        <v>64</v>
      </c>
      <c r="C102" s="224"/>
      <c r="D102" s="224"/>
      <c r="E102" s="224"/>
      <c r="F102" s="224"/>
      <c r="G102" s="224"/>
      <c r="H102" s="225"/>
      <c r="I102" s="97" t="s">
        <v>19</v>
      </c>
    </row>
    <row r="103" spans="1:9" ht="15" customHeight="1" x14ac:dyDescent="0.2">
      <c r="A103" s="9" t="s">
        <v>1</v>
      </c>
      <c r="B103" s="211" t="s">
        <v>65</v>
      </c>
      <c r="C103" s="212"/>
      <c r="D103" s="212"/>
      <c r="E103" s="212"/>
      <c r="F103" s="212"/>
      <c r="G103" s="212"/>
      <c r="H103" s="213"/>
      <c r="I103" s="33"/>
    </row>
    <row r="104" spans="1:9" ht="12.75" customHeight="1" x14ac:dyDescent="0.2">
      <c r="A104" s="9" t="s">
        <v>3</v>
      </c>
      <c r="B104" s="211" t="s">
        <v>66</v>
      </c>
      <c r="C104" s="212"/>
      <c r="D104" s="212"/>
      <c r="E104" s="212"/>
      <c r="F104" s="212"/>
      <c r="G104" s="212"/>
      <c r="H104" s="213"/>
      <c r="I104" s="111">
        <v>0</v>
      </c>
    </row>
    <row r="105" spans="1:9" ht="15" x14ac:dyDescent="0.2">
      <c r="A105" s="9" t="s">
        <v>5</v>
      </c>
      <c r="B105" s="239" t="s">
        <v>67</v>
      </c>
      <c r="C105" s="240"/>
      <c r="D105" s="240"/>
      <c r="E105" s="240"/>
      <c r="F105" s="240"/>
      <c r="G105" s="240"/>
      <c r="H105" s="241"/>
      <c r="I105" s="147">
        <f>EQUIP</f>
        <v>0</v>
      </c>
    </row>
    <row r="106" spans="1:9" ht="12.75" customHeight="1" x14ac:dyDescent="0.2">
      <c r="A106" s="9" t="s">
        <v>7</v>
      </c>
      <c r="B106" s="211" t="s">
        <v>199</v>
      </c>
      <c r="C106" s="212"/>
      <c r="D106" s="212"/>
      <c r="E106" s="212"/>
      <c r="F106" s="212"/>
      <c r="G106" s="212"/>
      <c r="H106" s="213"/>
      <c r="I106" s="38">
        <f>ARMAM.</f>
        <v>0</v>
      </c>
    </row>
    <row r="107" spans="1:9" ht="14.25" x14ac:dyDescent="0.2">
      <c r="A107" s="226" t="s">
        <v>27</v>
      </c>
      <c r="B107" s="227"/>
      <c r="C107" s="227"/>
      <c r="D107" s="227"/>
      <c r="E107" s="227"/>
      <c r="F107" s="227"/>
      <c r="G107" s="227"/>
      <c r="H107" s="242"/>
      <c r="I107" s="44">
        <f>ROUND(SUM(I103:I106),2)</f>
        <v>0</v>
      </c>
    </row>
    <row r="108" spans="1:9" ht="14.25" customHeight="1" x14ac:dyDescent="0.2">
      <c r="A108" s="243" t="s">
        <v>123</v>
      </c>
      <c r="B108" s="244"/>
      <c r="C108" s="244"/>
      <c r="D108" s="244"/>
      <c r="E108" s="244"/>
      <c r="F108" s="244"/>
      <c r="G108" s="245"/>
      <c r="H108" s="145" t="s">
        <v>116</v>
      </c>
      <c r="I108" s="65">
        <f>I30</f>
        <v>0</v>
      </c>
    </row>
    <row r="109" spans="1:9" ht="14.25" x14ac:dyDescent="0.2">
      <c r="A109" s="246"/>
      <c r="B109" s="247"/>
      <c r="C109" s="247"/>
      <c r="D109" s="247"/>
      <c r="E109" s="247"/>
      <c r="F109" s="247"/>
      <c r="G109" s="248"/>
      <c r="H109" s="145" t="s">
        <v>121</v>
      </c>
      <c r="I109" s="65">
        <f>I68</f>
        <v>0</v>
      </c>
    </row>
    <row r="110" spans="1:9" ht="14.25" x14ac:dyDescent="0.2">
      <c r="A110" s="246"/>
      <c r="B110" s="247"/>
      <c r="C110" s="247"/>
      <c r="D110" s="247"/>
      <c r="E110" s="247"/>
      <c r="F110" s="247"/>
      <c r="G110" s="248"/>
      <c r="H110" s="145" t="s">
        <v>122</v>
      </c>
      <c r="I110" s="65">
        <f>I78</f>
        <v>0</v>
      </c>
    </row>
    <row r="111" spans="1:9" ht="14.25" x14ac:dyDescent="0.2">
      <c r="A111" s="246"/>
      <c r="B111" s="247"/>
      <c r="C111" s="247"/>
      <c r="D111" s="247"/>
      <c r="E111" s="247"/>
      <c r="F111" s="247"/>
      <c r="G111" s="248"/>
      <c r="H111" s="145" t="s">
        <v>124</v>
      </c>
      <c r="I111" s="65">
        <f>I99</f>
        <v>0</v>
      </c>
    </row>
    <row r="112" spans="1:9" ht="14.25" x14ac:dyDescent="0.2">
      <c r="A112" s="246"/>
      <c r="B112" s="247"/>
      <c r="C112" s="247"/>
      <c r="D112" s="247"/>
      <c r="E112" s="247"/>
      <c r="F112" s="247"/>
      <c r="G112" s="248"/>
      <c r="H112" s="145" t="s">
        <v>125</v>
      </c>
      <c r="I112" s="63">
        <f>I107</f>
        <v>0</v>
      </c>
    </row>
    <row r="113" spans="1:9" ht="14.25" x14ac:dyDescent="0.2">
      <c r="A113" s="249"/>
      <c r="B113" s="250"/>
      <c r="C113" s="250"/>
      <c r="D113" s="250"/>
      <c r="E113" s="250"/>
      <c r="F113" s="250"/>
      <c r="G113" s="251"/>
      <c r="H113" s="145" t="s">
        <v>27</v>
      </c>
      <c r="I113" s="66">
        <f>SUM(I108:I112)</f>
        <v>0</v>
      </c>
    </row>
    <row r="114" spans="1:9" ht="24" customHeight="1" x14ac:dyDescent="0.2">
      <c r="A114" s="252" t="s">
        <v>68</v>
      </c>
      <c r="B114" s="252"/>
      <c r="C114" s="252"/>
      <c r="D114" s="252"/>
      <c r="E114" s="252"/>
      <c r="F114" s="252"/>
      <c r="G114" s="252"/>
      <c r="H114" s="252"/>
      <c r="I114" s="252"/>
    </row>
    <row r="115" spans="1:9" ht="28.5" x14ac:dyDescent="0.2">
      <c r="A115" s="146">
        <v>6</v>
      </c>
      <c r="B115" s="236" t="s">
        <v>69</v>
      </c>
      <c r="C115" s="237"/>
      <c r="D115" s="237"/>
      <c r="E115" s="237"/>
      <c r="F115" s="237"/>
      <c r="G115" s="238"/>
      <c r="H115" s="96" t="s">
        <v>18</v>
      </c>
      <c r="I115" s="97" t="s">
        <v>19</v>
      </c>
    </row>
    <row r="116" spans="1:9" ht="15" x14ac:dyDescent="0.2">
      <c r="A116" s="9" t="s">
        <v>1</v>
      </c>
      <c r="B116" s="239" t="s">
        <v>70</v>
      </c>
      <c r="C116" s="240"/>
      <c r="D116" s="240"/>
      <c r="E116" s="240"/>
      <c r="F116" s="240"/>
      <c r="G116" s="241"/>
      <c r="H116" s="92"/>
      <c r="I116" s="33">
        <f>SUM(H116*I133)</f>
        <v>0</v>
      </c>
    </row>
    <row r="117" spans="1:9" ht="15" x14ac:dyDescent="0.2">
      <c r="A117" s="9" t="s">
        <v>3</v>
      </c>
      <c r="B117" s="239" t="s">
        <v>71</v>
      </c>
      <c r="C117" s="240"/>
      <c r="D117" s="240"/>
      <c r="E117" s="240"/>
      <c r="F117" s="240"/>
      <c r="G117" s="241"/>
      <c r="H117" s="92"/>
      <c r="I117" s="33">
        <f>H117*(I133+I116)</f>
        <v>0</v>
      </c>
    </row>
    <row r="118" spans="1:9" ht="15" x14ac:dyDescent="0.2">
      <c r="A118" s="9" t="s">
        <v>5</v>
      </c>
      <c r="B118" s="239" t="s">
        <v>72</v>
      </c>
      <c r="C118" s="240"/>
      <c r="D118" s="240"/>
      <c r="E118" s="240"/>
      <c r="F118" s="240"/>
      <c r="G118" s="241"/>
      <c r="H118" s="28">
        <f>SUM(H120+H121+H122)</f>
        <v>8.6499999999999994E-2</v>
      </c>
      <c r="I118" s="45">
        <f>SUM(I120:I122)</f>
        <v>0</v>
      </c>
    </row>
    <row r="119" spans="1:9" ht="15" x14ac:dyDescent="0.2">
      <c r="A119" s="17"/>
      <c r="B119" s="239" t="s">
        <v>113</v>
      </c>
      <c r="C119" s="240"/>
      <c r="D119" s="240"/>
      <c r="E119" s="240"/>
      <c r="F119" s="240"/>
      <c r="G119" s="241"/>
      <c r="H119" s="6" t="s">
        <v>46</v>
      </c>
      <c r="I119" s="33" t="s">
        <v>46</v>
      </c>
    </row>
    <row r="120" spans="1:9" ht="12.75" customHeight="1" x14ac:dyDescent="0.2">
      <c r="A120" s="17"/>
      <c r="B120" s="211" t="s">
        <v>94</v>
      </c>
      <c r="C120" s="212"/>
      <c r="D120" s="212"/>
      <c r="E120" s="212"/>
      <c r="F120" s="212"/>
      <c r="G120" s="213"/>
      <c r="H120" s="91">
        <v>0.03</v>
      </c>
      <c r="I120" s="33">
        <f>SUM(H120*I135)</f>
        <v>0</v>
      </c>
    </row>
    <row r="121" spans="1:9" ht="12.75" customHeight="1" x14ac:dyDescent="0.2">
      <c r="A121" s="17"/>
      <c r="B121" s="211" t="s">
        <v>95</v>
      </c>
      <c r="C121" s="212"/>
      <c r="D121" s="212"/>
      <c r="E121" s="212"/>
      <c r="F121" s="212"/>
      <c r="G121" s="213"/>
      <c r="H121" s="91">
        <v>6.4999999999999997E-3</v>
      </c>
      <c r="I121" s="33">
        <f>SUM(H121*I135)</f>
        <v>0</v>
      </c>
    </row>
    <row r="122" spans="1:9" ht="12.75" customHeight="1" x14ac:dyDescent="0.2">
      <c r="A122" s="17"/>
      <c r="B122" s="211" t="s">
        <v>96</v>
      </c>
      <c r="C122" s="212"/>
      <c r="D122" s="212"/>
      <c r="E122" s="212"/>
      <c r="F122" s="212"/>
      <c r="G122" s="213"/>
      <c r="H122" s="91">
        <v>0.05</v>
      </c>
      <c r="I122" s="33">
        <f>SUM(H122*I135)</f>
        <v>0</v>
      </c>
    </row>
    <row r="123" spans="1:9" ht="14.25" x14ac:dyDescent="0.2">
      <c r="A123" s="226" t="s">
        <v>27</v>
      </c>
      <c r="B123" s="227"/>
      <c r="C123" s="227"/>
      <c r="D123" s="227"/>
      <c r="E123" s="227"/>
      <c r="F123" s="227"/>
      <c r="G123" s="227"/>
      <c r="H123" s="144"/>
      <c r="I123" s="35">
        <f>SUM(I116+I117+I120+I121+I122)</f>
        <v>0</v>
      </c>
    </row>
    <row r="124" spans="1:9" ht="14.25" x14ac:dyDescent="0.2">
      <c r="A124" s="228"/>
      <c r="B124" s="229"/>
      <c r="C124" s="229"/>
      <c r="D124" s="229"/>
      <c r="E124" s="229"/>
      <c r="F124" s="229"/>
      <c r="G124" s="229"/>
      <c r="H124" s="229"/>
      <c r="I124" s="230"/>
    </row>
    <row r="125" spans="1:9" ht="15" x14ac:dyDescent="0.2">
      <c r="A125" s="231"/>
      <c r="B125" s="232"/>
      <c r="C125" s="232"/>
      <c r="D125" s="232"/>
      <c r="E125" s="232"/>
      <c r="F125" s="232"/>
      <c r="G125" s="232"/>
      <c r="H125" s="232"/>
      <c r="I125" s="232"/>
    </row>
    <row r="126" spans="1:9" ht="19.5" customHeight="1" x14ac:dyDescent="0.2">
      <c r="A126" s="233" t="s">
        <v>99</v>
      </c>
      <c r="B126" s="234"/>
      <c r="C126" s="234"/>
      <c r="D126" s="234"/>
      <c r="E126" s="234"/>
      <c r="F126" s="234"/>
      <c r="G126" s="234"/>
      <c r="H126" s="234"/>
      <c r="I126" s="235"/>
    </row>
    <row r="127" spans="1:9" ht="12.75" customHeight="1" x14ac:dyDescent="0.2">
      <c r="A127" s="223" t="s">
        <v>73</v>
      </c>
      <c r="B127" s="224"/>
      <c r="C127" s="224"/>
      <c r="D127" s="224"/>
      <c r="E127" s="224"/>
      <c r="F127" s="224"/>
      <c r="G127" s="224"/>
      <c r="H127" s="225"/>
      <c r="I127" s="99" t="s">
        <v>19</v>
      </c>
    </row>
    <row r="128" spans="1:9" ht="12.75" customHeight="1" x14ac:dyDescent="0.2">
      <c r="A128" s="18" t="s">
        <v>1</v>
      </c>
      <c r="B128" s="211" t="s">
        <v>74</v>
      </c>
      <c r="C128" s="212"/>
      <c r="D128" s="212"/>
      <c r="E128" s="212"/>
      <c r="F128" s="212"/>
      <c r="G128" s="212"/>
      <c r="H128" s="213"/>
      <c r="I128" s="38">
        <f>I30</f>
        <v>0</v>
      </c>
    </row>
    <row r="129" spans="1:9" ht="12.75" customHeight="1" x14ac:dyDescent="0.2">
      <c r="A129" s="18" t="s">
        <v>3</v>
      </c>
      <c r="B129" s="211" t="s">
        <v>49</v>
      </c>
      <c r="C129" s="212"/>
      <c r="D129" s="212"/>
      <c r="E129" s="212"/>
      <c r="F129" s="212"/>
      <c r="G129" s="212"/>
      <c r="H129" s="213"/>
      <c r="I129" s="38">
        <f>I68</f>
        <v>0</v>
      </c>
    </row>
    <row r="130" spans="1:9" ht="12.75" customHeight="1" x14ac:dyDescent="0.2">
      <c r="A130" s="18" t="s">
        <v>5</v>
      </c>
      <c r="B130" s="211" t="s">
        <v>75</v>
      </c>
      <c r="C130" s="212"/>
      <c r="D130" s="212"/>
      <c r="E130" s="212"/>
      <c r="F130" s="212"/>
      <c r="G130" s="212"/>
      <c r="H130" s="213"/>
      <c r="I130" s="38">
        <f>I78</f>
        <v>0</v>
      </c>
    </row>
    <row r="131" spans="1:9" ht="12.75" customHeight="1" x14ac:dyDescent="0.2">
      <c r="A131" s="18" t="s">
        <v>7</v>
      </c>
      <c r="B131" s="211" t="s">
        <v>62</v>
      </c>
      <c r="C131" s="212"/>
      <c r="D131" s="212"/>
      <c r="E131" s="212"/>
      <c r="F131" s="212"/>
      <c r="G131" s="212"/>
      <c r="H131" s="213"/>
      <c r="I131" s="38">
        <f>I99</f>
        <v>0</v>
      </c>
    </row>
    <row r="132" spans="1:9" ht="12.75" customHeight="1" x14ac:dyDescent="0.2">
      <c r="A132" s="18" t="s">
        <v>21</v>
      </c>
      <c r="B132" s="211" t="s">
        <v>76</v>
      </c>
      <c r="C132" s="212"/>
      <c r="D132" s="212"/>
      <c r="E132" s="212"/>
      <c r="F132" s="212"/>
      <c r="G132" s="212"/>
      <c r="H132" s="213"/>
      <c r="I132" s="38">
        <f>I107</f>
        <v>0</v>
      </c>
    </row>
    <row r="133" spans="1:9" ht="12.75" customHeight="1" x14ac:dyDescent="0.25">
      <c r="A133" s="208" t="s">
        <v>77</v>
      </c>
      <c r="B133" s="209"/>
      <c r="C133" s="209"/>
      <c r="D133" s="209"/>
      <c r="E133" s="209"/>
      <c r="F133" s="209"/>
      <c r="G133" s="209"/>
      <c r="H133" s="210"/>
      <c r="I133" s="50">
        <f>SUM(I128:I132)</f>
        <v>0</v>
      </c>
    </row>
    <row r="134" spans="1:9" ht="12.75" customHeight="1" x14ac:dyDescent="0.2">
      <c r="A134" s="18" t="s">
        <v>23</v>
      </c>
      <c r="B134" s="211" t="s">
        <v>78</v>
      </c>
      <c r="C134" s="212"/>
      <c r="D134" s="212"/>
      <c r="E134" s="212"/>
      <c r="F134" s="212"/>
      <c r="G134" s="212"/>
      <c r="H134" s="213"/>
      <c r="I134" s="51">
        <f>I123</f>
        <v>0</v>
      </c>
    </row>
    <row r="135" spans="1:9" ht="12.75" customHeight="1" x14ac:dyDescent="0.2">
      <c r="A135" s="214" t="s">
        <v>79</v>
      </c>
      <c r="B135" s="215"/>
      <c r="C135" s="215"/>
      <c r="D135" s="215"/>
      <c r="E135" s="215"/>
      <c r="F135" s="215"/>
      <c r="G135" s="215"/>
      <c r="H135" s="216"/>
      <c r="I135" s="52">
        <f>SUM(I133+I116+I117)/(1-H118)</f>
        <v>0</v>
      </c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5.75" customHeight="1" thickBot="1" x14ac:dyDescent="0.25">
      <c r="A138" s="217" t="s">
        <v>100</v>
      </c>
      <c r="B138" s="217"/>
      <c r="C138" s="217"/>
      <c r="D138" s="217"/>
      <c r="E138" s="217"/>
      <c r="F138" s="217"/>
      <c r="G138" s="217"/>
      <c r="H138" s="217"/>
      <c r="I138" s="217"/>
    </row>
    <row r="139" spans="1:9" ht="41.25" customHeight="1" thickBot="1" x14ac:dyDescent="0.25">
      <c r="A139" s="48" t="s">
        <v>101</v>
      </c>
      <c r="B139" s="142" t="s">
        <v>80</v>
      </c>
      <c r="C139" s="107" t="s">
        <v>102</v>
      </c>
      <c r="D139" s="218" t="s">
        <v>103</v>
      </c>
      <c r="E139" s="219"/>
      <c r="F139" s="220"/>
      <c r="G139" s="143" t="s">
        <v>81</v>
      </c>
      <c r="H139" s="221" t="s">
        <v>104</v>
      </c>
      <c r="I139" s="222"/>
    </row>
    <row r="140" spans="1:9" ht="86.25" customHeight="1" thickBot="1" x14ac:dyDescent="0.25">
      <c r="A140" s="49" t="s">
        <v>225</v>
      </c>
      <c r="B140" s="58">
        <f>I135</f>
        <v>0</v>
      </c>
      <c r="C140" s="106">
        <v>1</v>
      </c>
      <c r="D140" s="195">
        <f>SUM(B140*C140)</f>
        <v>0</v>
      </c>
      <c r="E140" s="196"/>
      <c r="F140" s="197"/>
      <c r="G140" s="141">
        <v>1</v>
      </c>
      <c r="H140" s="198">
        <f>SUM(D140*G140)</f>
        <v>0</v>
      </c>
      <c r="I140" s="199"/>
    </row>
    <row r="141" spans="1:9" ht="15.75" thickBot="1" x14ac:dyDescent="0.3">
      <c r="A141" s="22"/>
      <c r="B141" s="23"/>
      <c r="C141" s="24"/>
      <c r="D141" s="23"/>
      <c r="E141" s="25"/>
      <c r="F141" s="26"/>
      <c r="G141" s="21"/>
      <c r="H141" s="21"/>
      <c r="I141" s="27"/>
    </row>
    <row r="142" spans="1:9" ht="15.75" customHeight="1" thickBot="1" x14ac:dyDescent="0.25">
      <c r="A142" s="200" t="s">
        <v>105</v>
      </c>
      <c r="B142" s="201"/>
      <c r="C142" s="201"/>
      <c r="D142" s="201"/>
      <c r="E142" s="201"/>
      <c r="F142" s="202"/>
      <c r="G142" s="53"/>
      <c r="H142" s="53"/>
      <c r="I142" s="53"/>
    </row>
    <row r="143" spans="1:9" ht="15.75" thickBot="1" x14ac:dyDescent="0.3">
      <c r="A143" s="46"/>
      <c r="B143" s="203" t="s">
        <v>106</v>
      </c>
      <c r="C143" s="204"/>
      <c r="D143" s="204"/>
      <c r="E143" s="205"/>
      <c r="F143" s="46" t="s">
        <v>107</v>
      </c>
      <c r="G143" s="21"/>
      <c r="H143" s="21"/>
      <c r="I143" s="27"/>
    </row>
    <row r="144" spans="1:9" ht="45.75" thickBot="1" x14ac:dyDescent="0.3">
      <c r="A144" s="47" t="s">
        <v>1</v>
      </c>
      <c r="B144" s="54" t="s">
        <v>108</v>
      </c>
      <c r="C144" s="55"/>
      <c r="D144" s="206" t="s">
        <v>109</v>
      </c>
      <c r="E144" s="207"/>
      <c r="F144" s="56">
        <f>H140</f>
        <v>0</v>
      </c>
      <c r="G144" s="21"/>
      <c r="H144" s="21"/>
      <c r="I144" s="27"/>
    </row>
    <row r="145" spans="1:9" ht="26.25" customHeight="1" thickBot="1" x14ac:dyDescent="0.3">
      <c r="A145" s="47" t="s">
        <v>3</v>
      </c>
      <c r="B145" s="192" t="s">
        <v>110</v>
      </c>
      <c r="C145" s="193"/>
      <c r="D145" s="194"/>
      <c r="E145" s="57"/>
      <c r="F145" s="56">
        <f>H140</f>
        <v>0</v>
      </c>
      <c r="G145" s="21"/>
      <c r="H145" s="21"/>
      <c r="I145" s="27"/>
    </row>
    <row r="146" spans="1:9" ht="69.75" customHeight="1" thickBot="1" x14ac:dyDescent="0.3">
      <c r="A146" s="47" t="s">
        <v>5</v>
      </c>
      <c r="B146" s="192" t="s">
        <v>222</v>
      </c>
      <c r="C146" s="193"/>
      <c r="D146" s="194"/>
      <c r="E146" s="57"/>
      <c r="F146" s="56">
        <f>F145*12</f>
        <v>0</v>
      </c>
      <c r="G146" s="21"/>
      <c r="H146" s="21"/>
      <c r="I146" s="27"/>
    </row>
  </sheetData>
  <mergeCells count="144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98:G98"/>
    <mergeCell ref="A99:H99"/>
    <mergeCell ref="A100:I100"/>
    <mergeCell ref="A101:I101"/>
    <mergeCell ref="B102:H102"/>
    <mergeCell ref="B103:H103"/>
    <mergeCell ref="B93:G93"/>
    <mergeCell ref="A94:H94"/>
    <mergeCell ref="A95:I95"/>
    <mergeCell ref="B96:H96"/>
    <mergeCell ref="B97:G97"/>
    <mergeCell ref="B115:G115"/>
    <mergeCell ref="B116:G116"/>
    <mergeCell ref="B117:G117"/>
    <mergeCell ref="B118:G118"/>
    <mergeCell ref="B119:G119"/>
    <mergeCell ref="B120:G120"/>
    <mergeCell ref="B104:H104"/>
    <mergeCell ref="B105:H105"/>
    <mergeCell ref="B106:H106"/>
    <mergeCell ref="A107:H107"/>
    <mergeCell ref="A108:G113"/>
    <mergeCell ref="A114:I114"/>
    <mergeCell ref="A127:H127"/>
    <mergeCell ref="B128:H128"/>
    <mergeCell ref="B129:H129"/>
    <mergeCell ref="B130:H130"/>
    <mergeCell ref="B131:H131"/>
    <mergeCell ref="B132:H132"/>
    <mergeCell ref="B121:G121"/>
    <mergeCell ref="B122:G122"/>
    <mergeCell ref="A123:G123"/>
    <mergeCell ref="A124:I124"/>
    <mergeCell ref="A125:I125"/>
    <mergeCell ref="A126:I126"/>
    <mergeCell ref="B146:D146"/>
    <mergeCell ref="D140:F140"/>
    <mergeCell ref="H140:I140"/>
    <mergeCell ref="A142:F142"/>
    <mergeCell ref="B143:E143"/>
    <mergeCell ref="D144:E144"/>
    <mergeCell ref="B145:D145"/>
    <mergeCell ref="A133:H133"/>
    <mergeCell ref="B134:H134"/>
    <mergeCell ref="A135:H135"/>
    <mergeCell ref="A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3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46"/>
  <sheetViews>
    <sheetView topLeftCell="A124" zoomScaleNormal="100" zoomScaleSheetLayoutView="100" workbookViewId="0">
      <selection activeCell="A72" sqref="A72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29" t="s">
        <v>126</v>
      </c>
      <c r="B1" s="330"/>
      <c r="C1" s="330"/>
      <c r="D1" s="330"/>
      <c r="E1" s="330"/>
      <c r="F1" s="330"/>
      <c r="G1" s="330"/>
      <c r="H1" s="330"/>
      <c r="I1" s="330"/>
    </row>
    <row r="2" spans="1:9" ht="12.75" customHeight="1" x14ac:dyDescent="0.2">
      <c r="A2" s="253" t="s">
        <v>221</v>
      </c>
      <c r="B2" s="253"/>
      <c r="C2" s="253"/>
      <c r="D2" s="253"/>
      <c r="E2" s="253"/>
      <c r="F2" s="253"/>
      <c r="G2" s="253"/>
      <c r="H2" s="253"/>
      <c r="I2" s="253"/>
    </row>
    <row r="3" spans="1:9" ht="12.75" customHeight="1" x14ac:dyDescent="0.2">
      <c r="A3" s="253" t="s">
        <v>219</v>
      </c>
      <c r="B3" s="253"/>
      <c r="C3" s="253"/>
      <c r="D3" s="253"/>
      <c r="E3" s="253"/>
      <c r="F3" s="253"/>
      <c r="G3" s="253"/>
      <c r="H3" s="253"/>
      <c r="I3" s="253"/>
    </row>
    <row r="4" spans="1:9" ht="12.75" customHeight="1" x14ac:dyDescent="0.2">
      <c r="A4" s="253" t="s">
        <v>220</v>
      </c>
      <c r="B4" s="331"/>
      <c r="C4" s="331"/>
      <c r="D4" s="331"/>
      <c r="E4" s="331"/>
      <c r="F4" s="331"/>
      <c r="G4" s="331"/>
      <c r="H4" s="331"/>
      <c r="I4" s="331"/>
    </row>
    <row r="5" spans="1:9" ht="12.75" customHeight="1" x14ac:dyDescent="0.2">
      <c r="A5" s="332"/>
      <c r="B5" s="332"/>
      <c r="C5" s="332"/>
      <c r="D5" s="332"/>
      <c r="E5" s="332"/>
      <c r="F5" s="332"/>
      <c r="G5" s="332"/>
      <c r="H5" s="332"/>
      <c r="I5" s="332"/>
    </row>
    <row r="6" spans="1:9" ht="21" customHeight="1" x14ac:dyDescent="0.2">
      <c r="A6" s="299" t="s">
        <v>0</v>
      </c>
      <c r="B6" s="300"/>
      <c r="C6" s="300"/>
      <c r="D6" s="300"/>
      <c r="E6" s="300"/>
      <c r="F6" s="300"/>
      <c r="G6" s="300"/>
      <c r="H6" s="300"/>
      <c r="I6" s="333"/>
    </row>
    <row r="7" spans="1:9" ht="12.75" customHeight="1" x14ac:dyDescent="0.2">
      <c r="A7" s="3" t="s">
        <v>1</v>
      </c>
      <c r="B7" s="322" t="s">
        <v>2</v>
      </c>
      <c r="C7" s="323"/>
      <c r="D7" s="323"/>
      <c r="E7" s="323"/>
      <c r="F7" s="323"/>
      <c r="G7" s="324"/>
      <c r="H7" s="325"/>
      <c r="I7" s="326"/>
    </row>
    <row r="8" spans="1:9" ht="12.75" customHeight="1" x14ac:dyDescent="0.2">
      <c r="A8" s="4" t="s">
        <v>3</v>
      </c>
      <c r="B8" s="211" t="s">
        <v>4</v>
      </c>
      <c r="C8" s="212"/>
      <c r="D8" s="212"/>
      <c r="E8" s="212"/>
      <c r="F8" s="212"/>
      <c r="G8" s="213"/>
      <c r="H8" s="320" t="s">
        <v>230</v>
      </c>
      <c r="I8" s="321"/>
    </row>
    <row r="9" spans="1:9" ht="12.75" customHeight="1" x14ac:dyDescent="0.2">
      <c r="A9" s="4" t="s">
        <v>5</v>
      </c>
      <c r="B9" s="211" t="s">
        <v>6</v>
      </c>
      <c r="C9" s="212"/>
      <c r="D9" s="212"/>
      <c r="E9" s="212"/>
      <c r="F9" s="212"/>
      <c r="G9" s="213"/>
      <c r="H9" s="327" t="s">
        <v>231</v>
      </c>
      <c r="I9" s="328"/>
    </row>
    <row r="10" spans="1:9" ht="12.75" customHeight="1" x14ac:dyDescent="0.2">
      <c r="A10" s="4" t="s">
        <v>7</v>
      </c>
      <c r="B10" s="211" t="s">
        <v>8</v>
      </c>
      <c r="C10" s="212"/>
      <c r="D10" s="212"/>
      <c r="E10" s="212"/>
      <c r="F10" s="212"/>
      <c r="G10" s="213"/>
      <c r="H10" s="320">
        <v>12</v>
      </c>
      <c r="I10" s="321"/>
    </row>
    <row r="11" spans="1:9" ht="12.75" customHeight="1" x14ac:dyDescent="0.2">
      <c r="A11" s="211" t="s">
        <v>9</v>
      </c>
      <c r="B11" s="212"/>
      <c r="C11" s="212"/>
      <c r="D11" s="212"/>
      <c r="E11" s="212"/>
      <c r="F11" s="212"/>
      <c r="G11" s="212"/>
      <c r="H11" s="212"/>
      <c r="I11" s="213"/>
    </row>
    <row r="12" spans="1:9" ht="14.25" x14ac:dyDescent="0.2">
      <c r="A12" s="254" t="s">
        <v>227</v>
      </c>
      <c r="B12" s="255"/>
      <c r="C12" s="255"/>
      <c r="D12" s="255"/>
      <c r="E12" s="255"/>
      <c r="F12" s="255"/>
      <c r="G12" s="255"/>
      <c r="H12" s="255"/>
      <c r="I12" s="256"/>
    </row>
    <row r="13" spans="1:9" ht="21.75" customHeight="1" x14ac:dyDescent="0.2">
      <c r="A13" s="257" t="s">
        <v>88</v>
      </c>
      <c r="B13" s="258"/>
      <c r="C13" s="258"/>
      <c r="D13" s="258"/>
      <c r="E13" s="258"/>
      <c r="F13" s="258"/>
      <c r="G13" s="258"/>
      <c r="H13" s="258"/>
      <c r="I13" s="259"/>
    </row>
    <row r="14" spans="1:9" ht="12.75" customHeight="1" x14ac:dyDescent="0.2">
      <c r="A14" s="223" t="s">
        <v>10</v>
      </c>
      <c r="B14" s="224"/>
      <c r="C14" s="224"/>
      <c r="D14" s="224"/>
      <c r="E14" s="224"/>
      <c r="F14" s="224"/>
      <c r="G14" s="224"/>
      <c r="H14" s="224"/>
      <c r="I14" s="225"/>
    </row>
    <row r="15" spans="1:9" ht="27" customHeight="1" x14ac:dyDescent="0.2">
      <c r="A15" s="4">
        <v>1</v>
      </c>
      <c r="B15" s="211" t="s">
        <v>11</v>
      </c>
      <c r="C15" s="212"/>
      <c r="D15" s="212"/>
      <c r="E15" s="212"/>
      <c r="F15" s="212"/>
      <c r="G15" s="213"/>
      <c r="H15" s="314" t="s">
        <v>200</v>
      </c>
      <c r="I15" s="315"/>
    </row>
    <row r="16" spans="1:9" ht="12.75" customHeight="1" x14ac:dyDescent="0.2">
      <c r="A16" s="4">
        <v>2</v>
      </c>
      <c r="B16" s="211" t="s">
        <v>12</v>
      </c>
      <c r="C16" s="212"/>
      <c r="D16" s="212"/>
      <c r="E16" s="212"/>
      <c r="F16" s="212"/>
      <c r="G16" s="213"/>
      <c r="H16" s="316" t="s">
        <v>197</v>
      </c>
      <c r="I16" s="317"/>
    </row>
    <row r="17" spans="1:9" ht="12.75" customHeight="1" x14ac:dyDescent="0.2">
      <c r="A17" s="4">
        <v>3</v>
      </c>
      <c r="B17" s="211" t="s">
        <v>13</v>
      </c>
      <c r="C17" s="212"/>
      <c r="D17" s="212"/>
      <c r="E17" s="212"/>
      <c r="F17" s="212"/>
      <c r="G17" s="213"/>
      <c r="H17" s="318"/>
      <c r="I17" s="319"/>
    </row>
    <row r="18" spans="1:9" ht="15" customHeight="1" x14ac:dyDescent="0.2">
      <c r="A18" s="4">
        <v>4</v>
      </c>
      <c r="B18" s="211" t="s">
        <v>14</v>
      </c>
      <c r="C18" s="212"/>
      <c r="D18" s="212"/>
      <c r="E18" s="212"/>
      <c r="F18" s="212"/>
      <c r="G18" s="213"/>
      <c r="H18" s="327" t="s">
        <v>233</v>
      </c>
      <c r="I18" s="328"/>
    </row>
    <row r="19" spans="1:9" ht="12.75" customHeight="1" x14ac:dyDescent="0.25">
      <c r="A19" s="5">
        <v>5</v>
      </c>
      <c r="B19" s="211" t="s">
        <v>15</v>
      </c>
      <c r="C19" s="212"/>
      <c r="D19" s="212"/>
      <c r="E19" s="212"/>
      <c r="F19" s="212"/>
      <c r="G19" s="213"/>
      <c r="H19" s="309" t="s">
        <v>232</v>
      </c>
      <c r="I19" s="310"/>
    </row>
    <row r="20" spans="1:9" ht="15" x14ac:dyDescent="0.2">
      <c r="A20" s="311"/>
      <c r="B20" s="312"/>
      <c r="C20" s="312"/>
      <c r="D20" s="312"/>
      <c r="E20" s="312"/>
      <c r="F20" s="312"/>
      <c r="G20" s="312"/>
      <c r="H20" s="312"/>
      <c r="I20" s="313"/>
    </row>
    <row r="21" spans="1:9" ht="23.25" customHeight="1" x14ac:dyDescent="0.2">
      <c r="A21" s="257" t="s">
        <v>16</v>
      </c>
      <c r="B21" s="258"/>
      <c r="C21" s="258"/>
      <c r="D21" s="258"/>
      <c r="E21" s="258"/>
      <c r="F21" s="258"/>
      <c r="G21" s="258"/>
      <c r="H21" s="258"/>
      <c r="I21" s="259"/>
    </row>
    <row r="22" spans="1:9" ht="12.75" customHeight="1" x14ac:dyDescent="0.2">
      <c r="A22" s="93">
        <v>1</v>
      </c>
      <c r="B22" s="223" t="s">
        <v>17</v>
      </c>
      <c r="C22" s="224"/>
      <c r="D22" s="224"/>
      <c r="E22" s="224"/>
      <c r="F22" s="224"/>
      <c r="G22" s="225"/>
      <c r="H22" s="93" t="s">
        <v>18</v>
      </c>
      <c r="I22" s="94" t="s">
        <v>19</v>
      </c>
    </row>
    <row r="23" spans="1:9" ht="12.75" customHeight="1" x14ac:dyDescent="0.2">
      <c r="A23" s="4" t="s">
        <v>1</v>
      </c>
      <c r="B23" s="211" t="s">
        <v>201</v>
      </c>
      <c r="C23" s="212"/>
      <c r="D23" s="212"/>
      <c r="E23" s="212"/>
      <c r="F23" s="212"/>
      <c r="G23" s="212"/>
      <c r="H23" s="213"/>
      <c r="I23" s="33">
        <f>H17</f>
        <v>0</v>
      </c>
    </row>
    <row r="24" spans="1:9" ht="12.75" customHeight="1" x14ac:dyDescent="0.2">
      <c r="A24" s="4" t="s">
        <v>3</v>
      </c>
      <c r="B24" s="301" t="s">
        <v>84</v>
      </c>
      <c r="C24" s="302"/>
      <c r="D24" s="302"/>
      <c r="E24" s="302"/>
      <c r="F24" s="302"/>
      <c r="G24" s="303"/>
      <c r="H24" s="163">
        <v>0.3</v>
      </c>
      <c r="I24" s="33">
        <f>I23*H24</f>
        <v>0</v>
      </c>
    </row>
    <row r="25" spans="1:9" ht="12.75" customHeight="1" x14ac:dyDescent="0.2">
      <c r="A25" s="4" t="s">
        <v>5</v>
      </c>
      <c r="B25" s="304" t="s">
        <v>85</v>
      </c>
      <c r="C25" s="305"/>
      <c r="D25" s="305"/>
      <c r="E25" s="305"/>
      <c r="F25" s="305"/>
      <c r="G25" s="306"/>
      <c r="H25" s="166"/>
      <c r="I25" s="148"/>
    </row>
    <row r="26" spans="1:9" ht="12.75" customHeight="1" x14ac:dyDescent="0.2">
      <c r="A26" s="4" t="s">
        <v>7</v>
      </c>
      <c r="B26" s="266" t="s">
        <v>20</v>
      </c>
      <c r="C26" s="266"/>
      <c r="D26" s="266"/>
      <c r="E26" s="266"/>
      <c r="F26" s="266"/>
      <c r="G26" s="266"/>
      <c r="H26" s="4"/>
      <c r="I26" s="33"/>
    </row>
    <row r="27" spans="1:9" ht="12.75" customHeight="1" x14ac:dyDescent="0.2">
      <c r="A27" s="4" t="s">
        <v>21</v>
      </c>
      <c r="B27" s="266" t="s">
        <v>22</v>
      </c>
      <c r="C27" s="266"/>
      <c r="D27" s="266"/>
      <c r="E27" s="266"/>
      <c r="F27" s="266"/>
      <c r="G27" s="266"/>
      <c r="H27" s="7"/>
      <c r="I27" s="33"/>
    </row>
    <row r="28" spans="1:9" ht="12.75" customHeight="1" x14ac:dyDescent="0.2">
      <c r="A28" s="4" t="s">
        <v>23</v>
      </c>
      <c r="B28" s="266" t="s">
        <v>24</v>
      </c>
      <c r="C28" s="266"/>
      <c r="D28" s="266"/>
      <c r="E28" s="266"/>
      <c r="F28" s="266"/>
      <c r="G28" s="266"/>
      <c r="H28" s="7"/>
      <c r="I28" s="33"/>
    </row>
    <row r="29" spans="1:9" ht="12.75" customHeight="1" x14ac:dyDescent="0.25">
      <c r="A29" s="8" t="s">
        <v>25</v>
      </c>
      <c r="B29" s="266" t="s">
        <v>218</v>
      </c>
      <c r="C29" s="266"/>
      <c r="D29" s="266"/>
      <c r="E29" s="266"/>
      <c r="F29" s="266"/>
      <c r="G29" s="266"/>
      <c r="H29" s="7"/>
      <c r="I29" s="33"/>
    </row>
    <row r="30" spans="1:9" ht="12.75" customHeight="1" x14ac:dyDescent="0.2">
      <c r="A30" s="296" t="s">
        <v>27</v>
      </c>
      <c r="B30" s="297"/>
      <c r="C30" s="297"/>
      <c r="D30" s="297"/>
      <c r="E30" s="297"/>
      <c r="F30" s="297"/>
      <c r="G30" s="297"/>
      <c r="H30" s="298"/>
      <c r="I30" s="32">
        <f>SUM(I23:I29)</f>
        <v>0</v>
      </c>
    </row>
    <row r="31" spans="1:9" ht="14.25" x14ac:dyDescent="0.2">
      <c r="A31" s="254"/>
      <c r="B31" s="255"/>
      <c r="C31" s="255"/>
      <c r="D31" s="255"/>
      <c r="E31" s="255"/>
      <c r="F31" s="255"/>
      <c r="G31" s="255"/>
      <c r="H31" s="255"/>
      <c r="I31" s="256"/>
    </row>
    <row r="32" spans="1:9" ht="23.25" customHeight="1" x14ac:dyDescent="0.2">
      <c r="A32" s="260" t="s">
        <v>28</v>
      </c>
      <c r="B32" s="261"/>
      <c r="C32" s="261"/>
      <c r="D32" s="261"/>
      <c r="E32" s="261"/>
      <c r="F32" s="261"/>
      <c r="G32" s="261"/>
      <c r="H32" s="261"/>
      <c r="I32" s="262"/>
    </row>
    <row r="33" spans="1:9" ht="18" customHeight="1" x14ac:dyDescent="0.2">
      <c r="A33" s="95" t="s">
        <v>29</v>
      </c>
      <c r="B33" s="299" t="s">
        <v>30</v>
      </c>
      <c r="C33" s="300"/>
      <c r="D33" s="300"/>
      <c r="E33" s="300"/>
      <c r="F33" s="300"/>
      <c r="G33" s="300"/>
      <c r="H33" s="96" t="s">
        <v>97</v>
      </c>
      <c r="I33" s="97" t="s">
        <v>19</v>
      </c>
    </row>
    <row r="34" spans="1:9" ht="30" customHeight="1" x14ac:dyDescent="0.2">
      <c r="A34" s="9" t="s">
        <v>1</v>
      </c>
      <c r="B34" s="211" t="s">
        <v>86</v>
      </c>
      <c r="C34" s="212"/>
      <c r="D34" s="212"/>
      <c r="E34" s="212"/>
      <c r="F34" s="212"/>
      <c r="G34" s="21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11" t="s">
        <v>87</v>
      </c>
      <c r="C35" s="212"/>
      <c r="D35" s="212"/>
      <c r="E35" s="212"/>
      <c r="F35" s="212"/>
      <c r="G35" s="213"/>
      <c r="H35" s="34">
        <f>(100%/12)+(100%/3/12)</f>
        <v>0.1111</v>
      </c>
      <c r="I35" s="33">
        <f>TRUNC(I30*H35,2)</f>
        <v>0</v>
      </c>
    </row>
    <row r="36" spans="1:9" ht="14.25" x14ac:dyDescent="0.2">
      <c r="A36" s="281" t="s">
        <v>27</v>
      </c>
      <c r="B36" s="282"/>
      <c r="C36" s="282"/>
      <c r="D36" s="282"/>
      <c r="E36" s="282"/>
      <c r="F36" s="282"/>
      <c r="G36" s="283"/>
      <c r="H36" s="31">
        <f>SUM(H34:H35)</f>
        <v>0.19439999999999999</v>
      </c>
      <c r="I36" s="35">
        <f>SUM(I34:I35)</f>
        <v>0</v>
      </c>
    </row>
    <row r="37" spans="1:9" ht="14.25" x14ac:dyDescent="0.2">
      <c r="A37" s="284" t="s">
        <v>115</v>
      </c>
      <c r="B37" s="285"/>
      <c r="C37" s="285"/>
      <c r="D37" s="285"/>
      <c r="E37" s="285"/>
      <c r="F37" s="285"/>
      <c r="G37" s="286"/>
      <c r="H37" s="59" t="s">
        <v>116</v>
      </c>
      <c r="I37" s="60">
        <f>I30</f>
        <v>0</v>
      </c>
    </row>
    <row r="38" spans="1:9" ht="14.25" x14ac:dyDescent="0.2">
      <c r="A38" s="287"/>
      <c r="B38" s="288"/>
      <c r="C38" s="288"/>
      <c r="D38" s="288"/>
      <c r="E38" s="288"/>
      <c r="F38" s="288"/>
      <c r="G38" s="289"/>
      <c r="H38" s="59" t="s">
        <v>117</v>
      </c>
      <c r="I38" s="60">
        <f>I36</f>
        <v>0</v>
      </c>
    </row>
    <row r="39" spans="1:9" ht="14.25" x14ac:dyDescent="0.2">
      <c r="A39" s="290"/>
      <c r="B39" s="291"/>
      <c r="C39" s="291"/>
      <c r="D39" s="291"/>
      <c r="E39" s="291"/>
      <c r="F39" s="291"/>
      <c r="G39" s="292"/>
      <c r="H39" s="59" t="s">
        <v>27</v>
      </c>
      <c r="I39" s="60">
        <f>SUM(I37:I38)</f>
        <v>0</v>
      </c>
    </row>
    <row r="40" spans="1:9" ht="33" customHeight="1" x14ac:dyDescent="0.2">
      <c r="A40" s="293" t="s">
        <v>118</v>
      </c>
      <c r="B40" s="294"/>
      <c r="C40" s="294"/>
      <c r="D40" s="294"/>
      <c r="E40" s="294"/>
      <c r="F40" s="294"/>
      <c r="G40" s="294"/>
      <c r="H40" s="294"/>
      <c r="I40" s="295"/>
    </row>
    <row r="41" spans="1:9" ht="19.5" customHeight="1" x14ac:dyDescent="0.2">
      <c r="A41" s="98" t="s">
        <v>32</v>
      </c>
      <c r="B41" s="223" t="s">
        <v>33</v>
      </c>
      <c r="C41" s="224"/>
      <c r="D41" s="224"/>
      <c r="E41" s="224"/>
      <c r="F41" s="224"/>
      <c r="G41" s="225"/>
      <c r="H41" s="96" t="s">
        <v>97</v>
      </c>
      <c r="I41" s="99" t="s">
        <v>19</v>
      </c>
    </row>
    <row r="42" spans="1:9" ht="12.75" customHeight="1" x14ac:dyDescent="0.2">
      <c r="A42" s="10" t="s">
        <v>1</v>
      </c>
      <c r="B42" s="211" t="s">
        <v>34</v>
      </c>
      <c r="C42" s="212"/>
      <c r="D42" s="212"/>
      <c r="E42" s="212"/>
      <c r="F42" s="212"/>
      <c r="G42" s="21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11" t="s">
        <v>35</v>
      </c>
      <c r="C43" s="212"/>
      <c r="D43" s="212"/>
      <c r="E43" s="212"/>
      <c r="F43" s="212"/>
      <c r="G43" s="21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11" t="s">
        <v>114</v>
      </c>
      <c r="C44" s="212"/>
      <c r="D44" s="212"/>
      <c r="E44" s="212"/>
      <c r="F44" s="212"/>
      <c r="G44" s="213"/>
      <c r="H44" s="113"/>
      <c r="I44" s="33">
        <f>TRUNC(I39*H44,2)</f>
        <v>0</v>
      </c>
    </row>
    <row r="45" spans="1:9" ht="12.75" customHeight="1" x14ac:dyDescent="0.2">
      <c r="A45" s="10" t="s">
        <v>7</v>
      </c>
      <c r="B45" s="211" t="s">
        <v>36</v>
      </c>
      <c r="C45" s="212"/>
      <c r="D45" s="212"/>
      <c r="E45" s="212"/>
      <c r="F45" s="212"/>
      <c r="G45" s="21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11" t="s">
        <v>37</v>
      </c>
      <c r="C46" s="212"/>
      <c r="D46" s="212"/>
      <c r="E46" s="212"/>
      <c r="F46" s="212"/>
      <c r="G46" s="21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11" t="s">
        <v>38</v>
      </c>
      <c r="C47" s="212"/>
      <c r="D47" s="212"/>
      <c r="E47" s="212"/>
      <c r="F47" s="212"/>
      <c r="G47" s="21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11" t="s">
        <v>39</v>
      </c>
      <c r="C48" s="212"/>
      <c r="D48" s="212"/>
      <c r="E48" s="212"/>
      <c r="F48" s="212"/>
      <c r="G48" s="213"/>
      <c r="H48" s="6">
        <v>2E-3</v>
      </c>
      <c r="I48" s="33">
        <f>TRUNC(I39*H48,2)</f>
        <v>0</v>
      </c>
    </row>
    <row r="49" spans="1:9" ht="12.75" customHeight="1" x14ac:dyDescent="0.2">
      <c r="A49" s="11" t="s">
        <v>40</v>
      </c>
      <c r="B49" s="211" t="s">
        <v>41</v>
      </c>
      <c r="C49" s="212"/>
      <c r="D49" s="212"/>
      <c r="E49" s="212"/>
      <c r="F49" s="212"/>
      <c r="G49" s="213"/>
      <c r="H49" s="112">
        <v>0.08</v>
      </c>
      <c r="I49" s="33">
        <f>SUM(I39*H49)</f>
        <v>0</v>
      </c>
    </row>
    <row r="50" spans="1:9" ht="18.75" customHeight="1" x14ac:dyDescent="0.2">
      <c r="A50" s="273" t="s">
        <v>31</v>
      </c>
      <c r="B50" s="274"/>
      <c r="C50" s="274"/>
      <c r="D50" s="274"/>
      <c r="E50" s="274"/>
      <c r="F50" s="274"/>
      <c r="G50" s="275"/>
      <c r="H50" s="36">
        <f>SUM(H42:H49)</f>
        <v>0.33800000000000002</v>
      </c>
      <c r="I50" s="35">
        <f>SUM(I42:I49)</f>
        <v>0</v>
      </c>
    </row>
    <row r="51" spans="1:9" ht="33" customHeight="1" x14ac:dyDescent="0.2">
      <c r="A51" s="276" t="s">
        <v>119</v>
      </c>
      <c r="B51" s="277"/>
      <c r="C51" s="277"/>
      <c r="D51" s="277"/>
      <c r="E51" s="277"/>
      <c r="F51" s="277"/>
      <c r="G51" s="277"/>
      <c r="H51" s="277"/>
      <c r="I51" s="277"/>
    </row>
    <row r="52" spans="1:9" ht="17.25" customHeight="1" x14ac:dyDescent="0.2">
      <c r="A52" s="100" t="s">
        <v>42</v>
      </c>
      <c r="B52" s="278" t="s">
        <v>43</v>
      </c>
      <c r="C52" s="279"/>
      <c r="D52" s="279"/>
      <c r="E52" s="279"/>
      <c r="F52" s="279"/>
      <c r="G52" s="279"/>
      <c r="H52" s="280"/>
      <c r="I52" s="101" t="s">
        <v>19</v>
      </c>
    </row>
    <row r="53" spans="1:9" ht="15" x14ac:dyDescent="0.2">
      <c r="A53" s="9" t="s">
        <v>1</v>
      </c>
      <c r="B53" s="239" t="s">
        <v>209</v>
      </c>
      <c r="C53" s="240"/>
      <c r="D53" s="240"/>
      <c r="E53" s="240"/>
      <c r="F53" s="240"/>
      <c r="G53" s="240"/>
      <c r="H53" s="241"/>
      <c r="I53" s="38">
        <f>(H54*H55*15)-(I23*50%*H56)</f>
        <v>0</v>
      </c>
    </row>
    <row r="54" spans="1:9" ht="24.75" customHeight="1" x14ac:dyDescent="0.2">
      <c r="A54" s="9"/>
      <c r="B54" s="270" t="s">
        <v>45</v>
      </c>
      <c r="C54" s="271"/>
      <c r="D54" s="271"/>
      <c r="E54" s="271"/>
      <c r="F54" s="271"/>
      <c r="G54" s="272"/>
      <c r="H54" s="108"/>
      <c r="I54" s="33" t="s">
        <v>46</v>
      </c>
    </row>
    <row r="55" spans="1:9" ht="12.75" customHeight="1" x14ac:dyDescent="0.2">
      <c r="A55" s="12"/>
      <c r="B55" s="270" t="s">
        <v>111</v>
      </c>
      <c r="C55" s="271"/>
      <c r="D55" s="271"/>
      <c r="E55" s="271"/>
      <c r="F55" s="271"/>
      <c r="G55" s="272"/>
      <c r="H55" s="109">
        <v>2</v>
      </c>
      <c r="I55" s="39" t="s">
        <v>46</v>
      </c>
    </row>
    <row r="56" spans="1:9" ht="12.75" customHeight="1" x14ac:dyDescent="0.2">
      <c r="A56" s="9"/>
      <c r="B56" s="270" t="s">
        <v>47</v>
      </c>
      <c r="C56" s="271"/>
      <c r="D56" s="271"/>
      <c r="E56" s="271"/>
      <c r="F56" s="271"/>
      <c r="G56" s="272"/>
      <c r="H56" s="110">
        <v>0.06</v>
      </c>
      <c r="I56" s="33"/>
    </row>
    <row r="57" spans="1:9" ht="15" customHeight="1" x14ac:dyDescent="0.2">
      <c r="A57" s="9" t="s">
        <v>3</v>
      </c>
      <c r="B57" s="253" t="s">
        <v>234</v>
      </c>
      <c r="C57" s="253"/>
      <c r="D57" s="253"/>
      <c r="E57" s="253"/>
      <c r="F57" s="253"/>
      <c r="G57" s="253"/>
      <c r="H57" s="37"/>
      <c r="I57" s="114"/>
    </row>
    <row r="58" spans="1:9" ht="28.5" customHeight="1" x14ac:dyDescent="0.2">
      <c r="A58" s="9" t="s">
        <v>5</v>
      </c>
      <c r="B58" s="253" t="s">
        <v>237</v>
      </c>
      <c r="C58" s="253"/>
      <c r="D58" s="253"/>
      <c r="E58" s="253"/>
      <c r="F58" s="253"/>
      <c r="G58" s="253"/>
      <c r="H58" s="13"/>
      <c r="I58" s="114"/>
    </row>
    <row r="59" spans="1:9" ht="28.5" customHeight="1" x14ac:dyDescent="0.2">
      <c r="A59" s="9" t="s">
        <v>7</v>
      </c>
      <c r="B59" s="253" t="s">
        <v>236</v>
      </c>
      <c r="C59" s="253"/>
      <c r="D59" s="253"/>
      <c r="E59" s="253"/>
      <c r="F59" s="253"/>
      <c r="G59" s="253"/>
      <c r="H59" s="13"/>
      <c r="I59" s="115"/>
    </row>
    <row r="60" spans="1:9" ht="22.5" customHeight="1" x14ac:dyDescent="0.2">
      <c r="A60" s="9" t="s">
        <v>21</v>
      </c>
      <c r="B60" s="253" t="s">
        <v>235</v>
      </c>
      <c r="C60" s="253"/>
      <c r="D60" s="253"/>
      <c r="E60" s="253"/>
      <c r="F60" s="253"/>
      <c r="G60" s="253"/>
      <c r="H60" s="13"/>
      <c r="I60" s="115"/>
    </row>
    <row r="61" spans="1:9" ht="22.5" customHeight="1" x14ac:dyDescent="0.2">
      <c r="A61" s="9" t="s">
        <v>23</v>
      </c>
      <c r="B61" s="253" t="s">
        <v>218</v>
      </c>
      <c r="C61" s="253"/>
      <c r="D61" s="253"/>
      <c r="E61" s="253"/>
      <c r="F61" s="253"/>
      <c r="G61" s="253"/>
      <c r="H61" s="13"/>
      <c r="I61" s="115"/>
    </row>
    <row r="62" spans="1:9" ht="19.5" customHeight="1" x14ac:dyDescent="0.2">
      <c r="A62" s="14"/>
      <c r="B62" s="226" t="s">
        <v>31</v>
      </c>
      <c r="C62" s="227"/>
      <c r="D62" s="227"/>
      <c r="E62" s="227"/>
      <c r="F62" s="227"/>
      <c r="G62" s="227"/>
      <c r="H62" s="242"/>
      <c r="I62" s="35">
        <f>SUM(I53:I61)</f>
        <v>0</v>
      </c>
    </row>
    <row r="63" spans="1:9" ht="30.75" customHeight="1" x14ac:dyDescent="0.2">
      <c r="A63" s="260" t="s">
        <v>48</v>
      </c>
      <c r="B63" s="261"/>
      <c r="C63" s="261"/>
      <c r="D63" s="261"/>
      <c r="E63" s="261"/>
      <c r="F63" s="261"/>
      <c r="G63" s="261"/>
      <c r="H63" s="261"/>
      <c r="I63" s="262"/>
    </row>
    <row r="64" spans="1:9" ht="20.25" customHeight="1" x14ac:dyDescent="0.2">
      <c r="A64" s="102">
        <v>2</v>
      </c>
      <c r="B64" s="267" t="s">
        <v>49</v>
      </c>
      <c r="C64" s="268"/>
      <c r="D64" s="268"/>
      <c r="E64" s="268"/>
      <c r="F64" s="268"/>
      <c r="G64" s="268"/>
      <c r="H64" s="269"/>
      <c r="I64" s="103" t="s">
        <v>19</v>
      </c>
    </row>
    <row r="65" spans="1:9" ht="12.75" customHeight="1" x14ac:dyDescent="0.2">
      <c r="A65" s="9" t="s">
        <v>29</v>
      </c>
      <c r="B65" s="211" t="s">
        <v>30</v>
      </c>
      <c r="C65" s="212"/>
      <c r="D65" s="212"/>
      <c r="E65" s="212"/>
      <c r="F65" s="212"/>
      <c r="G65" s="212"/>
      <c r="H65" s="213"/>
      <c r="I65" s="33">
        <f>I36</f>
        <v>0</v>
      </c>
    </row>
    <row r="66" spans="1:9" ht="12.75" customHeight="1" x14ac:dyDescent="0.2">
      <c r="A66" s="9" t="s">
        <v>32</v>
      </c>
      <c r="B66" s="211" t="s">
        <v>33</v>
      </c>
      <c r="C66" s="212"/>
      <c r="D66" s="212"/>
      <c r="E66" s="212"/>
      <c r="F66" s="212"/>
      <c r="G66" s="212"/>
      <c r="H66" s="213"/>
      <c r="I66" s="33">
        <f>I50</f>
        <v>0</v>
      </c>
    </row>
    <row r="67" spans="1:9" ht="12.75" customHeight="1" x14ac:dyDescent="0.2">
      <c r="A67" s="9" t="s">
        <v>42</v>
      </c>
      <c r="B67" s="211" t="s">
        <v>43</v>
      </c>
      <c r="C67" s="212"/>
      <c r="D67" s="212"/>
      <c r="E67" s="212"/>
      <c r="F67" s="212"/>
      <c r="G67" s="212"/>
      <c r="H67" s="213"/>
      <c r="I67" s="33">
        <f>I62</f>
        <v>0</v>
      </c>
    </row>
    <row r="68" spans="1:9" ht="14.25" x14ac:dyDescent="0.2">
      <c r="A68" s="226" t="s">
        <v>27</v>
      </c>
      <c r="B68" s="227"/>
      <c r="C68" s="227"/>
      <c r="D68" s="227"/>
      <c r="E68" s="227"/>
      <c r="F68" s="227"/>
      <c r="G68" s="227"/>
      <c r="H68" s="242"/>
      <c r="I68" s="35">
        <f>SUM(I65:I67)</f>
        <v>0</v>
      </c>
    </row>
    <row r="69" spans="1:9" ht="14.25" x14ac:dyDescent="0.2">
      <c r="A69" s="254"/>
      <c r="B69" s="255"/>
      <c r="C69" s="255"/>
      <c r="D69" s="255"/>
      <c r="E69" s="255"/>
      <c r="F69" s="255"/>
      <c r="G69" s="255"/>
      <c r="H69" s="255"/>
      <c r="I69" s="256"/>
    </row>
    <row r="70" spans="1:9" ht="26.25" customHeight="1" x14ac:dyDescent="0.2">
      <c r="A70" s="260" t="s">
        <v>50</v>
      </c>
      <c r="B70" s="261"/>
      <c r="C70" s="261"/>
      <c r="D70" s="261"/>
      <c r="E70" s="261"/>
      <c r="F70" s="261"/>
      <c r="G70" s="261"/>
      <c r="H70" s="261"/>
      <c r="I70" s="262"/>
    </row>
    <row r="71" spans="1:9" ht="26.25" customHeight="1" x14ac:dyDescent="0.2">
      <c r="A71" s="93">
        <v>3</v>
      </c>
      <c r="B71" s="223" t="s">
        <v>98</v>
      </c>
      <c r="C71" s="224"/>
      <c r="D71" s="224"/>
      <c r="E71" s="224"/>
      <c r="F71" s="224"/>
      <c r="G71" s="225"/>
      <c r="H71" s="93" t="s">
        <v>97</v>
      </c>
      <c r="I71" s="94" t="s">
        <v>19</v>
      </c>
    </row>
    <row r="72" spans="1:9" ht="39" customHeight="1" x14ac:dyDescent="0.2">
      <c r="A72" s="9" t="s">
        <v>1</v>
      </c>
      <c r="B72" s="266" t="s">
        <v>89</v>
      </c>
      <c r="C72" s="266"/>
      <c r="D72" s="266"/>
      <c r="E72" s="266"/>
      <c r="F72" s="266"/>
      <c r="G72" s="266"/>
      <c r="H72" s="29"/>
      <c r="I72" s="40">
        <f>(I30+I36+I62)/12*53.01%</f>
        <v>0</v>
      </c>
    </row>
    <row r="73" spans="1:9" ht="15" x14ac:dyDescent="0.2">
      <c r="A73" s="9" t="s">
        <v>3</v>
      </c>
      <c r="B73" s="263" t="s">
        <v>51</v>
      </c>
      <c r="C73" s="263"/>
      <c r="D73" s="263"/>
      <c r="E73" s="263"/>
      <c r="F73" s="263"/>
      <c r="G73" s="263"/>
      <c r="H73" s="6"/>
      <c r="I73" s="33">
        <f>I49/12*53.01%</f>
        <v>0</v>
      </c>
    </row>
    <row r="74" spans="1:9" ht="12.75" customHeight="1" x14ac:dyDescent="0.2">
      <c r="A74" s="15" t="s">
        <v>5</v>
      </c>
      <c r="B74" s="266" t="s">
        <v>52</v>
      </c>
      <c r="C74" s="266"/>
      <c r="D74" s="266"/>
      <c r="E74" s="266"/>
      <c r="F74" s="266"/>
      <c r="G74" s="266"/>
      <c r="H74" s="29"/>
      <c r="I74" s="41">
        <f>I49*50%*53.01%</f>
        <v>0</v>
      </c>
    </row>
    <row r="75" spans="1:9" ht="17.25" customHeight="1" x14ac:dyDescent="0.2">
      <c r="A75" s="15" t="s">
        <v>7</v>
      </c>
      <c r="B75" s="266" t="s">
        <v>90</v>
      </c>
      <c r="C75" s="266"/>
      <c r="D75" s="266"/>
      <c r="E75" s="266"/>
      <c r="F75" s="266"/>
      <c r="G75" s="266"/>
      <c r="H75" s="29"/>
      <c r="I75" s="41">
        <f>(I30+I68)/12*5.89%</f>
        <v>0</v>
      </c>
    </row>
    <row r="76" spans="1:9" ht="15" x14ac:dyDescent="0.2">
      <c r="A76" s="9" t="s">
        <v>21</v>
      </c>
      <c r="B76" s="263" t="s">
        <v>53</v>
      </c>
      <c r="C76" s="263"/>
      <c r="D76" s="263"/>
      <c r="E76" s="263"/>
      <c r="F76" s="263"/>
      <c r="G76" s="263"/>
      <c r="H76" s="6"/>
      <c r="I76" s="33">
        <f>I50/12*5.89%</f>
        <v>0</v>
      </c>
    </row>
    <row r="77" spans="1:9" ht="12.75" customHeight="1" x14ac:dyDescent="0.2">
      <c r="A77" s="15" t="s">
        <v>23</v>
      </c>
      <c r="B77" s="266" t="s">
        <v>54</v>
      </c>
      <c r="C77" s="266"/>
      <c r="D77" s="266"/>
      <c r="E77" s="266"/>
      <c r="F77" s="266"/>
      <c r="G77" s="266"/>
      <c r="H77" s="29"/>
      <c r="I77" s="41">
        <f>(I49*50%)*5.89%</f>
        <v>0</v>
      </c>
    </row>
    <row r="78" spans="1:9" ht="14.25" x14ac:dyDescent="0.2">
      <c r="A78" s="226" t="s">
        <v>27</v>
      </c>
      <c r="B78" s="227"/>
      <c r="C78" s="227"/>
      <c r="D78" s="227"/>
      <c r="E78" s="227"/>
      <c r="F78" s="227"/>
      <c r="G78" s="227"/>
      <c r="H78" s="242"/>
      <c r="I78" s="35">
        <f>SUM(I72:I77)</f>
        <v>0</v>
      </c>
    </row>
    <row r="79" spans="1:9" ht="14.25" x14ac:dyDescent="0.2">
      <c r="A79" s="264" t="s">
        <v>120</v>
      </c>
      <c r="B79" s="264"/>
      <c r="C79" s="264"/>
      <c r="D79" s="264"/>
      <c r="E79" s="264"/>
      <c r="F79" s="264"/>
      <c r="G79" s="264"/>
      <c r="H79" s="67" t="s">
        <v>116</v>
      </c>
      <c r="I79" s="61">
        <f>I30</f>
        <v>0</v>
      </c>
    </row>
    <row r="80" spans="1:9" ht="14.25" x14ac:dyDescent="0.2">
      <c r="A80" s="264"/>
      <c r="B80" s="264"/>
      <c r="C80" s="264"/>
      <c r="D80" s="264"/>
      <c r="E80" s="264"/>
      <c r="F80" s="264"/>
      <c r="G80" s="264"/>
      <c r="H80" s="67" t="s">
        <v>121</v>
      </c>
      <c r="I80" s="61">
        <f>I68</f>
        <v>0</v>
      </c>
    </row>
    <row r="81" spans="1:9" ht="14.25" x14ac:dyDescent="0.2">
      <c r="A81" s="264"/>
      <c r="B81" s="264"/>
      <c r="C81" s="264"/>
      <c r="D81" s="264"/>
      <c r="E81" s="264"/>
      <c r="F81" s="264"/>
      <c r="G81" s="264"/>
      <c r="H81" s="67" t="s">
        <v>122</v>
      </c>
      <c r="I81" s="61">
        <f>I78</f>
        <v>0</v>
      </c>
    </row>
    <row r="82" spans="1:9" ht="14.25" x14ac:dyDescent="0.2">
      <c r="A82" s="264"/>
      <c r="B82" s="264"/>
      <c r="C82" s="264"/>
      <c r="D82" s="264"/>
      <c r="E82" s="264"/>
      <c r="F82" s="264"/>
      <c r="G82" s="264"/>
      <c r="H82" s="62" t="s">
        <v>27</v>
      </c>
      <c r="I82" s="63">
        <f>SUM(I79:I81)</f>
        <v>0</v>
      </c>
    </row>
    <row r="83" spans="1:9" ht="26.25" customHeight="1" x14ac:dyDescent="0.2">
      <c r="A83" s="257" t="s">
        <v>55</v>
      </c>
      <c r="B83" s="258"/>
      <c r="C83" s="258"/>
      <c r="D83" s="258"/>
      <c r="E83" s="258"/>
      <c r="F83" s="258"/>
      <c r="G83" s="258"/>
      <c r="H83" s="258"/>
      <c r="I83" s="259"/>
    </row>
    <row r="84" spans="1:9" ht="14.25" x14ac:dyDescent="0.2">
      <c r="A84" s="104" t="s">
        <v>56</v>
      </c>
      <c r="B84" s="265" t="s">
        <v>57</v>
      </c>
      <c r="C84" s="265"/>
      <c r="D84" s="265"/>
      <c r="E84" s="265"/>
      <c r="F84" s="265"/>
      <c r="G84" s="265"/>
      <c r="H84" s="93" t="s">
        <v>97</v>
      </c>
      <c r="I84" s="105" t="s">
        <v>19</v>
      </c>
    </row>
    <row r="85" spans="1:9" ht="24.75" customHeight="1" x14ac:dyDescent="0.2">
      <c r="A85" s="9" t="s">
        <v>1</v>
      </c>
      <c r="B85" s="266" t="s">
        <v>112</v>
      </c>
      <c r="C85" s="266"/>
      <c r="D85" s="266"/>
      <c r="E85" s="266"/>
      <c r="F85" s="266"/>
      <c r="G85" s="266"/>
      <c r="H85" s="29">
        <f>(H34+H35)/12</f>
        <v>1.6199999999999999E-2</v>
      </c>
      <c r="I85" s="33">
        <f>H85*I82</f>
        <v>0</v>
      </c>
    </row>
    <row r="86" spans="1:9" ht="15" x14ac:dyDescent="0.2">
      <c r="A86" s="9" t="s">
        <v>3</v>
      </c>
      <c r="B86" s="263" t="s">
        <v>57</v>
      </c>
      <c r="C86" s="263"/>
      <c r="D86" s="263"/>
      <c r="E86" s="263"/>
      <c r="F86" s="263"/>
      <c r="G86" s="263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63" t="s">
        <v>91</v>
      </c>
      <c r="C87" s="263"/>
      <c r="D87" s="263"/>
      <c r="E87" s="263"/>
      <c r="F87" s="263"/>
      <c r="G87" s="263"/>
      <c r="H87" s="64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63" t="s">
        <v>92</v>
      </c>
      <c r="C88" s="263"/>
      <c r="D88" s="263"/>
      <c r="E88" s="263"/>
      <c r="F88" s="263"/>
      <c r="G88" s="263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63" t="s">
        <v>93</v>
      </c>
      <c r="C89" s="263"/>
      <c r="D89" s="263"/>
      <c r="E89" s="263"/>
      <c r="F89" s="263"/>
      <c r="G89" s="263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63" t="s">
        <v>26</v>
      </c>
      <c r="C90" s="263"/>
      <c r="D90" s="263"/>
      <c r="E90" s="263"/>
      <c r="F90" s="263"/>
      <c r="G90" s="263"/>
      <c r="H90" s="6"/>
      <c r="I90" s="33"/>
    </row>
    <row r="91" spans="1:9" ht="14.25" x14ac:dyDescent="0.2">
      <c r="A91" s="226" t="s">
        <v>31</v>
      </c>
      <c r="B91" s="227"/>
      <c r="C91" s="227"/>
      <c r="D91" s="227"/>
      <c r="E91" s="227"/>
      <c r="F91" s="227"/>
      <c r="G91" s="227"/>
      <c r="H91" s="242"/>
      <c r="I91" s="35">
        <f>SUM(I85:I89)</f>
        <v>0</v>
      </c>
    </row>
    <row r="92" spans="1:9" ht="14.25" x14ac:dyDescent="0.2">
      <c r="A92" s="104" t="s">
        <v>58</v>
      </c>
      <c r="B92" s="236" t="s">
        <v>59</v>
      </c>
      <c r="C92" s="237"/>
      <c r="D92" s="237"/>
      <c r="E92" s="237"/>
      <c r="F92" s="237"/>
      <c r="G92" s="237"/>
      <c r="H92" s="238"/>
      <c r="I92" s="105" t="s">
        <v>19</v>
      </c>
    </row>
    <row r="93" spans="1:9" ht="12.75" customHeight="1" x14ac:dyDescent="0.2">
      <c r="A93" s="9" t="s">
        <v>1</v>
      </c>
      <c r="B93" s="253" t="s">
        <v>60</v>
      </c>
      <c r="C93" s="253"/>
      <c r="D93" s="253"/>
      <c r="E93" s="253"/>
      <c r="F93" s="253"/>
      <c r="G93" s="253"/>
      <c r="H93" s="42"/>
      <c r="I93" s="43">
        <f>(I82/220*15)</f>
        <v>0</v>
      </c>
    </row>
    <row r="94" spans="1:9" ht="14.25" x14ac:dyDescent="0.2">
      <c r="A94" s="226" t="s">
        <v>31</v>
      </c>
      <c r="B94" s="227"/>
      <c r="C94" s="227"/>
      <c r="D94" s="227"/>
      <c r="E94" s="227"/>
      <c r="F94" s="227"/>
      <c r="G94" s="227"/>
      <c r="H94" s="242"/>
      <c r="I94" s="30">
        <f>SUM(I93:I93)</f>
        <v>0</v>
      </c>
    </row>
    <row r="95" spans="1:9" ht="21.75" customHeight="1" x14ac:dyDescent="0.2">
      <c r="A95" s="260" t="s">
        <v>61</v>
      </c>
      <c r="B95" s="261"/>
      <c r="C95" s="261"/>
      <c r="D95" s="261"/>
      <c r="E95" s="261"/>
      <c r="F95" s="261"/>
      <c r="G95" s="261"/>
      <c r="H95" s="261"/>
      <c r="I95" s="262"/>
    </row>
    <row r="96" spans="1:9" ht="12.75" customHeight="1" x14ac:dyDescent="0.2">
      <c r="A96" s="95">
        <v>4</v>
      </c>
      <c r="B96" s="223" t="s">
        <v>62</v>
      </c>
      <c r="C96" s="224"/>
      <c r="D96" s="224"/>
      <c r="E96" s="224"/>
      <c r="F96" s="224"/>
      <c r="G96" s="224"/>
      <c r="H96" s="225"/>
      <c r="I96" s="97" t="s">
        <v>19</v>
      </c>
    </row>
    <row r="97" spans="1:9" ht="12.75" customHeight="1" x14ac:dyDescent="0.2">
      <c r="A97" s="9" t="s">
        <v>56</v>
      </c>
      <c r="B97" s="253" t="s">
        <v>57</v>
      </c>
      <c r="C97" s="253"/>
      <c r="D97" s="253"/>
      <c r="E97" s="253"/>
      <c r="F97" s="253"/>
      <c r="G97" s="253"/>
      <c r="H97" s="16"/>
      <c r="I97" s="33">
        <f>I91</f>
        <v>0</v>
      </c>
    </row>
    <row r="98" spans="1:9" ht="12.75" customHeight="1" x14ac:dyDescent="0.2">
      <c r="A98" s="9" t="s">
        <v>58</v>
      </c>
      <c r="B98" s="253" t="s">
        <v>59</v>
      </c>
      <c r="C98" s="253"/>
      <c r="D98" s="253"/>
      <c r="E98" s="253"/>
      <c r="F98" s="253"/>
      <c r="G98" s="253"/>
      <c r="H98" s="16"/>
      <c r="I98" s="33">
        <f>I94</f>
        <v>0</v>
      </c>
    </row>
    <row r="99" spans="1:9" ht="14.25" x14ac:dyDescent="0.2">
      <c r="A99" s="226" t="s">
        <v>27</v>
      </c>
      <c r="B99" s="227"/>
      <c r="C99" s="227"/>
      <c r="D99" s="227"/>
      <c r="E99" s="227"/>
      <c r="F99" s="227"/>
      <c r="G99" s="227"/>
      <c r="H99" s="242"/>
      <c r="I99" s="35">
        <f>SUM(I97:I98)</f>
        <v>0</v>
      </c>
    </row>
    <row r="100" spans="1:9" ht="14.25" x14ac:dyDescent="0.2">
      <c r="A100" s="254"/>
      <c r="B100" s="255"/>
      <c r="C100" s="255"/>
      <c r="D100" s="255"/>
      <c r="E100" s="255"/>
      <c r="F100" s="255"/>
      <c r="G100" s="255"/>
      <c r="H100" s="255"/>
      <c r="I100" s="256"/>
    </row>
    <row r="101" spans="1:9" ht="18.75" customHeight="1" x14ac:dyDescent="0.2">
      <c r="A101" s="257" t="s">
        <v>63</v>
      </c>
      <c r="B101" s="258"/>
      <c r="C101" s="258"/>
      <c r="D101" s="258"/>
      <c r="E101" s="258"/>
      <c r="F101" s="258"/>
      <c r="G101" s="258"/>
      <c r="H101" s="258"/>
      <c r="I101" s="259"/>
    </row>
    <row r="102" spans="1:9" ht="12.75" customHeight="1" x14ac:dyDescent="0.2">
      <c r="A102" s="95">
        <v>5</v>
      </c>
      <c r="B102" s="223" t="s">
        <v>64</v>
      </c>
      <c r="C102" s="224"/>
      <c r="D102" s="224"/>
      <c r="E102" s="224"/>
      <c r="F102" s="224"/>
      <c r="G102" s="224"/>
      <c r="H102" s="225"/>
      <c r="I102" s="97" t="s">
        <v>19</v>
      </c>
    </row>
    <row r="103" spans="1:9" ht="15" customHeight="1" x14ac:dyDescent="0.2">
      <c r="A103" s="9" t="s">
        <v>1</v>
      </c>
      <c r="B103" s="211" t="s">
        <v>65</v>
      </c>
      <c r="C103" s="212"/>
      <c r="D103" s="212"/>
      <c r="E103" s="212"/>
      <c r="F103" s="212"/>
      <c r="G103" s="212"/>
      <c r="H103" s="213"/>
      <c r="I103" s="33"/>
    </row>
    <row r="104" spans="1:9" ht="12.75" customHeight="1" x14ac:dyDescent="0.2">
      <c r="A104" s="9" t="s">
        <v>3</v>
      </c>
      <c r="B104" s="211" t="s">
        <v>66</v>
      </c>
      <c r="C104" s="212"/>
      <c r="D104" s="212"/>
      <c r="E104" s="212"/>
      <c r="F104" s="212"/>
      <c r="G104" s="212"/>
      <c r="H104" s="213"/>
      <c r="I104" s="111"/>
    </row>
    <row r="105" spans="1:9" ht="15" x14ac:dyDescent="0.2">
      <c r="A105" s="9" t="s">
        <v>5</v>
      </c>
      <c r="B105" s="239" t="s">
        <v>67</v>
      </c>
      <c r="C105" s="240"/>
      <c r="D105" s="240"/>
      <c r="E105" s="240"/>
      <c r="F105" s="240"/>
      <c r="G105" s="240"/>
      <c r="H105" s="241"/>
      <c r="I105" s="147">
        <f>EQUIP</f>
        <v>0</v>
      </c>
    </row>
    <row r="106" spans="1:9" ht="12.75" customHeight="1" x14ac:dyDescent="0.2">
      <c r="A106" s="9" t="s">
        <v>7</v>
      </c>
      <c r="B106" s="211" t="s">
        <v>199</v>
      </c>
      <c r="C106" s="212"/>
      <c r="D106" s="212"/>
      <c r="E106" s="212"/>
      <c r="F106" s="212"/>
      <c r="G106" s="212"/>
      <c r="H106" s="213"/>
      <c r="I106" s="38">
        <f>ARMAM.</f>
        <v>0</v>
      </c>
    </row>
    <row r="107" spans="1:9" ht="14.25" x14ac:dyDescent="0.2">
      <c r="A107" s="226" t="s">
        <v>27</v>
      </c>
      <c r="B107" s="227"/>
      <c r="C107" s="227"/>
      <c r="D107" s="227"/>
      <c r="E107" s="227"/>
      <c r="F107" s="227"/>
      <c r="G107" s="227"/>
      <c r="H107" s="242"/>
      <c r="I107" s="44">
        <f>ROUND(SUM(I103:I106),2)</f>
        <v>0</v>
      </c>
    </row>
    <row r="108" spans="1:9" ht="14.25" customHeight="1" x14ac:dyDescent="0.2">
      <c r="A108" s="243" t="s">
        <v>123</v>
      </c>
      <c r="B108" s="244"/>
      <c r="C108" s="244"/>
      <c r="D108" s="244"/>
      <c r="E108" s="244"/>
      <c r="F108" s="244"/>
      <c r="G108" s="245"/>
      <c r="H108" s="67" t="s">
        <v>116</v>
      </c>
      <c r="I108" s="65">
        <f>I30</f>
        <v>0</v>
      </c>
    </row>
    <row r="109" spans="1:9" ht="14.25" x14ac:dyDescent="0.2">
      <c r="A109" s="246"/>
      <c r="B109" s="247"/>
      <c r="C109" s="247"/>
      <c r="D109" s="247"/>
      <c r="E109" s="247"/>
      <c r="F109" s="247"/>
      <c r="G109" s="248"/>
      <c r="H109" s="67" t="s">
        <v>121</v>
      </c>
      <c r="I109" s="65">
        <f>I68</f>
        <v>0</v>
      </c>
    </row>
    <row r="110" spans="1:9" ht="14.25" x14ac:dyDescent="0.2">
      <c r="A110" s="246"/>
      <c r="B110" s="247"/>
      <c r="C110" s="247"/>
      <c r="D110" s="247"/>
      <c r="E110" s="247"/>
      <c r="F110" s="247"/>
      <c r="G110" s="248"/>
      <c r="H110" s="67" t="s">
        <v>122</v>
      </c>
      <c r="I110" s="65">
        <f>I78</f>
        <v>0</v>
      </c>
    </row>
    <row r="111" spans="1:9" ht="14.25" x14ac:dyDescent="0.2">
      <c r="A111" s="246"/>
      <c r="B111" s="247"/>
      <c r="C111" s="247"/>
      <c r="D111" s="247"/>
      <c r="E111" s="247"/>
      <c r="F111" s="247"/>
      <c r="G111" s="248"/>
      <c r="H111" s="67" t="s">
        <v>124</v>
      </c>
      <c r="I111" s="65">
        <f>I99</f>
        <v>0</v>
      </c>
    </row>
    <row r="112" spans="1:9" ht="14.25" x14ac:dyDescent="0.2">
      <c r="A112" s="246"/>
      <c r="B112" s="247"/>
      <c r="C112" s="247"/>
      <c r="D112" s="247"/>
      <c r="E112" s="247"/>
      <c r="F112" s="247"/>
      <c r="G112" s="248"/>
      <c r="H112" s="67" t="s">
        <v>125</v>
      </c>
      <c r="I112" s="63">
        <f>I107</f>
        <v>0</v>
      </c>
    </row>
    <row r="113" spans="1:9" ht="14.25" x14ac:dyDescent="0.2">
      <c r="A113" s="249"/>
      <c r="B113" s="250"/>
      <c r="C113" s="250"/>
      <c r="D113" s="250"/>
      <c r="E113" s="250"/>
      <c r="F113" s="250"/>
      <c r="G113" s="251"/>
      <c r="H113" s="67" t="s">
        <v>27</v>
      </c>
      <c r="I113" s="66">
        <f>SUM(I108:I112)</f>
        <v>0</v>
      </c>
    </row>
    <row r="114" spans="1:9" ht="24" customHeight="1" x14ac:dyDescent="0.2">
      <c r="A114" s="252" t="s">
        <v>68</v>
      </c>
      <c r="B114" s="252"/>
      <c r="C114" s="252"/>
      <c r="D114" s="252"/>
      <c r="E114" s="252"/>
      <c r="F114" s="252"/>
      <c r="G114" s="252"/>
      <c r="H114" s="252"/>
      <c r="I114" s="252"/>
    </row>
    <row r="115" spans="1:9" ht="28.5" x14ac:dyDescent="0.2">
      <c r="A115" s="95">
        <v>6</v>
      </c>
      <c r="B115" s="236" t="s">
        <v>69</v>
      </c>
      <c r="C115" s="237"/>
      <c r="D115" s="237"/>
      <c r="E115" s="237"/>
      <c r="F115" s="237"/>
      <c r="G115" s="238"/>
      <c r="H115" s="96" t="s">
        <v>18</v>
      </c>
      <c r="I115" s="97" t="s">
        <v>19</v>
      </c>
    </row>
    <row r="116" spans="1:9" ht="15" x14ac:dyDescent="0.2">
      <c r="A116" s="9" t="s">
        <v>1</v>
      </c>
      <c r="B116" s="239" t="s">
        <v>70</v>
      </c>
      <c r="C116" s="240"/>
      <c r="D116" s="240"/>
      <c r="E116" s="240"/>
      <c r="F116" s="240"/>
      <c r="G116" s="241"/>
      <c r="H116" s="92"/>
      <c r="I116" s="33">
        <f>SUM(H116*I133)</f>
        <v>0</v>
      </c>
    </row>
    <row r="117" spans="1:9" ht="15" x14ac:dyDescent="0.2">
      <c r="A117" s="9" t="s">
        <v>3</v>
      </c>
      <c r="B117" s="239" t="s">
        <v>71</v>
      </c>
      <c r="C117" s="240"/>
      <c r="D117" s="240"/>
      <c r="E117" s="240"/>
      <c r="F117" s="240"/>
      <c r="G117" s="241"/>
      <c r="H117" s="92"/>
      <c r="I117" s="33">
        <f>H117*(I133+I116)</f>
        <v>0</v>
      </c>
    </row>
    <row r="118" spans="1:9" ht="15" x14ac:dyDescent="0.2">
      <c r="A118" s="9" t="s">
        <v>5</v>
      </c>
      <c r="B118" s="239" t="s">
        <v>72</v>
      </c>
      <c r="C118" s="240"/>
      <c r="D118" s="240"/>
      <c r="E118" s="240"/>
      <c r="F118" s="240"/>
      <c r="G118" s="241"/>
      <c r="H118" s="28">
        <f>SUM(H120+H121+H122)</f>
        <v>8.6499999999999994E-2</v>
      </c>
      <c r="I118" s="45">
        <f>SUM(I120:I122)</f>
        <v>0</v>
      </c>
    </row>
    <row r="119" spans="1:9" ht="15" x14ac:dyDescent="0.2">
      <c r="A119" s="17"/>
      <c r="B119" s="239" t="s">
        <v>113</v>
      </c>
      <c r="C119" s="240"/>
      <c r="D119" s="240"/>
      <c r="E119" s="240"/>
      <c r="F119" s="240"/>
      <c r="G119" s="241"/>
      <c r="H119" s="6" t="s">
        <v>46</v>
      </c>
      <c r="I119" s="33" t="s">
        <v>46</v>
      </c>
    </row>
    <row r="120" spans="1:9" ht="12.75" customHeight="1" x14ac:dyDescent="0.2">
      <c r="A120" s="17"/>
      <c r="B120" s="211" t="s">
        <v>94</v>
      </c>
      <c r="C120" s="212"/>
      <c r="D120" s="212"/>
      <c r="E120" s="212"/>
      <c r="F120" s="212"/>
      <c r="G120" s="213"/>
      <c r="H120" s="91">
        <v>0.03</v>
      </c>
      <c r="I120" s="33">
        <f>SUM(H120*I135)</f>
        <v>0</v>
      </c>
    </row>
    <row r="121" spans="1:9" ht="12.75" customHeight="1" x14ac:dyDescent="0.2">
      <c r="A121" s="17"/>
      <c r="B121" s="211" t="s">
        <v>95</v>
      </c>
      <c r="C121" s="212"/>
      <c r="D121" s="212"/>
      <c r="E121" s="212"/>
      <c r="F121" s="212"/>
      <c r="G121" s="213"/>
      <c r="H121" s="91">
        <v>6.4999999999999997E-3</v>
      </c>
      <c r="I121" s="33">
        <f>SUM(H121*I135)</f>
        <v>0</v>
      </c>
    </row>
    <row r="122" spans="1:9" ht="12.75" customHeight="1" x14ac:dyDescent="0.2">
      <c r="A122" s="17"/>
      <c r="B122" s="211" t="s">
        <v>96</v>
      </c>
      <c r="C122" s="212"/>
      <c r="D122" s="212"/>
      <c r="E122" s="212"/>
      <c r="F122" s="212"/>
      <c r="G122" s="213"/>
      <c r="H122" s="91">
        <v>0.05</v>
      </c>
      <c r="I122" s="33">
        <f>SUM(H122*I135)</f>
        <v>0</v>
      </c>
    </row>
    <row r="123" spans="1:9" ht="14.25" x14ac:dyDescent="0.2">
      <c r="A123" s="226" t="s">
        <v>27</v>
      </c>
      <c r="B123" s="227"/>
      <c r="C123" s="227"/>
      <c r="D123" s="227"/>
      <c r="E123" s="227"/>
      <c r="F123" s="227"/>
      <c r="G123" s="227"/>
      <c r="H123" s="71"/>
      <c r="I123" s="35">
        <f>SUM(I116+I117+I120+I121+I122)</f>
        <v>0</v>
      </c>
    </row>
    <row r="124" spans="1:9" ht="14.25" x14ac:dyDescent="0.2">
      <c r="A124" s="228"/>
      <c r="B124" s="229"/>
      <c r="C124" s="229"/>
      <c r="D124" s="229"/>
      <c r="E124" s="229"/>
      <c r="F124" s="229"/>
      <c r="G124" s="229"/>
      <c r="H124" s="229"/>
      <c r="I124" s="230"/>
    </row>
    <row r="125" spans="1:9" ht="15" x14ac:dyDescent="0.2">
      <c r="A125" s="231"/>
      <c r="B125" s="232"/>
      <c r="C125" s="232"/>
      <c r="D125" s="232"/>
      <c r="E125" s="232"/>
      <c r="F125" s="232"/>
      <c r="G125" s="232"/>
      <c r="H125" s="232"/>
      <c r="I125" s="232"/>
    </row>
    <row r="126" spans="1:9" ht="19.5" customHeight="1" x14ac:dyDescent="0.2">
      <c r="A126" s="233" t="s">
        <v>99</v>
      </c>
      <c r="B126" s="234"/>
      <c r="C126" s="234"/>
      <c r="D126" s="234"/>
      <c r="E126" s="234"/>
      <c r="F126" s="234"/>
      <c r="G126" s="234"/>
      <c r="H126" s="234"/>
      <c r="I126" s="235"/>
    </row>
    <row r="127" spans="1:9" ht="12.75" customHeight="1" x14ac:dyDescent="0.2">
      <c r="A127" s="223" t="s">
        <v>73</v>
      </c>
      <c r="B127" s="224"/>
      <c r="C127" s="224"/>
      <c r="D127" s="224"/>
      <c r="E127" s="224"/>
      <c r="F127" s="224"/>
      <c r="G127" s="224"/>
      <c r="H127" s="225"/>
      <c r="I127" s="99" t="s">
        <v>19</v>
      </c>
    </row>
    <row r="128" spans="1:9" ht="12.75" customHeight="1" x14ac:dyDescent="0.2">
      <c r="A128" s="18" t="s">
        <v>1</v>
      </c>
      <c r="B128" s="211" t="s">
        <v>74</v>
      </c>
      <c r="C128" s="212"/>
      <c r="D128" s="212"/>
      <c r="E128" s="212"/>
      <c r="F128" s="212"/>
      <c r="G128" s="212"/>
      <c r="H128" s="213"/>
      <c r="I128" s="38">
        <f>I30</f>
        <v>0</v>
      </c>
    </row>
    <row r="129" spans="1:9" ht="12.75" customHeight="1" x14ac:dyDescent="0.2">
      <c r="A129" s="18" t="s">
        <v>3</v>
      </c>
      <c r="B129" s="211" t="s">
        <v>49</v>
      </c>
      <c r="C129" s="212"/>
      <c r="D129" s="212"/>
      <c r="E129" s="212"/>
      <c r="F129" s="212"/>
      <c r="G129" s="212"/>
      <c r="H129" s="213"/>
      <c r="I129" s="38">
        <f>I68</f>
        <v>0</v>
      </c>
    </row>
    <row r="130" spans="1:9" ht="12.75" customHeight="1" x14ac:dyDescent="0.2">
      <c r="A130" s="18" t="s">
        <v>5</v>
      </c>
      <c r="B130" s="211" t="s">
        <v>75</v>
      </c>
      <c r="C130" s="212"/>
      <c r="D130" s="212"/>
      <c r="E130" s="212"/>
      <c r="F130" s="212"/>
      <c r="G130" s="212"/>
      <c r="H130" s="213"/>
      <c r="I130" s="38">
        <f>I78</f>
        <v>0</v>
      </c>
    </row>
    <row r="131" spans="1:9" ht="12.75" customHeight="1" x14ac:dyDescent="0.2">
      <c r="A131" s="18" t="s">
        <v>7</v>
      </c>
      <c r="B131" s="211" t="s">
        <v>62</v>
      </c>
      <c r="C131" s="212"/>
      <c r="D131" s="212"/>
      <c r="E131" s="212"/>
      <c r="F131" s="212"/>
      <c r="G131" s="212"/>
      <c r="H131" s="213"/>
      <c r="I131" s="38">
        <f>I99</f>
        <v>0</v>
      </c>
    </row>
    <row r="132" spans="1:9" ht="12.75" customHeight="1" x14ac:dyDescent="0.2">
      <c r="A132" s="18" t="s">
        <v>21</v>
      </c>
      <c r="B132" s="211" t="s">
        <v>76</v>
      </c>
      <c r="C132" s="212"/>
      <c r="D132" s="212"/>
      <c r="E132" s="212"/>
      <c r="F132" s="212"/>
      <c r="G132" s="212"/>
      <c r="H132" s="213"/>
      <c r="I132" s="38">
        <f>I107</f>
        <v>0</v>
      </c>
    </row>
    <row r="133" spans="1:9" ht="12.75" customHeight="1" x14ac:dyDescent="0.25">
      <c r="A133" s="208" t="s">
        <v>77</v>
      </c>
      <c r="B133" s="209"/>
      <c r="C133" s="209"/>
      <c r="D133" s="209"/>
      <c r="E133" s="209"/>
      <c r="F133" s="209"/>
      <c r="G133" s="209"/>
      <c r="H133" s="210"/>
      <c r="I133" s="50">
        <f>SUM(I128:I132)</f>
        <v>0</v>
      </c>
    </row>
    <row r="134" spans="1:9" ht="12.75" customHeight="1" x14ac:dyDescent="0.2">
      <c r="A134" s="18" t="s">
        <v>23</v>
      </c>
      <c r="B134" s="211" t="s">
        <v>78</v>
      </c>
      <c r="C134" s="212"/>
      <c r="D134" s="212"/>
      <c r="E134" s="212"/>
      <c r="F134" s="212"/>
      <c r="G134" s="212"/>
      <c r="H134" s="213"/>
      <c r="I134" s="51">
        <f>I123</f>
        <v>0</v>
      </c>
    </row>
    <row r="135" spans="1:9" ht="12.75" customHeight="1" x14ac:dyDescent="0.2">
      <c r="A135" s="214" t="s">
        <v>79</v>
      </c>
      <c r="B135" s="215"/>
      <c r="C135" s="215"/>
      <c r="D135" s="215"/>
      <c r="E135" s="215"/>
      <c r="F135" s="215"/>
      <c r="G135" s="215"/>
      <c r="H135" s="216"/>
      <c r="I135" s="52">
        <f>SUM(I133+I116+I117)/(1-H118)</f>
        <v>0</v>
      </c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5.75" customHeight="1" thickBot="1" x14ac:dyDescent="0.25">
      <c r="A138" s="217" t="s">
        <v>100</v>
      </c>
      <c r="B138" s="217"/>
      <c r="C138" s="217"/>
      <c r="D138" s="217"/>
      <c r="E138" s="217"/>
      <c r="F138" s="217"/>
      <c r="G138" s="217"/>
      <c r="H138" s="217"/>
      <c r="I138" s="217"/>
    </row>
    <row r="139" spans="1:9" ht="41.25" customHeight="1" thickBot="1" x14ac:dyDescent="0.25">
      <c r="A139" s="48" t="s">
        <v>101</v>
      </c>
      <c r="B139" s="68" t="s">
        <v>80</v>
      </c>
      <c r="C139" s="107" t="s">
        <v>102</v>
      </c>
      <c r="D139" s="218" t="s">
        <v>103</v>
      </c>
      <c r="E139" s="219"/>
      <c r="F139" s="220"/>
      <c r="G139" s="69" t="s">
        <v>81</v>
      </c>
      <c r="H139" s="221" t="s">
        <v>104</v>
      </c>
      <c r="I139" s="222"/>
    </row>
    <row r="140" spans="1:9" ht="86.25" customHeight="1" thickBot="1" x14ac:dyDescent="0.25">
      <c r="A140" s="49" t="s">
        <v>225</v>
      </c>
      <c r="B140" s="58">
        <f>I135</f>
        <v>0</v>
      </c>
      <c r="C140" s="106">
        <v>4</v>
      </c>
      <c r="D140" s="195">
        <f>SUM(B140*C140)</f>
        <v>0</v>
      </c>
      <c r="E140" s="196"/>
      <c r="F140" s="197"/>
      <c r="G140" s="70">
        <v>2</v>
      </c>
      <c r="H140" s="198">
        <f>SUM(D140*G140)</f>
        <v>0</v>
      </c>
      <c r="I140" s="199"/>
    </row>
    <row r="141" spans="1:9" ht="15.75" thickBot="1" x14ac:dyDescent="0.3">
      <c r="A141" s="22"/>
      <c r="B141" s="23"/>
      <c r="C141" s="24"/>
      <c r="D141" s="23"/>
      <c r="E141" s="25"/>
      <c r="F141" s="26"/>
      <c r="G141" s="21"/>
      <c r="H141" s="21"/>
      <c r="I141" s="27"/>
    </row>
    <row r="142" spans="1:9" ht="15.75" customHeight="1" thickBot="1" x14ac:dyDescent="0.25">
      <c r="A142" s="200" t="s">
        <v>105</v>
      </c>
      <c r="B142" s="201"/>
      <c r="C142" s="201"/>
      <c r="D142" s="201"/>
      <c r="E142" s="201"/>
      <c r="F142" s="202"/>
      <c r="G142" s="53"/>
      <c r="H142" s="53"/>
      <c r="I142" s="53"/>
    </row>
    <row r="143" spans="1:9" ht="15.75" thickBot="1" x14ac:dyDescent="0.3">
      <c r="A143" s="46"/>
      <c r="B143" s="203" t="s">
        <v>106</v>
      </c>
      <c r="C143" s="204"/>
      <c r="D143" s="204"/>
      <c r="E143" s="205"/>
      <c r="F143" s="46" t="s">
        <v>107</v>
      </c>
      <c r="G143" s="21"/>
      <c r="H143" s="21"/>
      <c r="I143" s="27"/>
    </row>
    <row r="144" spans="1:9" ht="45.75" thickBot="1" x14ac:dyDescent="0.3">
      <c r="A144" s="47" t="s">
        <v>1</v>
      </c>
      <c r="B144" s="54" t="s">
        <v>108</v>
      </c>
      <c r="C144" s="55"/>
      <c r="D144" s="206" t="s">
        <v>109</v>
      </c>
      <c r="E144" s="207"/>
      <c r="F144" s="56">
        <f>H140</f>
        <v>0</v>
      </c>
      <c r="G144" s="21"/>
      <c r="H144" s="21"/>
      <c r="I144" s="27"/>
    </row>
    <row r="145" spans="1:9" ht="26.25" customHeight="1" thickBot="1" x14ac:dyDescent="0.3">
      <c r="A145" s="47" t="s">
        <v>3</v>
      </c>
      <c r="B145" s="192" t="s">
        <v>110</v>
      </c>
      <c r="C145" s="193"/>
      <c r="D145" s="194"/>
      <c r="E145" s="57"/>
      <c r="F145" s="56">
        <f>H140</f>
        <v>0</v>
      </c>
      <c r="G145" s="21"/>
      <c r="H145" s="21"/>
      <c r="I145" s="27"/>
    </row>
    <row r="146" spans="1:9" ht="69.75" customHeight="1" thickBot="1" x14ac:dyDescent="0.3">
      <c r="A146" s="47" t="s">
        <v>5</v>
      </c>
      <c r="B146" s="192" t="s">
        <v>222</v>
      </c>
      <c r="C146" s="193"/>
      <c r="D146" s="194"/>
      <c r="E146" s="57"/>
      <c r="F146" s="56">
        <f>F145*12</f>
        <v>0</v>
      </c>
      <c r="G146" s="21"/>
      <c r="H146" s="21"/>
      <c r="I146" s="27"/>
    </row>
  </sheetData>
  <mergeCells count="144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B98:G98"/>
    <mergeCell ref="A99:H99"/>
    <mergeCell ref="A100:I100"/>
    <mergeCell ref="A101:I101"/>
    <mergeCell ref="B102:H102"/>
    <mergeCell ref="B103:H103"/>
    <mergeCell ref="B93:G93"/>
    <mergeCell ref="A94:H94"/>
    <mergeCell ref="A95:I95"/>
    <mergeCell ref="B96:H96"/>
    <mergeCell ref="B97:G97"/>
    <mergeCell ref="B115:G115"/>
    <mergeCell ref="B116:G116"/>
    <mergeCell ref="B117:G117"/>
    <mergeCell ref="B118:G118"/>
    <mergeCell ref="B119:G119"/>
    <mergeCell ref="B120:G120"/>
    <mergeCell ref="B104:H104"/>
    <mergeCell ref="B105:H105"/>
    <mergeCell ref="B106:H106"/>
    <mergeCell ref="A107:H107"/>
    <mergeCell ref="A108:G113"/>
    <mergeCell ref="A114:I114"/>
    <mergeCell ref="A127:H127"/>
    <mergeCell ref="B128:H128"/>
    <mergeCell ref="B129:H129"/>
    <mergeCell ref="B130:H130"/>
    <mergeCell ref="B131:H131"/>
    <mergeCell ref="B132:H132"/>
    <mergeCell ref="B121:G121"/>
    <mergeCell ref="B122:G122"/>
    <mergeCell ref="A123:G123"/>
    <mergeCell ref="A124:I124"/>
    <mergeCell ref="A125:I125"/>
    <mergeCell ref="A126:I126"/>
    <mergeCell ref="B146:D146"/>
    <mergeCell ref="D140:F140"/>
    <mergeCell ref="H140:I140"/>
    <mergeCell ref="A142:F142"/>
    <mergeCell ref="B143:E143"/>
    <mergeCell ref="D144:E144"/>
    <mergeCell ref="B145:D145"/>
    <mergeCell ref="A133:H133"/>
    <mergeCell ref="B134:H134"/>
    <mergeCell ref="A135:H135"/>
    <mergeCell ref="A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3" max="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46"/>
  <sheetViews>
    <sheetView tabSelected="1" topLeftCell="A118" zoomScaleNormal="100" zoomScaleSheetLayoutView="100" workbookViewId="0">
      <selection activeCell="H54" sqref="H54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29" t="s">
        <v>126</v>
      </c>
      <c r="B1" s="330"/>
      <c r="C1" s="330"/>
      <c r="D1" s="330"/>
      <c r="E1" s="330"/>
      <c r="F1" s="330"/>
      <c r="G1" s="330"/>
      <c r="H1" s="330"/>
      <c r="I1" s="330"/>
    </row>
    <row r="2" spans="1:9" ht="12.75" customHeight="1" x14ac:dyDescent="0.2">
      <c r="A2" s="253" t="s">
        <v>221</v>
      </c>
      <c r="B2" s="253"/>
      <c r="C2" s="253"/>
      <c r="D2" s="253"/>
      <c r="E2" s="253"/>
      <c r="F2" s="253"/>
      <c r="G2" s="253"/>
      <c r="H2" s="253"/>
      <c r="I2" s="253"/>
    </row>
    <row r="3" spans="1:9" ht="12.75" customHeight="1" x14ac:dyDescent="0.2">
      <c r="A3" s="253" t="s">
        <v>219</v>
      </c>
      <c r="B3" s="253"/>
      <c r="C3" s="253"/>
      <c r="D3" s="253"/>
      <c r="E3" s="253"/>
      <c r="F3" s="253"/>
      <c r="G3" s="253"/>
      <c r="H3" s="253"/>
      <c r="I3" s="253"/>
    </row>
    <row r="4" spans="1:9" ht="12.75" customHeight="1" x14ac:dyDescent="0.2">
      <c r="A4" s="253" t="s">
        <v>220</v>
      </c>
      <c r="B4" s="331"/>
      <c r="C4" s="331"/>
      <c r="D4" s="331"/>
      <c r="E4" s="331"/>
      <c r="F4" s="331"/>
      <c r="G4" s="331"/>
      <c r="H4" s="331"/>
      <c r="I4" s="331"/>
    </row>
    <row r="5" spans="1:9" ht="12.75" customHeight="1" x14ac:dyDescent="0.2">
      <c r="A5" s="332"/>
      <c r="B5" s="332"/>
      <c r="C5" s="332"/>
      <c r="D5" s="332"/>
      <c r="E5" s="332"/>
      <c r="F5" s="332"/>
      <c r="G5" s="332"/>
      <c r="H5" s="332"/>
      <c r="I5" s="332"/>
    </row>
    <row r="6" spans="1:9" ht="21" customHeight="1" x14ac:dyDescent="0.2">
      <c r="A6" s="299" t="s">
        <v>0</v>
      </c>
      <c r="B6" s="300"/>
      <c r="C6" s="300"/>
      <c r="D6" s="300"/>
      <c r="E6" s="300"/>
      <c r="F6" s="300"/>
      <c r="G6" s="300"/>
      <c r="H6" s="300"/>
      <c r="I6" s="333"/>
    </row>
    <row r="7" spans="1:9" ht="12.75" customHeight="1" x14ac:dyDescent="0.2">
      <c r="A7" s="3" t="s">
        <v>1</v>
      </c>
      <c r="B7" s="322" t="s">
        <v>2</v>
      </c>
      <c r="C7" s="323"/>
      <c r="D7" s="323"/>
      <c r="E7" s="323"/>
      <c r="F7" s="323"/>
      <c r="G7" s="324"/>
      <c r="H7" s="325"/>
      <c r="I7" s="326"/>
    </row>
    <row r="8" spans="1:9" ht="12.75" customHeight="1" x14ac:dyDescent="0.2">
      <c r="A8" s="4" t="s">
        <v>3</v>
      </c>
      <c r="B8" s="211" t="s">
        <v>4</v>
      </c>
      <c r="C8" s="212"/>
      <c r="D8" s="212"/>
      <c r="E8" s="212"/>
      <c r="F8" s="212"/>
      <c r="G8" s="213"/>
      <c r="H8" s="320" t="s">
        <v>230</v>
      </c>
      <c r="I8" s="321"/>
    </row>
    <row r="9" spans="1:9" ht="12.75" customHeight="1" x14ac:dyDescent="0.2">
      <c r="A9" s="4" t="s">
        <v>5</v>
      </c>
      <c r="B9" s="211" t="s">
        <v>6</v>
      </c>
      <c r="C9" s="212"/>
      <c r="D9" s="212"/>
      <c r="E9" s="212"/>
      <c r="F9" s="212"/>
      <c r="G9" s="213"/>
      <c r="H9" s="327" t="s">
        <v>231</v>
      </c>
      <c r="I9" s="328"/>
    </row>
    <row r="10" spans="1:9" ht="12.75" customHeight="1" x14ac:dyDescent="0.2">
      <c r="A10" s="4" t="s">
        <v>7</v>
      </c>
      <c r="B10" s="211" t="s">
        <v>8</v>
      </c>
      <c r="C10" s="212"/>
      <c r="D10" s="212"/>
      <c r="E10" s="212"/>
      <c r="F10" s="212"/>
      <c r="G10" s="213"/>
      <c r="H10" s="320">
        <v>12</v>
      </c>
      <c r="I10" s="321"/>
    </row>
    <row r="11" spans="1:9" ht="12.75" customHeight="1" x14ac:dyDescent="0.2">
      <c r="A11" s="211" t="s">
        <v>9</v>
      </c>
      <c r="B11" s="212"/>
      <c r="C11" s="212"/>
      <c r="D11" s="212"/>
      <c r="E11" s="212"/>
      <c r="F11" s="212"/>
      <c r="G11" s="212"/>
      <c r="H11" s="212"/>
      <c r="I11" s="213"/>
    </row>
    <row r="12" spans="1:9" ht="14.25" x14ac:dyDescent="0.2">
      <c r="A12" s="254" t="s">
        <v>224</v>
      </c>
      <c r="B12" s="255"/>
      <c r="C12" s="255"/>
      <c r="D12" s="255"/>
      <c r="E12" s="255"/>
      <c r="F12" s="255"/>
      <c r="G12" s="255"/>
      <c r="H12" s="255"/>
      <c r="I12" s="256"/>
    </row>
    <row r="13" spans="1:9" ht="21.75" customHeight="1" x14ac:dyDescent="0.2">
      <c r="A13" s="257" t="s">
        <v>88</v>
      </c>
      <c r="B13" s="258"/>
      <c r="C13" s="258"/>
      <c r="D13" s="258"/>
      <c r="E13" s="258"/>
      <c r="F13" s="258"/>
      <c r="G13" s="258"/>
      <c r="H13" s="258"/>
      <c r="I13" s="259"/>
    </row>
    <row r="14" spans="1:9" ht="12.75" customHeight="1" x14ac:dyDescent="0.2">
      <c r="A14" s="223" t="s">
        <v>10</v>
      </c>
      <c r="B14" s="224"/>
      <c r="C14" s="224"/>
      <c r="D14" s="224"/>
      <c r="E14" s="224"/>
      <c r="F14" s="224"/>
      <c r="G14" s="224"/>
      <c r="H14" s="224"/>
      <c r="I14" s="225"/>
    </row>
    <row r="15" spans="1:9" ht="27" customHeight="1" x14ac:dyDescent="0.2">
      <c r="A15" s="4">
        <v>1</v>
      </c>
      <c r="B15" s="211" t="s">
        <v>11</v>
      </c>
      <c r="C15" s="212"/>
      <c r="D15" s="212"/>
      <c r="E15" s="212"/>
      <c r="F15" s="212"/>
      <c r="G15" s="213"/>
      <c r="H15" s="314" t="s">
        <v>203</v>
      </c>
      <c r="I15" s="315"/>
    </row>
    <row r="16" spans="1:9" ht="12.75" customHeight="1" x14ac:dyDescent="0.2">
      <c r="A16" s="4">
        <v>2</v>
      </c>
      <c r="B16" s="211" t="s">
        <v>12</v>
      </c>
      <c r="C16" s="212"/>
      <c r="D16" s="212"/>
      <c r="E16" s="212"/>
      <c r="F16" s="212"/>
      <c r="G16" s="213"/>
      <c r="H16" s="316" t="s">
        <v>197</v>
      </c>
      <c r="I16" s="317"/>
    </row>
    <row r="17" spans="1:9" ht="12.75" customHeight="1" x14ac:dyDescent="0.2">
      <c r="A17" s="4">
        <v>3</v>
      </c>
      <c r="B17" s="211" t="s">
        <v>13</v>
      </c>
      <c r="C17" s="212"/>
      <c r="D17" s="212"/>
      <c r="E17" s="212"/>
      <c r="F17" s="212"/>
      <c r="G17" s="213"/>
      <c r="H17" s="318"/>
      <c r="I17" s="319"/>
    </row>
    <row r="18" spans="1:9" ht="15" customHeight="1" x14ac:dyDescent="0.2">
      <c r="A18" s="4">
        <v>4</v>
      </c>
      <c r="B18" s="211" t="s">
        <v>14</v>
      </c>
      <c r="C18" s="212"/>
      <c r="D18" s="212"/>
      <c r="E18" s="212"/>
      <c r="F18" s="212"/>
      <c r="G18" s="213"/>
      <c r="H18" s="307" t="s">
        <v>233</v>
      </c>
      <c r="I18" s="308"/>
    </row>
    <row r="19" spans="1:9" ht="12.75" customHeight="1" x14ac:dyDescent="0.25">
      <c r="A19" s="5">
        <v>5</v>
      </c>
      <c r="B19" s="211" t="s">
        <v>15</v>
      </c>
      <c r="C19" s="212"/>
      <c r="D19" s="212"/>
      <c r="E19" s="212"/>
      <c r="F19" s="212"/>
      <c r="G19" s="213"/>
      <c r="H19" s="309" t="s">
        <v>232</v>
      </c>
      <c r="I19" s="310"/>
    </row>
    <row r="20" spans="1:9" ht="15" x14ac:dyDescent="0.2">
      <c r="A20" s="311"/>
      <c r="B20" s="312"/>
      <c r="C20" s="312"/>
      <c r="D20" s="312"/>
      <c r="E20" s="312"/>
      <c r="F20" s="312"/>
      <c r="G20" s="312"/>
      <c r="H20" s="312"/>
      <c r="I20" s="313"/>
    </row>
    <row r="21" spans="1:9" ht="23.25" customHeight="1" x14ac:dyDescent="0.2">
      <c r="A21" s="257" t="s">
        <v>16</v>
      </c>
      <c r="B21" s="258"/>
      <c r="C21" s="258"/>
      <c r="D21" s="258"/>
      <c r="E21" s="258"/>
      <c r="F21" s="258"/>
      <c r="G21" s="258"/>
      <c r="H21" s="258"/>
      <c r="I21" s="259"/>
    </row>
    <row r="22" spans="1:9" ht="12.75" customHeight="1" x14ac:dyDescent="0.2">
      <c r="A22" s="93">
        <v>1</v>
      </c>
      <c r="B22" s="223" t="s">
        <v>17</v>
      </c>
      <c r="C22" s="224"/>
      <c r="D22" s="224"/>
      <c r="E22" s="224"/>
      <c r="F22" s="224"/>
      <c r="G22" s="225"/>
      <c r="H22" s="93" t="s">
        <v>18</v>
      </c>
      <c r="I22" s="94" t="s">
        <v>19</v>
      </c>
    </row>
    <row r="23" spans="1:9" ht="12.75" customHeight="1" x14ac:dyDescent="0.2">
      <c r="A23" s="4" t="s">
        <v>1</v>
      </c>
      <c r="B23" s="211" t="s">
        <v>201</v>
      </c>
      <c r="C23" s="212"/>
      <c r="D23" s="212"/>
      <c r="E23" s="212"/>
      <c r="F23" s="212"/>
      <c r="G23" s="212"/>
      <c r="H23" s="213"/>
      <c r="I23" s="33">
        <f>H17</f>
        <v>0</v>
      </c>
    </row>
    <row r="24" spans="1:9" ht="12.75" customHeight="1" x14ac:dyDescent="0.2">
      <c r="A24" s="4" t="s">
        <v>3</v>
      </c>
      <c r="B24" s="301" t="s">
        <v>84</v>
      </c>
      <c r="C24" s="302"/>
      <c r="D24" s="302"/>
      <c r="E24" s="302"/>
      <c r="F24" s="302"/>
      <c r="G24" s="303"/>
      <c r="H24" s="163">
        <v>0.3</v>
      </c>
      <c r="I24" s="33">
        <f>TRUNC(I23*H24,2)</f>
        <v>0</v>
      </c>
    </row>
    <row r="25" spans="1:9" ht="12.75" customHeight="1" x14ac:dyDescent="0.2">
      <c r="A25" s="4" t="s">
        <v>5</v>
      </c>
      <c r="B25" s="304" t="s">
        <v>85</v>
      </c>
      <c r="C25" s="305"/>
      <c r="D25" s="305"/>
      <c r="E25" s="305"/>
      <c r="F25" s="305"/>
      <c r="G25" s="306"/>
      <c r="I25" s="148"/>
    </row>
    <row r="26" spans="1:9" ht="12.75" customHeight="1" x14ac:dyDescent="0.2">
      <c r="A26" s="4" t="s">
        <v>7</v>
      </c>
      <c r="B26" s="266" t="s">
        <v>20</v>
      </c>
      <c r="C26" s="266"/>
      <c r="D26" s="266"/>
      <c r="E26" s="266"/>
      <c r="F26" s="266"/>
      <c r="G26" s="266"/>
      <c r="H26" s="4"/>
      <c r="I26" s="33">
        <f>TRUNC((I23+I24)*58.33%*20%,2)</f>
        <v>0</v>
      </c>
    </row>
    <row r="27" spans="1:9" ht="12.75" customHeight="1" x14ac:dyDescent="0.2">
      <c r="A27" s="4" t="s">
        <v>21</v>
      </c>
      <c r="B27" s="266" t="s">
        <v>22</v>
      </c>
      <c r="C27" s="266"/>
      <c r="D27" s="266"/>
      <c r="E27" s="266"/>
      <c r="F27" s="266"/>
      <c r="G27" s="266"/>
      <c r="H27" s="7"/>
      <c r="I27" s="33">
        <f>(I23+I24)*8.33%*1.2</f>
        <v>0</v>
      </c>
    </row>
    <row r="28" spans="1:9" ht="12.75" customHeight="1" x14ac:dyDescent="0.2">
      <c r="A28" s="4" t="s">
        <v>23</v>
      </c>
      <c r="B28" s="266" t="s">
        <v>24</v>
      </c>
      <c r="C28" s="266"/>
      <c r="D28" s="266"/>
      <c r="E28" s="266"/>
      <c r="F28" s="266"/>
      <c r="G28" s="266"/>
      <c r="H28" s="7"/>
      <c r="I28" s="33"/>
    </row>
    <row r="29" spans="1:9" ht="12.75" customHeight="1" x14ac:dyDescent="0.25">
      <c r="A29" s="8" t="s">
        <v>25</v>
      </c>
      <c r="B29" s="266" t="s">
        <v>218</v>
      </c>
      <c r="C29" s="266"/>
      <c r="D29" s="266"/>
      <c r="E29" s="266"/>
      <c r="F29" s="266"/>
      <c r="G29" s="266"/>
      <c r="H29" s="7"/>
      <c r="I29" s="33"/>
    </row>
    <row r="30" spans="1:9" ht="12.75" customHeight="1" x14ac:dyDescent="0.2">
      <c r="A30" s="296" t="s">
        <v>27</v>
      </c>
      <c r="B30" s="297"/>
      <c r="C30" s="297"/>
      <c r="D30" s="297"/>
      <c r="E30" s="297"/>
      <c r="F30" s="297"/>
      <c r="G30" s="297"/>
      <c r="H30" s="298"/>
      <c r="I30" s="32">
        <f>SUM(I23:I29)</f>
        <v>0</v>
      </c>
    </row>
    <row r="31" spans="1:9" ht="14.25" x14ac:dyDescent="0.2">
      <c r="A31" s="254"/>
      <c r="B31" s="255"/>
      <c r="C31" s="255"/>
      <c r="D31" s="255"/>
      <c r="E31" s="255"/>
      <c r="F31" s="255"/>
      <c r="G31" s="255"/>
      <c r="H31" s="255"/>
      <c r="I31" s="256"/>
    </row>
    <row r="32" spans="1:9" ht="23.25" customHeight="1" x14ac:dyDescent="0.2">
      <c r="A32" s="260" t="s">
        <v>28</v>
      </c>
      <c r="B32" s="261"/>
      <c r="C32" s="261"/>
      <c r="D32" s="261"/>
      <c r="E32" s="261"/>
      <c r="F32" s="261"/>
      <c r="G32" s="261"/>
      <c r="H32" s="261"/>
      <c r="I32" s="262"/>
    </row>
    <row r="33" spans="1:9" ht="18" customHeight="1" x14ac:dyDescent="0.2">
      <c r="A33" s="146" t="s">
        <v>29</v>
      </c>
      <c r="B33" s="299" t="s">
        <v>30</v>
      </c>
      <c r="C33" s="300"/>
      <c r="D33" s="300"/>
      <c r="E33" s="300"/>
      <c r="F33" s="300"/>
      <c r="G33" s="300"/>
      <c r="H33" s="96" t="s">
        <v>97</v>
      </c>
      <c r="I33" s="97" t="s">
        <v>19</v>
      </c>
    </row>
    <row r="34" spans="1:9" ht="30" customHeight="1" x14ac:dyDescent="0.2">
      <c r="A34" s="9" t="s">
        <v>1</v>
      </c>
      <c r="B34" s="211" t="s">
        <v>86</v>
      </c>
      <c r="C34" s="212"/>
      <c r="D34" s="212"/>
      <c r="E34" s="212"/>
      <c r="F34" s="212"/>
      <c r="G34" s="213"/>
      <c r="H34" s="34">
        <v>8.3333333333333329E-2</v>
      </c>
      <c r="I34" s="33">
        <f>TRUNC(I30*H34,2)</f>
        <v>0</v>
      </c>
    </row>
    <row r="35" spans="1:9" ht="27" customHeight="1" x14ac:dyDescent="0.2">
      <c r="A35" s="9" t="s">
        <v>3</v>
      </c>
      <c r="B35" s="211" t="s">
        <v>87</v>
      </c>
      <c r="C35" s="212"/>
      <c r="D35" s="212"/>
      <c r="E35" s="212"/>
      <c r="F35" s="212"/>
      <c r="G35" s="213"/>
      <c r="H35" s="34">
        <f>(100%/12)+(100%/3/12)</f>
        <v>0.1111</v>
      </c>
      <c r="I35" s="33">
        <f>TRUNC(I30*H35,2)</f>
        <v>0</v>
      </c>
    </row>
    <row r="36" spans="1:9" ht="14.25" x14ac:dyDescent="0.2">
      <c r="A36" s="281" t="s">
        <v>27</v>
      </c>
      <c r="B36" s="282"/>
      <c r="C36" s="282"/>
      <c r="D36" s="282"/>
      <c r="E36" s="282"/>
      <c r="F36" s="282"/>
      <c r="G36" s="283"/>
      <c r="H36" s="31">
        <f>SUM(H34:H35)</f>
        <v>0.19439999999999999</v>
      </c>
      <c r="I36" s="35">
        <f>SUM(I34:I35)</f>
        <v>0</v>
      </c>
    </row>
    <row r="37" spans="1:9" ht="14.25" x14ac:dyDescent="0.2">
      <c r="A37" s="284" t="s">
        <v>115</v>
      </c>
      <c r="B37" s="285"/>
      <c r="C37" s="285"/>
      <c r="D37" s="285"/>
      <c r="E37" s="285"/>
      <c r="F37" s="285"/>
      <c r="G37" s="286"/>
      <c r="H37" s="59" t="s">
        <v>116</v>
      </c>
      <c r="I37" s="60">
        <f>I30</f>
        <v>0</v>
      </c>
    </row>
    <row r="38" spans="1:9" ht="14.25" x14ac:dyDescent="0.2">
      <c r="A38" s="287"/>
      <c r="B38" s="288"/>
      <c r="C38" s="288"/>
      <c r="D38" s="288"/>
      <c r="E38" s="288"/>
      <c r="F38" s="288"/>
      <c r="G38" s="289"/>
      <c r="H38" s="59" t="s">
        <v>117</v>
      </c>
      <c r="I38" s="60">
        <f>I36</f>
        <v>0</v>
      </c>
    </row>
    <row r="39" spans="1:9" ht="14.25" x14ac:dyDescent="0.2">
      <c r="A39" s="290"/>
      <c r="B39" s="291"/>
      <c r="C39" s="291"/>
      <c r="D39" s="291"/>
      <c r="E39" s="291"/>
      <c r="F39" s="291"/>
      <c r="G39" s="292"/>
      <c r="H39" s="59" t="s">
        <v>27</v>
      </c>
      <c r="I39" s="60">
        <f>SUM(I37:I38)</f>
        <v>0</v>
      </c>
    </row>
    <row r="40" spans="1:9" ht="33" customHeight="1" x14ac:dyDescent="0.2">
      <c r="A40" s="293" t="s">
        <v>118</v>
      </c>
      <c r="B40" s="294"/>
      <c r="C40" s="294"/>
      <c r="D40" s="294"/>
      <c r="E40" s="294"/>
      <c r="F40" s="294"/>
      <c r="G40" s="294"/>
      <c r="H40" s="294"/>
      <c r="I40" s="295"/>
    </row>
    <row r="41" spans="1:9" ht="19.5" customHeight="1" x14ac:dyDescent="0.2">
      <c r="A41" s="98" t="s">
        <v>32</v>
      </c>
      <c r="B41" s="223" t="s">
        <v>33</v>
      </c>
      <c r="C41" s="224"/>
      <c r="D41" s="224"/>
      <c r="E41" s="224"/>
      <c r="F41" s="224"/>
      <c r="G41" s="225"/>
      <c r="H41" s="96" t="s">
        <v>97</v>
      </c>
      <c r="I41" s="99" t="s">
        <v>19</v>
      </c>
    </row>
    <row r="42" spans="1:9" ht="12.75" customHeight="1" x14ac:dyDescent="0.2">
      <c r="A42" s="10" t="s">
        <v>1</v>
      </c>
      <c r="B42" s="211" t="s">
        <v>34</v>
      </c>
      <c r="C42" s="212"/>
      <c r="D42" s="212"/>
      <c r="E42" s="212"/>
      <c r="F42" s="212"/>
      <c r="G42" s="213"/>
      <c r="H42" s="6">
        <v>0.2</v>
      </c>
      <c r="I42" s="33">
        <f>TRUNC(I39*H42,2)</f>
        <v>0</v>
      </c>
    </row>
    <row r="43" spans="1:9" ht="12.75" customHeight="1" x14ac:dyDescent="0.2">
      <c r="A43" s="10" t="s">
        <v>3</v>
      </c>
      <c r="B43" s="211" t="s">
        <v>35</v>
      </c>
      <c r="C43" s="212"/>
      <c r="D43" s="212"/>
      <c r="E43" s="212"/>
      <c r="F43" s="212"/>
      <c r="G43" s="213"/>
      <c r="H43" s="6">
        <v>2.5000000000000001E-2</v>
      </c>
      <c r="I43" s="33">
        <f>TRUNC(I39*H43,2)</f>
        <v>0</v>
      </c>
    </row>
    <row r="44" spans="1:9" ht="17.25" customHeight="1" x14ac:dyDescent="0.2">
      <c r="A44" s="10" t="s">
        <v>5</v>
      </c>
      <c r="B44" s="211" t="s">
        <v>114</v>
      </c>
      <c r="C44" s="212"/>
      <c r="D44" s="212"/>
      <c r="E44" s="212"/>
      <c r="F44" s="212"/>
      <c r="G44" s="213"/>
      <c r="H44" s="113"/>
      <c r="I44" s="33">
        <f>TRUNC(I39*H44,2)</f>
        <v>0</v>
      </c>
    </row>
    <row r="45" spans="1:9" ht="12.75" customHeight="1" x14ac:dyDescent="0.2">
      <c r="A45" s="10" t="s">
        <v>7</v>
      </c>
      <c r="B45" s="211" t="s">
        <v>36</v>
      </c>
      <c r="C45" s="212"/>
      <c r="D45" s="212"/>
      <c r="E45" s="212"/>
      <c r="F45" s="212"/>
      <c r="G45" s="213"/>
      <c r="H45" s="6">
        <v>1.4999999999999999E-2</v>
      </c>
      <c r="I45" s="33">
        <f>TRUNC(I39*H45,2)</f>
        <v>0</v>
      </c>
    </row>
    <row r="46" spans="1:9" ht="12.75" customHeight="1" x14ac:dyDescent="0.2">
      <c r="A46" s="10" t="s">
        <v>21</v>
      </c>
      <c r="B46" s="211" t="s">
        <v>37</v>
      </c>
      <c r="C46" s="212"/>
      <c r="D46" s="212"/>
      <c r="E46" s="212"/>
      <c r="F46" s="212"/>
      <c r="G46" s="213"/>
      <c r="H46" s="6">
        <v>0.01</v>
      </c>
      <c r="I46" s="33">
        <f>TRUNC(I39*H46,2)</f>
        <v>0</v>
      </c>
    </row>
    <row r="47" spans="1:9" ht="12.75" customHeight="1" x14ac:dyDescent="0.2">
      <c r="A47" s="10" t="s">
        <v>23</v>
      </c>
      <c r="B47" s="211" t="s">
        <v>38</v>
      </c>
      <c r="C47" s="212"/>
      <c r="D47" s="212"/>
      <c r="E47" s="212"/>
      <c r="F47" s="212"/>
      <c r="G47" s="213"/>
      <c r="H47" s="6">
        <v>6.0000000000000001E-3</v>
      </c>
      <c r="I47" s="33">
        <f>TRUNC(I39*H47,2)</f>
        <v>0</v>
      </c>
    </row>
    <row r="48" spans="1:9" ht="12.75" customHeight="1" x14ac:dyDescent="0.2">
      <c r="A48" s="10" t="s">
        <v>25</v>
      </c>
      <c r="B48" s="211" t="s">
        <v>39</v>
      </c>
      <c r="C48" s="212"/>
      <c r="D48" s="212"/>
      <c r="E48" s="212"/>
      <c r="F48" s="212"/>
      <c r="G48" s="213"/>
      <c r="H48" s="6">
        <v>2E-3</v>
      </c>
      <c r="I48" s="33">
        <f>TRUNC(I39*H48,2)</f>
        <v>0</v>
      </c>
    </row>
    <row r="49" spans="1:11" ht="12.75" customHeight="1" x14ac:dyDescent="0.2">
      <c r="A49" s="11" t="s">
        <v>40</v>
      </c>
      <c r="B49" s="211" t="s">
        <v>41</v>
      </c>
      <c r="C49" s="212"/>
      <c r="D49" s="212"/>
      <c r="E49" s="212"/>
      <c r="F49" s="212"/>
      <c r="G49" s="213"/>
      <c r="H49" s="112">
        <v>0.08</v>
      </c>
      <c r="I49" s="33">
        <f>SUM(I39*H49)</f>
        <v>0</v>
      </c>
    </row>
    <row r="50" spans="1:11" ht="18.75" customHeight="1" x14ac:dyDescent="0.2">
      <c r="A50" s="273" t="s">
        <v>31</v>
      </c>
      <c r="B50" s="274"/>
      <c r="C50" s="274"/>
      <c r="D50" s="274"/>
      <c r="E50" s="274"/>
      <c r="F50" s="274"/>
      <c r="G50" s="275"/>
      <c r="H50" s="36">
        <f>SUM(H42:H49)</f>
        <v>0.33800000000000002</v>
      </c>
      <c r="I50" s="35">
        <f>SUM(I42:I49)</f>
        <v>0</v>
      </c>
    </row>
    <row r="51" spans="1:11" ht="33" customHeight="1" x14ac:dyDescent="0.2">
      <c r="A51" s="276" t="s">
        <v>119</v>
      </c>
      <c r="B51" s="277"/>
      <c r="C51" s="277"/>
      <c r="D51" s="277"/>
      <c r="E51" s="277"/>
      <c r="F51" s="277"/>
      <c r="G51" s="277"/>
      <c r="H51" s="277"/>
      <c r="I51" s="277"/>
    </row>
    <row r="52" spans="1:11" ht="17.25" customHeight="1" x14ac:dyDescent="0.2">
      <c r="A52" s="100" t="s">
        <v>42</v>
      </c>
      <c r="B52" s="278" t="s">
        <v>43</v>
      </c>
      <c r="C52" s="279"/>
      <c r="D52" s="279"/>
      <c r="E52" s="279"/>
      <c r="F52" s="279"/>
      <c r="G52" s="279"/>
      <c r="H52" s="280"/>
      <c r="I52" s="101" t="s">
        <v>19</v>
      </c>
    </row>
    <row r="53" spans="1:11" ht="15" x14ac:dyDescent="0.2">
      <c r="A53" s="9" t="s">
        <v>1</v>
      </c>
      <c r="B53" s="239" t="s">
        <v>209</v>
      </c>
      <c r="C53" s="240"/>
      <c r="D53" s="240"/>
      <c r="E53" s="240"/>
      <c r="F53" s="240"/>
      <c r="G53" s="240"/>
      <c r="H53" s="241"/>
      <c r="I53" s="38">
        <f>(H54*H55*15)-(I23*50%*H56)</f>
        <v>0</v>
      </c>
    </row>
    <row r="54" spans="1:11" ht="24.75" customHeight="1" x14ac:dyDescent="0.2">
      <c r="A54" s="9"/>
      <c r="B54" s="270" t="s">
        <v>45</v>
      </c>
      <c r="C54" s="271"/>
      <c r="D54" s="271"/>
      <c r="E54" s="271"/>
      <c r="F54" s="271"/>
      <c r="G54" s="272"/>
      <c r="H54" s="108"/>
      <c r="I54" s="33" t="s">
        <v>46</v>
      </c>
      <c r="K54" s="164"/>
    </row>
    <row r="55" spans="1:11" ht="12.75" customHeight="1" x14ac:dyDescent="0.2">
      <c r="A55" s="12"/>
      <c r="B55" s="270" t="s">
        <v>111</v>
      </c>
      <c r="C55" s="271"/>
      <c r="D55" s="271"/>
      <c r="E55" s="271"/>
      <c r="F55" s="271"/>
      <c r="G55" s="272"/>
      <c r="H55" s="109">
        <v>2</v>
      </c>
      <c r="I55" s="39" t="s">
        <v>46</v>
      </c>
    </row>
    <row r="56" spans="1:11" ht="12.75" customHeight="1" x14ac:dyDescent="0.2">
      <c r="A56" s="9"/>
      <c r="B56" s="270" t="s">
        <v>47</v>
      </c>
      <c r="C56" s="271"/>
      <c r="D56" s="271"/>
      <c r="E56" s="271"/>
      <c r="F56" s="271"/>
      <c r="G56" s="272"/>
      <c r="H56" s="110">
        <v>0.06</v>
      </c>
      <c r="I56" s="33"/>
    </row>
    <row r="57" spans="1:11" ht="15" customHeight="1" x14ac:dyDescent="0.2">
      <c r="A57" s="9" t="s">
        <v>3</v>
      </c>
      <c r="B57" s="253" t="s">
        <v>234</v>
      </c>
      <c r="C57" s="253"/>
      <c r="D57" s="253"/>
      <c r="E57" s="253"/>
      <c r="F57" s="253"/>
      <c r="G57" s="253"/>
      <c r="H57" s="37"/>
      <c r="I57" s="114"/>
    </row>
    <row r="58" spans="1:11" ht="27.6" customHeight="1" x14ac:dyDescent="0.2">
      <c r="A58" s="9" t="s">
        <v>5</v>
      </c>
      <c r="B58" s="253" t="s">
        <v>237</v>
      </c>
      <c r="C58" s="253"/>
      <c r="D58" s="253"/>
      <c r="E58" s="253"/>
      <c r="F58" s="253"/>
      <c r="G58" s="253"/>
      <c r="H58" s="13"/>
      <c r="I58" s="114"/>
    </row>
    <row r="59" spans="1:11" ht="28.5" customHeight="1" x14ac:dyDescent="0.2">
      <c r="A59" s="9" t="s">
        <v>7</v>
      </c>
      <c r="B59" s="253" t="s">
        <v>236</v>
      </c>
      <c r="C59" s="253"/>
      <c r="D59" s="253"/>
      <c r="E59" s="253"/>
      <c r="F59" s="253"/>
      <c r="G59" s="253"/>
      <c r="H59" s="13"/>
      <c r="I59" s="115"/>
    </row>
    <row r="60" spans="1:11" ht="22.5" customHeight="1" x14ac:dyDescent="0.2">
      <c r="A60" s="9" t="s">
        <v>21</v>
      </c>
      <c r="B60" s="253" t="s">
        <v>235</v>
      </c>
      <c r="C60" s="253"/>
      <c r="D60" s="253"/>
      <c r="E60" s="253"/>
      <c r="F60" s="253"/>
      <c r="G60" s="253"/>
      <c r="H60" s="13"/>
      <c r="I60" s="115"/>
    </row>
    <row r="61" spans="1:11" ht="22.5" customHeight="1" x14ac:dyDescent="0.2">
      <c r="A61" s="9" t="s">
        <v>23</v>
      </c>
      <c r="B61" s="253" t="s">
        <v>218</v>
      </c>
      <c r="C61" s="253"/>
      <c r="D61" s="253"/>
      <c r="E61" s="253"/>
      <c r="F61" s="253"/>
      <c r="G61" s="253"/>
      <c r="H61" s="13"/>
      <c r="I61" s="115">
        <v>0</v>
      </c>
    </row>
    <row r="62" spans="1:11" ht="19.5" customHeight="1" x14ac:dyDescent="0.2">
      <c r="A62" s="14"/>
      <c r="B62" s="226" t="s">
        <v>31</v>
      </c>
      <c r="C62" s="227"/>
      <c r="D62" s="227"/>
      <c r="E62" s="227"/>
      <c r="F62" s="227"/>
      <c r="G62" s="227"/>
      <c r="H62" s="242"/>
      <c r="I62" s="35">
        <f>SUM(I53:I61)</f>
        <v>0</v>
      </c>
    </row>
    <row r="63" spans="1:11" ht="30.75" customHeight="1" x14ac:dyDescent="0.2">
      <c r="A63" s="260" t="s">
        <v>48</v>
      </c>
      <c r="B63" s="261"/>
      <c r="C63" s="261"/>
      <c r="D63" s="261"/>
      <c r="E63" s="261"/>
      <c r="F63" s="261"/>
      <c r="G63" s="261"/>
      <c r="H63" s="261"/>
      <c r="I63" s="262"/>
    </row>
    <row r="64" spans="1:11" ht="20.25" customHeight="1" x14ac:dyDescent="0.2">
      <c r="A64" s="102">
        <v>2</v>
      </c>
      <c r="B64" s="267" t="s">
        <v>49</v>
      </c>
      <c r="C64" s="268"/>
      <c r="D64" s="268"/>
      <c r="E64" s="268"/>
      <c r="F64" s="268"/>
      <c r="G64" s="268"/>
      <c r="H64" s="269"/>
      <c r="I64" s="103" t="s">
        <v>19</v>
      </c>
    </row>
    <row r="65" spans="1:9" ht="12.75" customHeight="1" x14ac:dyDescent="0.2">
      <c r="A65" s="9" t="s">
        <v>29</v>
      </c>
      <c r="B65" s="211" t="s">
        <v>30</v>
      </c>
      <c r="C65" s="212"/>
      <c r="D65" s="212"/>
      <c r="E65" s="212"/>
      <c r="F65" s="212"/>
      <c r="G65" s="212"/>
      <c r="H65" s="213"/>
      <c r="I65" s="33">
        <f>I36</f>
        <v>0</v>
      </c>
    </row>
    <row r="66" spans="1:9" ht="12.75" customHeight="1" x14ac:dyDescent="0.2">
      <c r="A66" s="9" t="s">
        <v>32</v>
      </c>
      <c r="B66" s="211" t="s">
        <v>33</v>
      </c>
      <c r="C66" s="212"/>
      <c r="D66" s="212"/>
      <c r="E66" s="212"/>
      <c r="F66" s="212"/>
      <c r="G66" s="212"/>
      <c r="H66" s="213"/>
      <c r="I66" s="33">
        <f>I50</f>
        <v>0</v>
      </c>
    </row>
    <row r="67" spans="1:9" ht="12.75" customHeight="1" x14ac:dyDescent="0.2">
      <c r="A67" s="9" t="s">
        <v>42</v>
      </c>
      <c r="B67" s="211" t="s">
        <v>43</v>
      </c>
      <c r="C67" s="212"/>
      <c r="D67" s="212"/>
      <c r="E67" s="212"/>
      <c r="F67" s="212"/>
      <c r="G67" s="212"/>
      <c r="H67" s="213"/>
      <c r="I67" s="33">
        <f>I62</f>
        <v>0</v>
      </c>
    </row>
    <row r="68" spans="1:9" ht="14.25" x14ac:dyDescent="0.2">
      <c r="A68" s="226" t="s">
        <v>27</v>
      </c>
      <c r="B68" s="227"/>
      <c r="C68" s="227"/>
      <c r="D68" s="227"/>
      <c r="E68" s="227"/>
      <c r="F68" s="227"/>
      <c r="G68" s="227"/>
      <c r="H68" s="242"/>
      <c r="I68" s="35">
        <f>SUM(I65:I67)</f>
        <v>0</v>
      </c>
    </row>
    <row r="69" spans="1:9" ht="14.25" x14ac:dyDescent="0.2">
      <c r="A69" s="254"/>
      <c r="B69" s="255"/>
      <c r="C69" s="255"/>
      <c r="D69" s="255"/>
      <c r="E69" s="255"/>
      <c r="F69" s="255"/>
      <c r="G69" s="255"/>
      <c r="H69" s="255"/>
      <c r="I69" s="256"/>
    </row>
    <row r="70" spans="1:9" ht="26.25" customHeight="1" x14ac:dyDescent="0.2">
      <c r="A70" s="260" t="s">
        <v>50</v>
      </c>
      <c r="B70" s="261"/>
      <c r="C70" s="261"/>
      <c r="D70" s="261"/>
      <c r="E70" s="261"/>
      <c r="F70" s="261"/>
      <c r="G70" s="261"/>
      <c r="H70" s="261"/>
      <c r="I70" s="262"/>
    </row>
    <row r="71" spans="1:9" ht="26.25" customHeight="1" x14ac:dyDescent="0.2">
      <c r="A71" s="93">
        <v>3</v>
      </c>
      <c r="B71" s="223" t="s">
        <v>98</v>
      </c>
      <c r="C71" s="224"/>
      <c r="D71" s="224"/>
      <c r="E71" s="224"/>
      <c r="F71" s="224"/>
      <c r="G71" s="225"/>
      <c r="H71" s="93" t="s">
        <v>97</v>
      </c>
      <c r="I71" s="94" t="s">
        <v>19</v>
      </c>
    </row>
    <row r="72" spans="1:9" ht="39" customHeight="1" x14ac:dyDescent="0.2">
      <c r="A72" s="9" t="s">
        <v>1</v>
      </c>
      <c r="B72" s="266" t="s">
        <v>89</v>
      </c>
      <c r="C72" s="266"/>
      <c r="D72" s="266"/>
      <c r="E72" s="266"/>
      <c r="F72" s="266"/>
      <c r="G72" s="266"/>
      <c r="H72" s="29"/>
      <c r="I72" s="40">
        <f>(I30+I36+I62)/12*53.01%</f>
        <v>0</v>
      </c>
    </row>
    <row r="73" spans="1:9" ht="15" x14ac:dyDescent="0.2">
      <c r="A73" s="9" t="s">
        <v>3</v>
      </c>
      <c r="B73" s="263" t="s">
        <v>51</v>
      </c>
      <c r="C73" s="263"/>
      <c r="D73" s="263"/>
      <c r="E73" s="263"/>
      <c r="F73" s="263"/>
      <c r="G73" s="263"/>
      <c r="H73" s="6"/>
      <c r="I73" s="33">
        <f>I49/12*53.01%</f>
        <v>0</v>
      </c>
    </row>
    <row r="74" spans="1:9" ht="12.75" customHeight="1" x14ac:dyDescent="0.2">
      <c r="A74" s="15" t="s">
        <v>5</v>
      </c>
      <c r="B74" s="266" t="s">
        <v>52</v>
      </c>
      <c r="C74" s="266"/>
      <c r="D74" s="266"/>
      <c r="E74" s="266"/>
      <c r="F74" s="266"/>
      <c r="G74" s="266"/>
      <c r="H74" s="29"/>
      <c r="I74" s="41">
        <f>I49*50%*53.01%</f>
        <v>0</v>
      </c>
    </row>
    <row r="75" spans="1:9" ht="17.25" customHeight="1" x14ac:dyDescent="0.2">
      <c r="A75" s="15" t="s">
        <v>7</v>
      </c>
      <c r="B75" s="266" t="s">
        <v>90</v>
      </c>
      <c r="C75" s="266"/>
      <c r="D75" s="266"/>
      <c r="E75" s="266"/>
      <c r="F75" s="266"/>
      <c r="G75" s="266"/>
      <c r="H75" s="29"/>
      <c r="I75" s="41">
        <f>(I30+I68)/12*5.89%</f>
        <v>0</v>
      </c>
    </row>
    <row r="76" spans="1:9" ht="15" x14ac:dyDescent="0.2">
      <c r="A76" s="9" t="s">
        <v>21</v>
      </c>
      <c r="B76" s="263" t="s">
        <v>53</v>
      </c>
      <c r="C76" s="263"/>
      <c r="D76" s="263"/>
      <c r="E76" s="263"/>
      <c r="F76" s="263"/>
      <c r="G76" s="263"/>
      <c r="H76" s="6"/>
      <c r="I76" s="33">
        <f>I50/12*5.89%</f>
        <v>0</v>
      </c>
    </row>
    <row r="77" spans="1:9" ht="12.75" customHeight="1" x14ac:dyDescent="0.2">
      <c r="A77" s="15" t="s">
        <v>23</v>
      </c>
      <c r="B77" s="266" t="s">
        <v>54</v>
      </c>
      <c r="C77" s="266"/>
      <c r="D77" s="266"/>
      <c r="E77" s="266"/>
      <c r="F77" s="266"/>
      <c r="G77" s="266"/>
      <c r="H77" s="29"/>
      <c r="I77" s="41">
        <f>(I49*50%)*5.89%</f>
        <v>0</v>
      </c>
    </row>
    <row r="78" spans="1:9" ht="14.25" x14ac:dyDescent="0.2">
      <c r="A78" s="226" t="s">
        <v>27</v>
      </c>
      <c r="B78" s="227"/>
      <c r="C78" s="227"/>
      <c r="D78" s="227"/>
      <c r="E78" s="227"/>
      <c r="F78" s="227"/>
      <c r="G78" s="227"/>
      <c r="H78" s="242"/>
      <c r="I78" s="35">
        <f>SUM(I72:I77)</f>
        <v>0</v>
      </c>
    </row>
    <row r="79" spans="1:9" ht="14.25" x14ac:dyDescent="0.2">
      <c r="A79" s="264" t="s">
        <v>120</v>
      </c>
      <c r="B79" s="264"/>
      <c r="C79" s="264"/>
      <c r="D79" s="264"/>
      <c r="E79" s="264"/>
      <c r="F79" s="264"/>
      <c r="G79" s="264"/>
      <c r="H79" s="145" t="s">
        <v>116</v>
      </c>
      <c r="I79" s="61">
        <f>I30</f>
        <v>0</v>
      </c>
    </row>
    <row r="80" spans="1:9" ht="14.25" x14ac:dyDescent="0.2">
      <c r="A80" s="264"/>
      <c r="B80" s="264"/>
      <c r="C80" s="264"/>
      <c r="D80" s="264"/>
      <c r="E80" s="264"/>
      <c r="F80" s="264"/>
      <c r="G80" s="264"/>
      <c r="H80" s="145" t="s">
        <v>121</v>
      </c>
      <c r="I80" s="61">
        <f>I68</f>
        <v>0</v>
      </c>
    </row>
    <row r="81" spans="1:9" ht="14.25" x14ac:dyDescent="0.2">
      <c r="A81" s="264"/>
      <c r="B81" s="264"/>
      <c r="C81" s="264"/>
      <c r="D81" s="264"/>
      <c r="E81" s="264"/>
      <c r="F81" s="264"/>
      <c r="G81" s="264"/>
      <c r="H81" s="145" t="s">
        <v>122</v>
      </c>
      <c r="I81" s="61">
        <f>I78</f>
        <v>0</v>
      </c>
    </row>
    <row r="82" spans="1:9" ht="14.25" x14ac:dyDescent="0.2">
      <c r="A82" s="264"/>
      <c r="B82" s="264"/>
      <c r="C82" s="264"/>
      <c r="D82" s="264"/>
      <c r="E82" s="264"/>
      <c r="F82" s="264"/>
      <c r="G82" s="264"/>
      <c r="H82" s="62" t="s">
        <v>27</v>
      </c>
      <c r="I82" s="63">
        <f>SUM(I79:I81)</f>
        <v>0</v>
      </c>
    </row>
    <row r="83" spans="1:9" ht="26.25" customHeight="1" x14ac:dyDescent="0.2">
      <c r="A83" s="257" t="s">
        <v>55</v>
      </c>
      <c r="B83" s="258"/>
      <c r="C83" s="258"/>
      <c r="D83" s="258"/>
      <c r="E83" s="258"/>
      <c r="F83" s="258"/>
      <c r="G83" s="258"/>
      <c r="H83" s="258"/>
      <c r="I83" s="259"/>
    </row>
    <row r="84" spans="1:9" ht="14.25" x14ac:dyDescent="0.2">
      <c r="A84" s="104" t="s">
        <v>56</v>
      </c>
      <c r="B84" s="265" t="s">
        <v>57</v>
      </c>
      <c r="C84" s="265"/>
      <c r="D84" s="265"/>
      <c r="E84" s="265"/>
      <c r="F84" s="265"/>
      <c r="G84" s="265"/>
      <c r="H84" s="93" t="s">
        <v>97</v>
      </c>
      <c r="I84" s="105" t="s">
        <v>19</v>
      </c>
    </row>
    <row r="85" spans="1:9" ht="24.75" customHeight="1" x14ac:dyDescent="0.2">
      <c r="A85" s="9" t="s">
        <v>1</v>
      </c>
      <c r="B85" s="266" t="s">
        <v>112</v>
      </c>
      <c r="C85" s="266"/>
      <c r="D85" s="266"/>
      <c r="E85" s="266"/>
      <c r="F85" s="266"/>
      <c r="G85" s="266"/>
      <c r="H85" s="29">
        <f>(H34+H35)/12</f>
        <v>1.6199999999999999E-2</v>
      </c>
      <c r="I85" s="33">
        <f>H85*I82</f>
        <v>0</v>
      </c>
    </row>
    <row r="86" spans="1:9" ht="15" x14ac:dyDescent="0.2">
      <c r="A86" s="9" t="s">
        <v>3</v>
      </c>
      <c r="B86" s="263" t="s">
        <v>57</v>
      </c>
      <c r="C86" s="263"/>
      <c r="D86" s="263"/>
      <c r="E86" s="263"/>
      <c r="F86" s="263"/>
      <c r="G86" s="263"/>
      <c r="H86" s="6">
        <v>5.5999999999999999E-3</v>
      </c>
      <c r="I86" s="41">
        <f>H86*I82</f>
        <v>0</v>
      </c>
    </row>
    <row r="87" spans="1:9" ht="15" x14ac:dyDescent="0.2">
      <c r="A87" s="9" t="s">
        <v>5</v>
      </c>
      <c r="B87" s="263" t="s">
        <v>91</v>
      </c>
      <c r="C87" s="263"/>
      <c r="D87" s="263"/>
      <c r="E87" s="263"/>
      <c r="F87" s="263"/>
      <c r="G87" s="263"/>
      <c r="H87" s="64">
        <f>((5/30/12)*0.02)</f>
        <v>2.7999999999999998E-4</v>
      </c>
      <c r="I87" s="41">
        <f>TRUNC(H87*I82,2)</f>
        <v>0</v>
      </c>
    </row>
    <row r="88" spans="1:9" ht="15" x14ac:dyDescent="0.2">
      <c r="A88" s="9" t="s">
        <v>7</v>
      </c>
      <c r="B88" s="263" t="s">
        <v>92</v>
      </c>
      <c r="C88" s="263"/>
      <c r="D88" s="263"/>
      <c r="E88" s="263"/>
      <c r="F88" s="263"/>
      <c r="G88" s="263"/>
      <c r="H88" s="6">
        <f>((15/30)/12)*0.08</f>
        <v>3.3E-3</v>
      </c>
      <c r="I88" s="41">
        <f>TRUNC(H88*I82,2)</f>
        <v>0</v>
      </c>
    </row>
    <row r="89" spans="1:9" ht="15" x14ac:dyDescent="0.2">
      <c r="A89" s="9" t="s">
        <v>21</v>
      </c>
      <c r="B89" s="263" t="s">
        <v>93</v>
      </c>
      <c r="C89" s="263"/>
      <c r="D89" s="263"/>
      <c r="E89" s="263"/>
      <c r="F89" s="263"/>
      <c r="G89" s="263"/>
      <c r="H89" s="6">
        <f>0.121*0.03*((4/12))</f>
        <v>1.1999999999999999E-3</v>
      </c>
      <c r="I89" s="33">
        <f>TRUNC(H89*I82,2)</f>
        <v>0</v>
      </c>
    </row>
    <row r="90" spans="1:9" ht="15" x14ac:dyDescent="0.25">
      <c r="A90" s="5" t="s">
        <v>23</v>
      </c>
      <c r="B90" s="263" t="s">
        <v>26</v>
      </c>
      <c r="C90" s="263"/>
      <c r="D90" s="263"/>
      <c r="E90" s="263"/>
      <c r="F90" s="263"/>
      <c r="G90" s="263"/>
      <c r="H90" s="6"/>
      <c r="I90" s="33"/>
    </row>
    <row r="91" spans="1:9" ht="14.25" x14ac:dyDescent="0.2">
      <c r="A91" s="226" t="s">
        <v>31</v>
      </c>
      <c r="B91" s="227"/>
      <c r="C91" s="227"/>
      <c r="D91" s="227"/>
      <c r="E91" s="227"/>
      <c r="F91" s="227"/>
      <c r="G91" s="227"/>
      <c r="H91" s="242"/>
      <c r="I91" s="35">
        <f>SUM(I85:I89)</f>
        <v>0</v>
      </c>
    </row>
    <row r="92" spans="1:9" ht="14.25" x14ac:dyDescent="0.2">
      <c r="A92" s="104" t="s">
        <v>58</v>
      </c>
      <c r="B92" s="236" t="s">
        <v>59</v>
      </c>
      <c r="C92" s="237"/>
      <c r="D92" s="237"/>
      <c r="E92" s="237"/>
      <c r="F92" s="237"/>
      <c r="G92" s="237"/>
      <c r="H92" s="238"/>
      <c r="I92" s="105" t="s">
        <v>19</v>
      </c>
    </row>
    <row r="93" spans="1:9" ht="12.75" customHeight="1" x14ac:dyDescent="0.2">
      <c r="A93" s="9" t="s">
        <v>1</v>
      </c>
      <c r="B93" s="253" t="s">
        <v>60</v>
      </c>
      <c r="C93" s="253"/>
      <c r="D93" s="253"/>
      <c r="E93" s="253"/>
      <c r="F93" s="253"/>
      <c r="G93" s="253"/>
      <c r="H93" s="42"/>
      <c r="I93" s="43">
        <f>(I82/220*15)</f>
        <v>0</v>
      </c>
    </row>
    <row r="94" spans="1:9" ht="14.25" x14ac:dyDescent="0.2">
      <c r="A94" s="226" t="s">
        <v>31</v>
      </c>
      <c r="B94" s="227"/>
      <c r="C94" s="227"/>
      <c r="D94" s="227"/>
      <c r="E94" s="227"/>
      <c r="F94" s="227"/>
      <c r="G94" s="227"/>
      <c r="H94" s="242"/>
      <c r="I94" s="30">
        <f>SUM(I93:I93)</f>
        <v>0</v>
      </c>
    </row>
    <row r="95" spans="1:9" ht="21.75" customHeight="1" x14ac:dyDescent="0.2">
      <c r="A95" s="260" t="s">
        <v>61</v>
      </c>
      <c r="B95" s="261"/>
      <c r="C95" s="261"/>
      <c r="D95" s="261"/>
      <c r="E95" s="261"/>
      <c r="F95" s="261"/>
      <c r="G95" s="261"/>
      <c r="H95" s="261"/>
      <c r="I95" s="262"/>
    </row>
    <row r="96" spans="1:9" ht="12.75" customHeight="1" x14ac:dyDescent="0.2">
      <c r="A96" s="146">
        <v>4</v>
      </c>
      <c r="B96" s="223" t="s">
        <v>62</v>
      </c>
      <c r="C96" s="224"/>
      <c r="D96" s="224"/>
      <c r="E96" s="224"/>
      <c r="F96" s="224"/>
      <c r="G96" s="224"/>
      <c r="H96" s="225"/>
      <c r="I96" s="97" t="s">
        <v>19</v>
      </c>
    </row>
    <row r="97" spans="1:9" ht="12.75" customHeight="1" x14ac:dyDescent="0.2">
      <c r="A97" s="9" t="s">
        <v>56</v>
      </c>
      <c r="B97" s="253" t="s">
        <v>57</v>
      </c>
      <c r="C97" s="253"/>
      <c r="D97" s="253"/>
      <c r="E97" s="253"/>
      <c r="F97" s="253"/>
      <c r="G97" s="253"/>
      <c r="H97" s="16"/>
      <c r="I97" s="33">
        <f>I91</f>
        <v>0</v>
      </c>
    </row>
    <row r="98" spans="1:9" ht="12.75" customHeight="1" x14ac:dyDescent="0.2">
      <c r="A98" s="162" t="s">
        <v>58</v>
      </c>
      <c r="B98" s="253" t="s">
        <v>59</v>
      </c>
      <c r="C98" s="253"/>
      <c r="D98" s="253"/>
      <c r="E98" s="253"/>
      <c r="F98" s="253"/>
      <c r="G98" s="253"/>
      <c r="H98" s="16"/>
      <c r="I98" s="161">
        <f>I93</f>
        <v>0</v>
      </c>
    </row>
    <row r="99" spans="1:9" ht="14.25" x14ac:dyDescent="0.2">
      <c r="A99" s="226" t="s">
        <v>27</v>
      </c>
      <c r="B99" s="227"/>
      <c r="C99" s="227"/>
      <c r="D99" s="227"/>
      <c r="E99" s="227"/>
      <c r="F99" s="227"/>
      <c r="G99" s="227"/>
      <c r="H99" s="242"/>
      <c r="I99" s="35">
        <f>SUM(I97:I98)</f>
        <v>0</v>
      </c>
    </row>
    <row r="100" spans="1:9" ht="14.25" x14ac:dyDescent="0.2">
      <c r="A100" s="254"/>
      <c r="B100" s="255"/>
      <c r="C100" s="255"/>
      <c r="D100" s="255"/>
      <c r="E100" s="255"/>
      <c r="F100" s="255"/>
      <c r="G100" s="255"/>
      <c r="H100" s="255"/>
      <c r="I100" s="256"/>
    </row>
    <row r="101" spans="1:9" ht="18.75" customHeight="1" x14ac:dyDescent="0.2">
      <c r="A101" s="257" t="s">
        <v>63</v>
      </c>
      <c r="B101" s="258"/>
      <c r="C101" s="258"/>
      <c r="D101" s="258"/>
      <c r="E101" s="258"/>
      <c r="F101" s="258"/>
      <c r="G101" s="258"/>
      <c r="H101" s="258"/>
      <c r="I101" s="259"/>
    </row>
    <row r="102" spans="1:9" ht="12.75" customHeight="1" x14ac:dyDescent="0.2">
      <c r="A102" s="146">
        <v>5</v>
      </c>
      <c r="B102" s="223" t="s">
        <v>64</v>
      </c>
      <c r="C102" s="224"/>
      <c r="D102" s="224"/>
      <c r="E102" s="224"/>
      <c r="F102" s="224"/>
      <c r="G102" s="224"/>
      <c r="H102" s="225"/>
      <c r="I102" s="97" t="s">
        <v>19</v>
      </c>
    </row>
    <row r="103" spans="1:9" ht="15" customHeight="1" x14ac:dyDescent="0.2">
      <c r="A103" s="9" t="s">
        <v>1</v>
      </c>
      <c r="B103" s="211" t="s">
        <v>65</v>
      </c>
      <c r="C103" s="212"/>
      <c r="D103" s="212"/>
      <c r="E103" s="212"/>
      <c r="F103" s="212"/>
      <c r="G103" s="212"/>
      <c r="H103" s="213"/>
      <c r="I103" s="33"/>
    </row>
    <row r="104" spans="1:9" ht="12.75" customHeight="1" x14ac:dyDescent="0.2">
      <c r="A104" s="9" t="s">
        <v>3</v>
      </c>
      <c r="B104" s="211" t="s">
        <v>66</v>
      </c>
      <c r="C104" s="212"/>
      <c r="D104" s="212"/>
      <c r="E104" s="212"/>
      <c r="F104" s="212"/>
      <c r="G104" s="212"/>
      <c r="H104" s="213"/>
      <c r="I104" s="111"/>
    </row>
    <row r="105" spans="1:9" ht="15" x14ac:dyDescent="0.2">
      <c r="A105" s="9" t="s">
        <v>5</v>
      </c>
      <c r="B105" s="239" t="s">
        <v>67</v>
      </c>
      <c r="C105" s="240"/>
      <c r="D105" s="240"/>
      <c r="E105" s="240"/>
      <c r="F105" s="240"/>
      <c r="G105" s="240"/>
      <c r="H105" s="241"/>
      <c r="I105" s="147">
        <f>EQUIP</f>
        <v>0</v>
      </c>
    </row>
    <row r="106" spans="1:9" ht="12.75" customHeight="1" x14ac:dyDescent="0.2">
      <c r="A106" s="9" t="s">
        <v>7</v>
      </c>
      <c r="B106" s="211" t="s">
        <v>199</v>
      </c>
      <c r="C106" s="212"/>
      <c r="D106" s="212"/>
      <c r="E106" s="212"/>
      <c r="F106" s="212"/>
      <c r="G106" s="212"/>
      <c r="H106" s="213"/>
      <c r="I106" s="38">
        <f>ARMAM.</f>
        <v>0</v>
      </c>
    </row>
    <row r="107" spans="1:9" ht="14.25" x14ac:dyDescent="0.2">
      <c r="A107" s="226" t="s">
        <v>27</v>
      </c>
      <c r="B107" s="227"/>
      <c r="C107" s="227"/>
      <c r="D107" s="227"/>
      <c r="E107" s="227"/>
      <c r="F107" s="227"/>
      <c r="G107" s="227"/>
      <c r="H107" s="242"/>
      <c r="I107" s="44">
        <f>ROUND(SUM(I103:I106),2)</f>
        <v>0</v>
      </c>
    </row>
    <row r="108" spans="1:9" ht="14.25" customHeight="1" x14ac:dyDescent="0.2">
      <c r="A108" s="243" t="s">
        <v>123</v>
      </c>
      <c r="B108" s="244"/>
      <c r="C108" s="244"/>
      <c r="D108" s="244"/>
      <c r="E108" s="244"/>
      <c r="F108" s="244"/>
      <c r="G108" s="245"/>
      <c r="H108" s="145" t="s">
        <v>116</v>
      </c>
      <c r="I108" s="65">
        <f>I30</f>
        <v>0</v>
      </c>
    </row>
    <row r="109" spans="1:9" ht="14.25" x14ac:dyDescent="0.2">
      <c r="A109" s="246"/>
      <c r="B109" s="247"/>
      <c r="C109" s="247"/>
      <c r="D109" s="247"/>
      <c r="E109" s="247"/>
      <c r="F109" s="247"/>
      <c r="G109" s="248"/>
      <c r="H109" s="145" t="s">
        <v>121</v>
      </c>
      <c r="I109" s="65">
        <f>I68</f>
        <v>0</v>
      </c>
    </row>
    <row r="110" spans="1:9" ht="14.25" x14ac:dyDescent="0.2">
      <c r="A110" s="246"/>
      <c r="B110" s="247"/>
      <c r="C110" s="247"/>
      <c r="D110" s="247"/>
      <c r="E110" s="247"/>
      <c r="F110" s="247"/>
      <c r="G110" s="248"/>
      <c r="H110" s="145" t="s">
        <v>122</v>
      </c>
      <c r="I110" s="65">
        <f>I78</f>
        <v>0</v>
      </c>
    </row>
    <row r="111" spans="1:9" ht="14.25" x14ac:dyDescent="0.2">
      <c r="A111" s="246"/>
      <c r="B111" s="247"/>
      <c r="C111" s="247"/>
      <c r="D111" s="247"/>
      <c r="E111" s="247"/>
      <c r="F111" s="247"/>
      <c r="G111" s="248"/>
      <c r="H111" s="145" t="s">
        <v>124</v>
      </c>
      <c r="I111" s="65">
        <f>I99</f>
        <v>0</v>
      </c>
    </row>
    <row r="112" spans="1:9" ht="14.25" x14ac:dyDescent="0.2">
      <c r="A112" s="246"/>
      <c r="B112" s="247"/>
      <c r="C112" s="247"/>
      <c r="D112" s="247"/>
      <c r="E112" s="247"/>
      <c r="F112" s="247"/>
      <c r="G112" s="248"/>
      <c r="H112" s="145" t="s">
        <v>125</v>
      </c>
      <c r="I112" s="63">
        <f>I107</f>
        <v>0</v>
      </c>
    </row>
    <row r="113" spans="1:9" ht="14.25" x14ac:dyDescent="0.2">
      <c r="A113" s="249"/>
      <c r="B113" s="250"/>
      <c r="C113" s="250"/>
      <c r="D113" s="250"/>
      <c r="E113" s="250"/>
      <c r="F113" s="250"/>
      <c r="G113" s="251"/>
      <c r="H113" s="145" t="s">
        <v>27</v>
      </c>
      <c r="I113" s="66">
        <f>SUM(I108:I112)</f>
        <v>0</v>
      </c>
    </row>
    <row r="114" spans="1:9" ht="24" customHeight="1" x14ac:dyDescent="0.2">
      <c r="A114" s="252" t="s">
        <v>68</v>
      </c>
      <c r="B114" s="252"/>
      <c r="C114" s="252"/>
      <c r="D114" s="252"/>
      <c r="E114" s="252"/>
      <c r="F114" s="252"/>
      <c r="G114" s="252"/>
      <c r="H114" s="252"/>
      <c r="I114" s="252"/>
    </row>
    <row r="115" spans="1:9" ht="28.5" x14ac:dyDescent="0.2">
      <c r="A115" s="146">
        <v>6</v>
      </c>
      <c r="B115" s="236" t="s">
        <v>69</v>
      </c>
      <c r="C115" s="237"/>
      <c r="D115" s="237"/>
      <c r="E115" s="237"/>
      <c r="F115" s="237"/>
      <c r="G115" s="238"/>
      <c r="H115" s="96" t="s">
        <v>18</v>
      </c>
      <c r="I115" s="97" t="s">
        <v>19</v>
      </c>
    </row>
    <row r="116" spans="1:9" ht="15" x14ac:dyDescent="0.2">
      <c r="A116" s="9" t="s">
        <v>1</v>
      </c>
      <c r="B116" s="239" t="s">
        <v>70</v>
      </c>
      <c r="C116" s="240"/>
      <c r="D116" s="240"/>
      <c r="E116" s="240"/>
      <c r="F116" s="240"/>
      <c r="G116" s="241"/>
      <c r="H116" s="92"/>
      <c r="I116" s="33">
        <f>SUM(H116*I133)</f>
        <v>0</v>
      </c>
    </row>
    <row r="117" spans="1:9" ht="15" x14ac:dyDescent="0.2">
      <c r="A117" s="9" t="s">
        <v>3</v>
      </c>
      <c r="B117" s="239" t="s">
        <v>71</v>
      </c>
      <c r="C117" s="240"/>
      <c r="D117" s="240"/>
      <c r="E117" s="240"/>
      <c r="F117" s="240"/>
      <c r="G117" s="241"/>
      <c r="H117" s="92"/>
      <c r="I117" s="33">
        <f>H117*(I133+I116)</f>
        <v>0</v>
      </c>
    </row>
    <row r="118" spans="1:9" ht="15" x14ac:dyDescent="0.2">
      <c r="A118" s="9" t="s">
        <v>5</v>
      </c>
      <c r="B118" s="239" t="s">
        <v>72</v>
      </c>
      <c r="C118" s="240"/>
      <c r="D118" s="240"/>
      <c r="E118" s="240"/>
      <c r="F118" s="240"/>
      <c r="G118" s="241"/>
      <c r="H118" s="28">
        <f>SUM(H120+H121+H122)</f>
        <v>8.6499999999999994E-2</v>
      </c>
      <c r="I118" s="45">
        <f>SUM(I120:I122)</f>
        <v>0</v>
      </c>
    </row>
    <row r="119" spans="1:9" ht="15" x14ac:dyDescent="0.2">
      <c r="A119" s="17"/>
      <c r="B119" s="239" t="s">
        <v>113</v>
      </c>
      <c r="C119" s="240"/>
      <c r="D119" s="240"/>
      <c r="E119" s="240"/>
      <c r="F119" s="240"/>
      <c r="G119" s="241"/>
      <c r="H119" s="6" t="s">
        <v>46</v>
      </c>
      <c r="I119" s="33" t="s">
        <v>46</v>
      </c>
    </row>
    <row r="120" spans="1:9" ht="12.75" customHeight="1" x14ac:dyDescent="0.2">
      <c r="A120" s="17"/>
      <c r="B120" s="211" t="s">
        <v>94</v>
      </c>
      <c r="C120" s="212"/>
      <c r="D120" s="212"/>
      <c r="E120" s="212"/>
      <c r="F120" s="212"/>
      <c r="G120" s="213"/>
      <c r="H120" s="91">
        <v>0.03</v>
      </c>
      <c r="I120" s="33">
        <f>SUM(H120*I135)</f>
        <v>0</v>
      </c>
    </row>
    <row r="121" spans="1:9" ht="12.75" customHeight="1" x14ac:dyDescent="0.2">
      <c r="A121" s="17"/>
      <c r="B121" s="211" t="s">
        <v>95</v>
      </c>
      <c r="C121" s="212"/>
      <c r="D121" s="212"/>
      <c r="E121" s="212"/>
      <c r="F121" s="212"/>
      <c r="G121" s="213"/>
      <c r="H121" s="91">
        <v>6.4999999999999997E-3</v>
      </c>
      <c r="I121" s="33">
        <f>SUM(H121*I135)</f>
        <v>0</v>
      </c>
    </row>
    <row r="122" spans="1:9" ht="12.75" customHeight="1" x14ac:dyDescent="0.2">
      <c r="A122" s="17"/>
      <c r="B122" s="211" t="s">
        <v>96</v>
      </c>
      <c r="C122" s="212"/>
      <c r="D122" s="212"/>
      <c r="E122" s="212"/>
      <c r="F122" s="212"/>
      <c r="G122" s="213"/>
      <c r="H122" s="91">
        <v>0.05</v>
      </c>
      <c r="I122" s="33">
        <f>SUM(H122*I135)</f>
        <v>0</v>
      </c>
    </row>
    <row r="123" spans="1:9" ht="14.25" x14ac:dyDescent="0.2">
      <c r="A123" s="226" t="s">
        <v>27</v>
      </c>
      <c r="B123" s="227"/>
      <c r="C123" s="227"/>
      <c r="D123" s="227"/>
      <c r="E123" s="227"/>
      <c r="F123" s="227"/>
      <c r="G123" s="227"/>
      <c r="H123" s="144"/>
      <c r="I123" s="35">
        <f>SUM(I116+I117+I120+I121+I122)</f>
        <v>0</v>
      </c>
    </row>
    <row r="124" spans="1:9" ht="14.25" x14ac:dyDescent="0.2">
      <c r="A124" s="228"/>
      <c r="B124" s="229"/>
      <c r="C124" s="229"/>
      <c r="D124" s="229"/>
      <c r="E124" s="229"/>
      <c r="F124" s="229"/>
      <c r="G124" s="229"/>
      <c r="H124" s="229"/>
      <c r="I124" s="230"/>
    </row>
    <row r="125" spans="1:9" ht="15" x14ac:dyDescent="0.2">
      <c r="A125" s="231"/>
      <c r="B125" s="232"/>
      <c r="C125" s="232"/>
      <c r="D125" s="232"/>
      <c r="E125" s="232"/>
      <c r="F125" s="232"/>
      <c r="G125" s="232"/>
      <c r="H125" s="232"/>
      <c r="I125" s="232"/>
    </row>
    <row r="126" spans="1:9" ht="19.5" customHeight="1" x14ac:dyDescent="0.2">
      <c r="A126" s="233" t="s">
        <v>99</v>
      </c>
      <c r="B126" s="234"/>
      <c r="C126" s="234"/>
      <c r="D126" s="234"/>
      <c r="E126" s="234"/>
      <c r="F126" s="234"/>
      <c r="G126" s="234"/>
      <c r="H126" s="234"/>
      <c r="I126" s="235"/>
    </row>
    <row r="127" spans="1:9" ht="12.75" customHeight="1" x14ac:dyDescent="0.2">
      <c r="A127" s="223" t="s">
        <v>73</v>
      </c>
      <c r="B127" s="224"/>
      <c r="C127" s="224"/>
      <c r="D127" s="224"/>
      <c r="E127" s="224"/>
      <c r="F127" s="224"/>
      <c r="G127" s="224"/>
      <c r="H127" s="225"/>
      <c r="I127" s="99" t="s">
        <v>19</v>
      </c>
    </row>
    <row r="128" spans="1:9" ht="12.75" customHeight="1" x14ac:dyDescent="0.2">
      <c r="A128" s="18" t="s">
        <v>1</v>
      </c>
      <c r="B128" s="211" t="s">
        <v>74</v>
      </c>
      <c r="C128" s="212"/>
      <c r="D128" s="212"/>
      <c r="E128" s="212"/>
      <c r="F128" s="212"/>
      <c r="G128" s="212"/>
      <c r="H128" s="213"/>
      <c r="I128" s="38">
        <f>I30</f>
        <v>0</v>
      </c>
    </row>
    <row r="129" spans="1:9" ht="12.75" customHeight="1" x14ac:dyDescent="0.2">
      <c r="A129" s="18" t="s">
        <v>3</v>
      </c>
      <c r="B129" s="211" t="s">
        <v>49</v>
      </c>
      <c r="C129" s="212"/>
      <c r="D129" s="212"/>
      <c r="E129" s="212"/>
      <c r="F129" s="212"/>
      <c r="G129" s="212"/>
      <c r="H129" s="213"/>
      <c r="I129" s="38">
        <f>I68</f>
        <v>0</v>
      </c>
    </row>
    <row r="130" spans="1:9" ht="12.75" customHeight="1" x14ac:dyDescent="0.2">
      <c r="A130" s="18" t="s">
        <v>5</v>
      </c>
      <c r="B130" s="211" t="s">
        <v>75</v>
      </c>
      <c r="C130" s="212"/>
      <c r="D130" s="212"/>
      <c r="E130" s="212"/>
      <c r="F130" s="212"/>
      <c r="G130" s="212"/>
      <c r="H130" s="213"/>
      <c r="I130" s="38">
        <f>I78</f>
        <v>0</v>
      </c>
    </row>
    <row r="131" spans="1:9" ht="12.75" customHeight="1" x14ac:dyDescent="0.2">
      <c r="A131" s="18" t="s">
        <v>7</v>
      </c>
      <c r="B131" s="211" t="s">
        <v>62</v>
      </c>
      <c r="C131" s="212"/>
      <c r="D131" s="212"/>
      <c r="E131" s="212"/>
      <c r="F131" s="212"/>
      <c r="G131" s="212"/>
      <c r="H131" s="213"/>
      <c r="I131" s="38">
        <f>I99</f>
        <v>0</v>
      </c>
    </row>
    <row r="132" spans="1:9" ht="12.75" customHeight="1" x14ac:dyDescent="0.2">
      <c r="A132" s="18" t="s">
        <v>21</v>
      </c>
      <c r="B132" s="211" t="s">
        <v>76</v>
      </c>
      <c r="C132" s="212"/>
      <c r="D132" s="212"/>
      <c r="E132" s="212"/>
      <c r="F132" s="212"/>
      <c r="G132" s="212"/>
      <c r="H132" s="213"/>
      <c r="I132" s="38">
        <f>I107</f>
        <v>0</v>
      </c>
    </row>
    <row r="133" spans="1:9" ht="12.75" customHeight="1" x14ac:dyDescent="0.25">
      <c r="A133" s="208" t="s">
        <v>77</v>
      </c>
      <c r="B133" s="209"/>
      <c r="C133" s="209"/>
      <c r="D133" s="209"/>
      <c r="E133" s="209"/>
      <c r="F133" s="209"/>
      <c r="G133" s="209"/>
      <c r="H133" s="210"/>
      <c r="I133" s="50">
        <f>SUM(I128:I132)</f>
        <v>0</v>
      </c>
    </row>
    <row r="134" spans="1:9" ht="12.75" customHeight="1" x14ac:dyDescent="0.2">
      <c r="A134" s="18" t="s">
        <v>23</v>
      </c>
      <c r="B134" s="211" t="s">
        <v>78</v>
      </c>
      <c r="C134" s="212"/>
      <c r="D134" s="212"/>
      <c r="E134" s="212"/>
      <c r="F134" s="212"/>
      <c r="G134" s="212"/>
      <c r="H134" s="213"/>
      <c r="I134" s="51">
        <f>I123</f>
        <v>0</v>
      </c>
    </row>
    <row r="135" spans="1:9" ht="12.75" customHeight="1" x14ac:dyDescent="0.2">
      <c r="A135" s="214" t="s">
        <v>79</v>
      </c>
      <c r="B135" s="215"/>
      <c r="C135" s="215"/>
      <c r="D135" s="215"/>
      <c r="E135" s="215"/>
      <c r="F135" s="215"/>
      <c r="G135" s="215"/>
      <c r="H135" s="216"/>
      <c r="I135" s="52">
        <f>SUM(I133+I116+I117)/(1-H118)</f>
        <v>0</v>
      </c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2.75" customHeight="1" x14ac:dyDescent="0.25">
      <c r="A137" s="19"/>
      <c r="B137" s="19"/>
      <c r="C137" s="19"/>
      <c r="D137" s="19"/>
      <c r="E137" s="19"/>
      <c r="F137" s="19"/>
      <c r="G137" s="19"/>
      <c r="H137" s="19"/>
      <c r="I137" s="20"/>
    </row>
    <row r="138" spans="1:9" ht="15.75" customHeight="1" thickBot="1" x14ac:dyDescent="0.25">
      <c r="A138" s="217" t="s">
        <v>100</v>
      </c>
      <c r="B138" s="217"/>
      <c r="C138" s="217"/>
      <c r="D138" s="217"/>
      <c r="E138" s="217"/>
      <c r="F138" s="217"/>
      <c r="G138" s="217"/>
      <c r="H138" s="217"/>
      <c r="I138" s="217"/>
    </row>
    <row r="139" spans="1:9" ht="41.25" customHeight="1" thickBot="1" x14ac:dyDescent="0.25">
      <c r="A139" s="48" t="s">
        <v>101</v>
      </c>
      <c r="B139" s="142" t="s">
        <v>80</v>
      </c>
      <c r="C139" s="107" t="s">
        <v>102</v>
      </c>
      <c r="D139" s="218" t="s">
        <v>103</v>
      </c>
      <c r="E139" s="219"/>
      <c r="F139" s="220"/>
      <c r="G139" s="143" t="s">
        <v>81</v>
      </c>
      <c r="H139" s="221" t="s">
        <v>104</v>
      </c>
      <c r="I139" s="222"/>
    </row>
    <row r="140" spans="1:9" ht="86.25" customHeight="1" thickBot="1" x14ac:dyDescent="0.25">
      <c r="A140" s="49" t="s">
        <v>225</v>
      </c>
      <c r="B140" s="58">
        <f>I135</f>
        <v>0</v>
      </c>
      <c r="C140" s="106">
        <v>6</v>
      </c>
      <c r="D140" s="195">
        <f>SUM(B140*C140)</f>
        <v>0</v>
      </c>
      <c r="E140" s="196"/>
      <c r="F140" s="197"/>
      <c r="G140" s="141">
        <v>3</v>
      </c>
      <c r="H140" s="198">
        <f>SUM(D140*G140)</f>
        <v>0</v>
      </c>
      <c r="I140" s="199"/>
    </row>
    <row r="141" spans="1:9" ht="15.75" thickBot="1" x14ac:dyDescent="0.3">
      <c r="A141" s="22"/>
      <c r="B141" s="23"/>
      <c r="C141" s="24"/>
      <c r="D141" s="23"/>
      <c r="E141" s="25"/>
      <c r="F141" s="26"/>
      <c r="G141" s="21"/>
      <c r="H141" s="21"/>
      <c r="I141" s="27"/>
    </row>
    <row r="142" spans="1:9" ht="15.75" customHeight="1" thickBot="1" x14ac:dyDescent="0.25">
      <c r="A142" s="200" t="s">
        <v>105</v>
      </c>
      <c r="B142" s="201"/>
      <c r="C142" s="201"/>
      <c r="D142" s="201"/>
      <c r="E142" s="201"/>
      <c r="F142" s="202"/>
      <c r="G142" s="53"/>
      <c r="H142" s="53"/>
      <c r="I142" s="53"/>
    </row>
    <row r="143" spans="1:9" ht="15.75" thickBot="1" x14ac:dyDescent="0.3">
      <c r="A143" s="46"/>
      <c r="B143" s="203" t="s">
        <v>106</v>
      </c>
      <c r="C143" s="204"/>
      <c r="D143" s="204"/>
      <c r="E143" s="205"/>
      <c r="F143" s="46" t="s">
        <v>107</v>
      </c>
      <c r="G143" s="21"/>
      <c r="H143" s="21"/>
      <c r="I143" s="27"/>
    </row>
    <row r="144" spans="1:9" ht="45.75" thickBot="1" x14ac:dyDescent="0.3">
      <c r="A144" s="47" t="s">
        <v>1</v>
      </c>
      <c r="B144" s="54" t="s">
        <v>108</v>
      </c>
      <c r="C144" s="55"/>
      <c r="D144" s="206" t="s">
        <v>109</v>
      </c>
      <c r="E144" s="207"/>
      <c r="F144" s="56">
        <f>H140</f>
        <v>0</v>
      </c>
      <c r="G144" s="21"/>
      <c r="H144" s="21"/>
      <c r="I144" s="27"/>
    </row>
    <row r="145" spans="1:9" ht="26.25" customHeight="1" thickBot="1" x14ac:dyDescent="0.3">
      <c r="A145" s="47" t="s">
        <v>3</v>
      </c>
      <c r="B145" s="192" t="s">
        <v>110</v>
      </c>
      <c r="C145" s="193"/>
      <c r="D145" s="194"/>
      <c r="E145" s="57"/>
      <c r="F145" s="56">
        <f>H140</f>
        <v>0</v>
      </c>
      <c r="G145" s="21"/>
      <c r="H145" s="21"/>
      <c r="I145" s="27"/>
    </row>
    <row r="146" spans="1:9" ht="69.75" customHeight="1" thickBot="1" x14ac:dyDescent="0.3">
      <c r="A146" s="47" t="s">
        <v>5</v>
      </c>
      <c r="B146" s="192" t="s">
        <v>223</v>
      </c>
      <c r="C146" s="193"/>
      <c r="D146" s="194"/>
      <c r="E146" s="57"/>
      <c r="F146" s="56">
        <f>F145*12</f>
        <v>0</v>
      </c>
      <c r="G146" s="21"/>
      <c r="H146" s="21"/>
      <c r="I146" s="27"/>
    </row>
  </sheetData>
  <mergeCells count="144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34:G34"/>
    <mergeCell ref="B35:G35"/>
    <mergeCell ref="A36:G36"/>
    <mergeCell ref="A37:G39"/>
    <mergeCell ref="A40:I40"/>
    <mergeCell ref="B41:G41"/>
    <mergeCell ref="B28:G28"/>
    <mergeCell ref="B29:G29"/>
    <mergeCell ref="A30:H30"/>
    <mergeCell ref="A31:I31"/>
    <mergeCell ref="A32:I32"/>
    <mergeCell ref="B33:G33"/>
    <mergeCell ref="B48:G48"/>
    <mergeCell ref="B49:G49"/>
    <mergeCell ref="A50:G50"/>
    <mergeCell ref="A51:I51"/>
    <mergeCell ref="B52:H52"/>
    <mergeCell ref="B53:H53"/>
    <mergeCell ref="B42:G42"/>
    <mergeCell ref="B43:G43"/>
    <mergeCell ref="B44:G44"/>
    <mergeCell ref="B45:G45"/>
    <mergeCell ref="B46:G46"/>
    <mergeCell ref="B47:G47"/>
    <mergeCell ref="B60:G60"/>
    <mergeCell ref="B61:G61"/>
    <mergeCell ref="B62:H62"/>
    <mergeCell ref="A63:I63"/>
    <mergeCell ref="B64:H64"/>
    <mergeCell ref="B65:H65"/>
    <mergeCell ref="B54:G54"/>
    <mergeCell ref="B55:G55"/>
    <mergeCell ref="B56:G56"/>
    <mergeCell ref="B57:G57"/>
    <mergeCell ref="B58:G58"/>
    <mergeCell ref="B59:G59"/>
    <mergeCell ref="B72:G72"/>
    <mergeCell ref="B73:G73"/>
    <mergeCell ref="B74:G74"/>
    <mergeCell ref="B75:G75"/>
    <mergeCell ref="B76:G76"/>
    <mergeCell ref="B77:G77"/>
    <mergeCell ref="B66:H66"/>
    <mergeCell ref="B67:H67"/>
    <mergeCell ref="A68:H68"/>
    <mergeCell ref="A69:I69"/>
    <mergeCell ref="A70:I70"/>
    <mergeCell ref="B71:G71"/>
    <mergeCell ref="B87:G87"/>
    <mergeCell ref="B88:G88"/>
    <mergeCell ref="B89:G89"/>
    <mergeCell ref="B90:G90"/>
    <mergeCell ref="A91:H91"/>
    <mergeCell ref="B92:H92"/>
    <mergeCell ref="A78:H78"/>
    <mergeCell ref="A79:G82"/>
    <mergeCell ref="A83:I83"/>
    <mergeCell ref="B84:G84"/>
    <mergeCell ref="B85:G85"/>
    <mergeCell ref="B86:G86"/>
    <mergeCell ref="A99:H99"/>
    <mergeCell ref="A100:I100"/>
    <mergeCell ref="A101:I101"/>
    <mergeCell ref="B102:H102"/>
    <mergeCell ref="B103:H103"/>
    <mergeCell ref="B93:G93"/>
    <mergeCell ref="A94:H94"/>
    <mergeCell ref="A95:I95"/>
    <mergeCell ref="B96:H96"/>
    <mergeCell ref="B97:G97"/>
    <mergeCell ref="B98:G98"/>
    <mergeCell ref="B115:G115"/>
    <mergeCell ref="B116:G116"/>
    <mergeCell ref="B117:G117"/>
    <mergeCell ref="B118:G118"/>
    <mergeCell ref="B119:G119"/>
    <mergeCell ref="B120:G120"/>
    <mergeCell ref="B104:H104"/>
    <mergeCell ref="B105:H105"/>
    <mergeCell ref="B106:H106"/>
    <mergeCell ref="A107:H107"/>
    <mergeCell ref="A108:G113"/>
    <mergeCell ref="A114:I114"/>
    <mergeCell ref="A127:H127"/>
    <mergeCell ref="B128:H128"/>
    <mergeCell ref="B129:H129"/>
    <mergeCell ref="B130:H130"/>
    <mergeCell ref="B131:H131"/>
    <mergeCell ref="B132:H132"/>
    <mergeCell ref="B121:G121"/>
    <mergeCell ref="B122:G122"/>
    <mergeCell ref="A123:G123"/>
    <mergeCell ref="A124:I124"/>
    <mergeCell ref="A125:I125"/>
    <mergeCell ref="A126:I126"/>
    <mergeCell ref="B146:D146"/>
    <mergeCell ref="D140:F140"/>
    <mergeCell ref="H140:I140"/>
    <mergeCell ref="A142:F142"/>
    <mergeCell ref="B143:E143"/>
    <mergeCell ref="D144:E144"/>
    <mergeCell ref="B145:D145"/>
    <mergeCell ref="A133:H133"/>
    <mergeCell ref="B134:H134"/>
    <mergeCell ref="A135:H135"/>
    <mergeCell ref="A138:I138"/>
    <mergeCell ref="D139:F139"/>
    <mergeCell ref="H139:I13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50" max="8" man="1"/>
    <brk id="113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PROPOSTA RESUMO</vt:lpstr>
      <vt:lpstr>INSUMOS</vt:lpstr>
      <vt:lpstr>44 HR - DPF-SJE</vt:lpstr>
      <vt:lpstr>12X36 DIURNO - DPF-SJE</vt:lpstr>
      <vt:lpstr>12X36 NOTURNO - DPF-SJE</vt:lpstr>
      <vt:lpstr>'12X36 DIURNO - DPF-SJE'!Area_de_impressao</vt:lpstr>
      <vt:lpstr>'12X36 NOTURNO - DPF-SJE'!Area_de_impressao</vt:lpstr>
      <vt:lpstr>'44 HR - DPF-SJE'!Area_de_impressao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Policial</cp:lastModifiedBy>
  <cp:revision>1</cp:revision>
  <cp:lastPrinted>2020-01-13T17:18:06Z</cp:lastPrinted>
  <dcterms:created xsi:type="dcterms:W3CDTF">2008-06-13T13:15:31Z</dcterms:created>
  <dcterms:modified xsi:type="dcterms:W3CDTF">2021-04-13T14:43:55Z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