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hugo.hpb\Documents\"/>
    </mc:Choice>
  </mc:AlternateContent>
  <xr:revisionPtr revIDLastSave="0" documentId="8_{836C40F1-F4EB-4C2C-B4E3-F1C6E61842F7}" xr6:coauthVersionLast="36" xr6:coauthVersionMax="36" xr10:uidLastSave="{00000000-0000-0000-0000-000000000000}"/>
  <bookViews>
    <workbookView xWindow="-120" yWindow="-120" windowWidth="20730" windowHeight="11160" tabRatio="859" activeTab="1" xr2:uid="{00000000-000D-0000-FFFF-FFFF00000000}"/>
  </bookViews>
  <sheets>
    <sheet name="Custo Final" sheetId="14" r:id="rId1"/>
    <sheet name="Custos Empregados" sheetId="6" r:id="rId2"/>
    <sheet name="Salários e Benefícios" sheetId="4" r:id="rId3"/>
    <sheet name="Memória de Cálculo - Encargos" sheetId="9" r:id="rId4"/>
  </sheets>
  <definedNames>
    <definedName name="A" localSheetId="0">#REF!</definedName>
    <definedName name="A">#REF!</definedName>
    <definedName name="aaaa">#REF!</definedName>
    <definedName name="AAAsDAFDSAGFDSHG">#REF!</definedName>
    <definedName name="ALMOXARIFE">#REF!</definedName>
    <definedName name="_xlnm.Print_Area" localSheetId="1">'Custos Empregados'!$A$1:$I$114</definedName>
    <definedName name="_xlnm.Print_Area" localSheetId="3">'Memória de Cálculo - Encargos'!$B$2:$F$51</definedName>
    <definedName name="_xlnm.Print_Area" localSheetId="2">'Salários e Benefícios'!$B$1:$G$5</definedName>
    <definedName name="B">#REF!</definedName>
    <definedName name="cbgnfgjg">#REF!</definedName>
    <definedName name="CDGFNFVBH">#REF!</definedName>
    <definedName name="E">#REF!</definedName>
    <definedName name="FTHRTGJHG">#REF!</definedName>
    <definedName name="gkghkj">#REF!</definedName>
    <definedName name="RTUJH">#REF!</definedName>
    <definedName name="SDFGDFGF">#REF!</definedName>
    <definedName name="SDFGSDGASDF">#REF!</definedName>
    <definedName name="sdfsdfsdf">#REF!</definedName>
    <definedName name="segdfhg">#REF!</definedName>
    <definedName name="SHGFSDHFFDG">#REF!</definedName>
    <definedName name="zdfsdf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4" l="1"/>
  <c r="D24" i="9" l="1"/>
  <c r="H6" i="6"/>
  <c r="G42" i="6"/>
  <c r="I15" i="6"/>
  <c r="I42" i="6" l="1"/>
  <c r="I18" i="6"/>
  <c r="I16" i="6"/>
  <c r="G41" i="6" l="1"/>
  <c r="D29" i="9" l="1"/>
  <c r="D28" i="9"/>
  <c r="D27" i="9"/>
  <c r="D25" i="9"/>
  <c r="I115" i="6" l="1"/>
  <c r="D7" i="9" l="1"/>
  <c r="G102" i="6" l="1"/>
  <c r="D51" i="9" l="1"/>
  <c r="G61" i="6"/>
  <c r="G60" i="6"/>
  <c r="G58" i="6"/>
  <c r="G57" i="6"/>
  <c r="G56" i="6"/>
  <c r="G76" i="6" l="1"/>
  <c r="G75" i="6"/>
  <c r="G74" i="6"/>
  <c r="G73" i="6"/>
  <c r="G72" i="6"/>
  <c r="G71" i="6"/>
  <c r="G70" i="6"/>
  <c r="G69" i="6"/>
  <c r="G68" i="6"/>
  <c r="G67" i="6"/>
  <c r="G65" i="6"/>
  <c r="G77" i="6" l="1"/>
  <c r="H71" i="6"/>
  <c r="H76" i="6"/>
  <c r="H72" i="6"/>
  <c r="H73" i="6"/>
  <c r="H74" i="6"/>
  <c r="H75" i="6"/>
  <c r="G37" i="6" l="1"/>
  <c r="G36" i="6"/>
  <c r="G35" i="6"/>
  <c r="G34" i="6"/>
  <c r="G33" i="6"/>
  <c r="G31" i="6"/>
  <c r="G30" i="6"/>
  <c r="D18" i="9"/>
  <c r="G26" i="6" s="1"/>
  <c r="D17" i="9"/>
  <c r="G25" i="6" s="1"/>
  <c r="D13" i="9" l="1"/>
  <c r="G38" i="6"/>
  <c r="I43" i="6"/>
  <c r="H35" i="6"/>
  <c r="G99" i="6" l="1"/>
  <c r="G103" i="6" s="1"/>
  <c r="H99" i="6" l="1"/>
  <c r="D19" i="9"/>
  <c r="H102" i="6" l="1"/>
  <c r="H101" i="6"/>
  <c r="H100" i="6"/>
  <c r="I93" i="6"/>
  <c r="I92" i="6"/>
  <c r="I91" i="6"/>
  <c r="I90" i="6"/>
  <c r="G94" i="6"/>
  <c r="H70" i="6"/>
  <c r="H69" i="6"/>
  <c r="H68" i="6"/>
  <c r="H67" i="6"/>
  <c r="H65" i="6"/>
  <c r="H66" i="6"/>
  <c r="I44" i="6"/>
  <c r="H32" i="6"/>
  <c r="H37" i="6"/>
  <c r="H31" i="6"/>
  <c r="H36" i="6"/>
  <c r="H34" i="6"/>
  <c r="H33" i="6"/>
  <c r="H30" i="6"/>
  <c r="H26" i="6"/>
  <c r="H25" i="6"/>
  <c r="I41" i="6"/>
  <c r="B86" i="6"/>
  <c r="B85" i="6"/>
  <c r="H82" i="6"/>
  <c r="B50" i="6"/>
  <c r="B49" i="6"/>
  <c r="B48" i="6"/>
  <c r="H77" i="6" l="1"/>
  <c r="H103" i="6"/>
  <c r="I45" i="6"/>
  <c r="I50" i="6" s="1"/>
  <c r="I94" i="6"/>
  <c r="I111" i="6" s="1"/>
  <c r="I21" i="6"/>
  <c r="H27" i="6"/>
  <c r="H38" i="6"/>
  <c r="H57" i="6" l="1"/>
  <c r="H56" i="6"/>
  <c r="I56" i="6" s="1"/>
  <c r="I25" i="6"/>
  <c r="I26" i="6"/>
  <c r="I107" i="6"/>
  <c r="I81" i="6"/>
  <c r="I82" i="6" s="1"/>
  <c r="I86" i="6" s="1"/>
  <c r="I57" i="6" l="1"/>
  <c r="I27" i="6"/>
  <c r="I48" i="6" l="1"/>
  <c r="I35" i="6"/>
  <c r="I34" i="6"/>
  <c r="I30" i="6"/>
  <c r="I31" i="6"/>
  <c r="I32" i="6"/>
  <c r="I36" i="6"/>
  <c r="I33" i="6"/>
  <c r="I37" i="6"/>
  <c r="I38" i="6" l="1"/>
  <c r="I49" i="6" s="1"/>
  <c r="I51" i="6" s="1"/>
  <c r="H58" i="6"/>
  <c r="H55" i="6" s="1"/>
  <c r="I55" i="6" s="1"/>
  <c r="H60" i="6"/>
  <c r="H59" i="6" l="1"/>
  <c r="I60" i="6"/>
  <c r="I58" i="6"/>
  <c r="I108" i="6"/>
  <c r="I59" i="6" l="1"/>
  <c r="I61" i="6" s="1"/>
  <c r="H61" i="6"/>
  <c r="I74" i="6" l="1"/>
  <c r="I66" i="6"/>
  <c r="I68" i="6"/>
  <c r="I72" i="6"/>
  <c r="I73" i="6"/>
  <c r="I70" i="6"/>
  <c r="I76" i="6"/>
  <c r="I67" i="6"/>
  <c r="I109" i="6"/>
  <c r="I71" i="6"/>
  <c r="I69" i="6"/>
  <c r="I65" i="6"/>
  <c r="I75" i="6"/>
  <c r="I77" i="6" l="1"/>
  <c r="I85" i="6" s="1"/>
  <c r="I87" i="6" s="1"/>
  <c r="I110" i="6" s="1"/>
  <c r="I112" i="6" s="1"/>
  <c r="I97" i="6" l="1"/>
  <c r="I98" i="6" s="1"/>
  <c r="I99" i="6" s="1"/>
  <c r="I103" i="6" s="1"/>
  <c r="I113" i="6" s="1"/>
  <c r="I114" i="6" l="1"/>
  <c r="I102" i="6" s="1"/>
  <c r="I101" i="6" l="1"/>
  <c r="G3" i="14"/>
  <c r="I100" i="6"/>
  <c r="J3" i="14" l="1"/>
  <c r="L3" i="14" s="1"/>
  <c r="L4" i="14" s="1"/>
  <c r="E33" i="9" l="1"/>
</calcChain>
</file>

<file path=xl/sharedStrings.xml><?xml version="1.0" encoding="utf-8"?>
<sst xmlns="http://schemas.openxmlformats.org/spreadsheetml/2006/main" count="314" uniqueCount="204">
  <si>
    <t>Item</t>
  </si>
  <si>
    <t>Local de Atuação</t>
  </si>
  <si>
    <t>Turno</t>
  </si>
  <si>
    <t>Tipo Cargo</t>
  </si>
  <si>
    <t>Jornada</t>
  </si>
  <si>
    <t>Descrição</t>
  </si>
  <si>
    <t>Valor proposto por empregado</t>
  </si>
  <si>
    <t>Quantidade de postos</t>
  </si>
  <si>
    <t>Total Mensal (R$)</t>
  </si>
  <si>
    <t>Qtd Meses</t>
  </si>
  <si>
    <t>Total Contrato (R$)</t>
  </si>
  <si>
    <t>A</t>
  </si>
  <si>
    <t>B</t>
  </si>
  <si>
    <t>C = A x B</t>
  </si>
  <si>
    <t>D</t>
  </si>
  <si>
    <t>E</t>
  </si>
  <si>
    <t>G</t>
  </si>
  <si>
    <t>DIURNO</t>
  </si>
  <si>
    <t>Nº DO PROCESSO</t>
  </si>
  <si>
    <t>LICITAÇÃO</t>
  </si>
  <si>
    <t>1 - Tipo de Serviço</t>
  </si>
  <si>
    <t>2- Classificação Brasileira de Ocupação (CBO)</t>
  </si>
  <si>
    <t>3- Salário Normativo da Categoria Profisisonal</t>
  </si>
  <si>
    <t>4 - Categoria Profissional (Vinculada à Execução contratual)</t>
  </si>
  <si>
    <t>5 - Data Base</t>
  </si>
  <si>
    <t xml:space="preserve">4 - Convenção Coletiva </t>
  </si>
  <si>
    <t>6 - Nº de meses de execução contratual</t>
  </si>
  <si>
    <t>12 meses</t>
  </si>
  <si>
    <t>7 - Unidade de medida</t>
  </si>
  <si>
    <t>Homem-mês</t>
  </si>
  <si>
    <t>Modulo 1 -Composição de Remuneração</t>
  </si>
  <si>
    <t>COMPOSIÇÃO DA REMUNERAÇÃO</t>
  </si>
  <si>
    <t>%</t>
  </si>
  <si>
    <t>VALOR (R$)</t>
  </si>
  <si>
    <t>Salário Base</t>
  </si>
  <si>
    <t>C</t>
  </si>
  <si>
    <t>F</t>
  </si>
  <si>
    <t>TOTAL DA REMUNERAÇÃO</t>
  </si>
  <si>
    <t>Módulo 2 - Encargos e Benefícios Mensais e Diários</t>
  </si>
  <si>
    <t>2.1</t>
  </si>
  <si>
    <t>Submódulo  2.1 - 13º SALÁRIO E ADICIONAL DE FÉRIAS</t>
  </si>
  <si>
    <t>13 º (Décimo-terceiro) salário</t>
  </si>
  <si>
    <t>Férias e Adicional de Férias</t>
  </si>
  <si>
    <t xml:space="preserve">TOTAL DE 13º SALÁRIO E DE ADICIONAL DE FÉRIAS </t>
  </si>
  <si>
    <t>2.2</t>
  </si>
  <si>
    <t>Submódulo 2.2 -  ENCARGOS PREVIDÊNCIÁRIOS E FGTS</t>
  </si>
  <si>
    <t>INSS</t>
  </si>
  <si>
    <t>SALÁRIO EDUCAÇÃO</t>
  </si>
  <si>
    <t>SAT</t>
  </si>
  <si>
    <t>SESI OU SESC</t>
  </si>
  <si>
    <t>SENAI OU SENAC</t>
  </si>
  <si>
    <t>SEBRAE</t>
  </si>
  <si>
    <t>INCRA</t>
  </si>
  <si>
    <t>H</t>
  </si>
  <si>
    <t>FGTS</t>
  </si>
  <si>
    <t>TOTAL DE ENCARGOS PREVIDÊNCIÁRIOS E FGTS</t>
  </si>
  <si>
    <t>2.3</t>
  </si>
  <si>
    <t>Submódulo 2.3 - BENEFÍCIOS MENSAIS E DIÁRIOS</t>
  </si>
  <si>
    <t>TOTAL DE BENEFÍCIOS MENSAIS E DIÁRIOS</t>
  </si>
  <si>
    <t>Quadro-Resumo do Módulo 2 - Encargos e Benefícios anuais, mensais e diários</t>
  </si>
  <si>
    <t xml:space="preserve">TOTAL </t>
  </si>
  <si>
    <t>Módulo 3 - Provisão para Rescisão</t>
  </si>
  <si>
    <t xml:space="preserve"> PROVISÃO PARA RESCISÃO</t>
  </si>
  <si>
    <t>Aviso Prévio Indenizado</t>
  </si>
  <si>
    <t>Incidência do FGTS sobre Aviso Prévio Indenizado</t>
  </si>
  <si>
    <t>TOTAL DE PROVISÃO PARA RESCISÃO</t>
  </si>
  <si>
    <t>Módulo 4 - Custos de Reposição do Profissional Ausente</t>
  </si>
  <si>
    <t>Submódulo 4.1 COMPOSIÇÃO DO CUSTO DE REPOSIÇÃO DO PROFISISONAL AUSENTE</t>
  </si>
  <si>
    <t>TOTAL DE CUSTO DE REPOSIÇÃO</t>
  </si>
  <si>
    <t>Submódulo 4.2 INTRAJORNADA</t>
  </si>
  <si>
    <t>INTRAJORNADA</t>
  </si>
  <si>
    <t>Intervalo para repouso e alimentação</t>
  </si>
  <si>
    <t>TOTAL INTRAJORNADA</t>
  </si>
  <si>
    <t>Quadro-Resumo do Módulo 4 - CUSTO DE REPOSIÇÃO DE PROFISSIONAL AUSENTE</t>
  </si>
  <si>
    <t>4.1</t>
  </si>
  <si>
    <t>4.2</t>
  </si>
  <si>
    <t>Módulo 5 - Insumos Diversos</t>
  </si>
  <si>
    <t>Uniformes</t>
  </si>
  <si>
    <t>EPI's</t>
  </si>
  <si>
    <t>TOTAL DOS INSUMOS</t>
  </si>
  <si>
    <t>Módulo 6 - CUSTOS INDIRETOS, TRIBUTOS E LUCRO (CÁLCULO REALIZADO NA ABA BDI MO FIXA)</t>
  </si>
  <si>
    <t>Despesas Administrativas e operacionais</t>
  </si>
  <si>
    <t>Lucro</t>
  </si>
  <si>
    <t>TRIBUTOS</t>
  </si>
  <si>
    <t>C.1</t>
  </si>
  <si>
    <t>C.2</t>
  </si>
  <si>
    <t>C.3</t>
  </si>
  <si>
    <t>TOTAL DO MÓDULO 6</t>
  </si>
  <si>
    <t>QUADRO RESUMO DO CUSTO POR EMPREGADO</t>
  </si>
  <si>
    <t>Mão-de-Obra vinculada à execução contratual (valor por empregado)</t>
  </si>
  <si>
    <t>Modulo 1 - Composição da Remuneração</t>
  </si>
  <si>
    <t>Modulo 2- Encagos e Benefícios Anuais, Mensais e Diários</t>
  </si>
  <si>
    <t>Modulo 3 - Provisão Para Rescisão</t>
  </si>
  <si>
    <t>Módulo 4 - Custo de Reposição Profisasional Ausente</t>
  </si>
  <si>
    <t>Modulo 5 - Insumos Diversos</t>
  </si>
  <si>
    <t>Subtotal (A + B + C + D + E)</t>
  </si>
  <si>
    <t>PREÇO TOTAL POR EMPREGADO</t>
  </si>
  <si>
    <t>CATEGORIA PROFISSIONAL</t>
  </si>
  <si>
    <t>SINDICATO VINCULADO À CATEGORIA</t>
  </si>
  <si>
    <t>CONVENÇÃO COLETIVA</t>
  </si>
  <si>
    <t>VALE TRANSPORTE</t>
  </si>
  <si>
    <t>Categoria</t>
  </si>
  <si>
    <t>PLANILHA DE COMPOSIÇÃO DOS ENCARGOS SOCIAIS INCIDENTES SOBRE A REMUNERAÇÃO</t>
  </si>
  <si>
    <t>Encargos Previdenciários, FGTS, e outras contribuições</t>
  </si>
  <si>
    <t>MEMÓRIA DE CÁLCULO</t>
  </si>
  <si>
    <t>FUNDAMENTAÇÃO LEGAL</t>
  </si>
  <si>
    <t>-</t>
  </si>
  <si>
    <t>Art. 22, Inciso I, da Lei nº 8.212/91.</t>
  </si>
  <si>
    <t>SESI ou SESC</t>
  </si>
  <si>
    <t>Art. 3º, Lei n.º 8.036/90.</t>
  </si>
  <si>
    <t>SENAI ou SENAC</t>
  </si>
  <si>
    <t>Decreto n.º 2.318/86.</t>
  </si>
  <si>
    <t>Lei n.º 7.787/89 e DL n.º 1.146/70.</t>
  </si>
  <si>
    <t>Salário Educação</t>
  </si>
  <si>
    <t>Art. 3º, Inciso I, Decreto n.º 87.043/82.</t>
  </si>
  <si>
    <t>Art. 15, Lei nº 8.030/90 e Art. 7º, III, CF.</t>
  </si>
  <si>
    <t>Seguro Acidente do Trabalho</t>
  </si>
  <si>
    <t xml:space="preserve"> RAT x FAP = 2 x 1,000 =3,000%</t>
  </si>
  <si>
    <t>RAT x FAP, em que:                                                                                                                                                                                                                                                                                                                        RAT – 2% (Serviços combinados de escritório e apoio administrativo - código 8211-3/00 do Anexo V do Decreto n.º 3.048/1999).                                                                                                                                                                                                                                                                                                                                                                                                                                                                                                                                                                                                                                                                                                                                                                                                                                                                                                                              FAP – 1,000 (Conforme comprovante INSS, anexo à documentação de habilitação.                                                                                                                                                                                                                                                                                                                                                                          RAT x FAP = 2 x 1,000 =2,000%</t>
  </si>
  <si>
    <t>Art. 8º, Lei n.º 8.029/90 e Lei n.º 8.154/90.</t>
  </si>
  <si>
    <t>TOTAL</t>
  </si>
  <si>
    <t>Submódulo 2.1 - 13º Salário</t>
  </si>
  <si>
    <t>13º Salário</t>
  </si>
  <si>
    <t>Constituição Federal de 1988 (Art. 7º, VIII).</t>
  </si>
  <si>
    <t>Provisão para Rescisão</t>
  </si>
  <si>
    <t>Aviso prévio indenizado</t>
  </si>
  <si>
    <t>Constituição Federal de 1988 (Art. 7º, XXI); CLT (Art. 477, 487 a 491).</t>
  </si>
  <si>
    <t>Incidência de FGTS sobre aviso prévio indenizado</t>
  </si>
  <si>
    <t>Multa do FGTS e contribuições sociais sobre o aviso prévio indenizado</t>
  </si>
  <si>
    <t>Aviso prévio trabalhado</t>
  </si>
  <si>
    <t>Incidência dos encargos do Submódulo 4.1 sobre aviso prévio trabalhado</t>
  </si>
  <si>
    <t>Multa sobre FGTS e contribuições sociais sobre o aviso prévio trabalhado</t>
  </si>
  <si>
    <t>PIS</t>
  </si>
  <si>
    <t>COFINS</t>
  </si>
  <si>
    <t>ISSQN</t>
  </si>
  <si>
    <t>CUSTOS INDIRETOS</t>
  </si>
  <si>
    <t>LUCRO</t>
  </si>
  <si>
    <t>1/12</t>
  </si>
  <si>
    <t>(1/3)/12=1/36</t>
  </si>
  <si>
    <t>Módulo 6 - Custos Indiretos, Tributos e Lucro</t>
  </si>
  <si>
    <t>COMPOSIÇÃO DOS CUSTOS</t>
  </si>
  <si>
    <t>Férias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</si>
  <si>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</si>
  <si>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</si>
  <si>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</si>
  <si>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</si>
  <si>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</si>
  <si>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</si>
  <si>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</si>
  <si>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</si>
  <si>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</si>
  <si>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</si>
  <si>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</si>
  <si>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I</t>
  </si>
  <si>
    <t>J</t>
  </si>
  <si>
    <t>K</t>
  </si>
  <si>
    <t>L</t>
  </si>
  <si>
    <t>Total de Dias de Afastamento Máximo em 12 meses a ser ressarcido pela Contratante</t>
  </si>
  <si>
    <t>Dias de Ausências Legais Estimado em 12 Meses</t>
  </si>
  <si>
    <t>Limite Superior Máximo Por Ocorrência Aceito em 12 meses</t>
  </si>
  <si>
    <t>Adicional de Férias</t>
  </si>
  <si>
    <t>Tributos Federais (COFINS)</t>
  </si>
  <si>
    <t>Tributos Municipias (ISS)</t>
  </si>
  <si>
    <t>Tributos Federais (PIS)</t>
  </si>
  <si>
    <t>API - Aviso Prévio Indenizado - Com Probabilidade</t>
  </si>
  <si>
    <t>APT - Aviso Prévio Trabalhado - Com Probabilidade</t>
  </si>
  <si>
    <t>Multa do FGTS sobre o Aviso Prévio Trabalhado</t>
  </si>
  <si>
    <t>Probabilidade</t>
  </si>
  <si>
    <t>Multa do FGTS sobre o Aviso Prévio Indenizado</t>
  </si>
  <si>
    <t>Percentuais e Valores Comuns aos Postos</t>
  </si>
  <si>
    <t>Dias Afastamentos em 12 meses</t>
  </si>
  <si>
    <t>(1+1/12+1/12+1/3*1/12)</t>
  </si>
  <si>
    <t xml:space="preserve">Incidência do Submódulo 4.1 x Aviso Prévio Trabalhado, em que:                                                                                                                                                                                                                                                                                                                                               FGTS = 8%;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</si>
  <si>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Probabilidade de Ocorrer</t>
  </si>
  <si>
    <t>Lei nº 8.036, de 11 de maio de 1990 (Art. 18 § 1º) com redação dada pela Lei nº 9.491, de 9 de setembro de 1997; Lei Complementar nº 110, de 29 de junho de 2001. (Art. 1°).
Lei nº 13.932, de 11 de dezembro de 2019</t>
  </si>
  <si>
    <t xml:space="preserve">Incidência de FGTS x Aviso Prévio Indenizado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</si>
  <si>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(1+1/12+1/12+1/3*1/12)*(%FGTS)</t>
  </si>
  <si>
    <t>40%*(3.A+FGTS Módulo 2.2)</t>
  </si>
  <si>
    <t>PREGÃO ELETRÔNICO   xx/2021</t>
  </si>
  <si>
    <t xml:space="preserve"> 08455.007488/2021-01</t>
  </si>
  <si>
    <t>D = C</t>
  </si>
  <si>
    <t>F = D x E</t>
  </si>
  <si>
    <t>ETAPA (CCT)</t>
  </si>
  <si>
    <t>Adicional de periculosidade (CCT)</t>
  </si>
  <si>
    <t>Gratificação função (CCT)</t>
  </si>
  <si>
    <t>Vale Alimentação (Item 22 da CCT) - participação de R$ 2,00</t>
  </si>
  <si>
    <t>Transporte  =(4,05 x 2 x dias trabalhados)-(6% x salário) 
Valor unitário: R$ 4,05</t>
  </si>
  <si>
    <t>Moço de convés</t>
  </si>
  <si>
    <t>2021-22</t>
  </si>
  <si>
    <t>O LICITANTE DEVERÁ ESCOLHER QUAIS AS PROBABILIDADES DE OCORRÊNCIA DE "API" E "APT" DE ACORDO COM O HISTÓRICO DE SUA EMPRESA, POIS SE TRATA DE ITEM DE DISPUTA NA LICITAÇÃO</t>
  </si>
  <si>
    <t>INALTERÁVEL</t>
  </si>
  <si>
    <t>SINDICATO NACIONAL DOS MARINHEIROS E MOÇOS EM TRANSPORTE MARÍTIMOS - SINDMARCONVÉS</t>
  </si>
  <si>
    <t>44h</t>
  </si>
  <si>
    <t>MOÇO DE CONVÉS</t>
  </si>
  <si>
    <t>SINDMARCONVÉS</t>
  </si>
  <si>
    <t>01º de fevereiro 2021</t>
  </si>
  <si>
    <t>SALÁRIO 2021</t>
  </si>
  <si>
    <t>VALE ALIMENTAÇÃO (mês)</t>
  </si>
  <si>
    <t>NEPOM/RJ</t>
  </si>
  <si>
    <t>Custo Mensal Postos</t>
  </si>
  <si>
    <t>Total:</t>
  </si>
  <si>
    <t xml:space="preserve"> Prestação de serviços continuados de marinharia, bem como serviços gerais de convés das embarcações e motos-aquáticas (Jet Ski) pertencentes ao serviço ou apreendidas pelo Núcleo Especial de Polícia Marítima da Superintendência de Polícia Federal no Rio de Janeiro (NEPOM/DREX/SR/PF/RJ), com execução mediante o regime de empreitada por preço global, para atender às necessidades da Polícia Federal no Rio de Janeiro, disponibilizando equipamentos ou ferramentas para manutenção e inspeção</t>
  </si>
  <si>
    <t xml:space="preserve">Outros </t>
  </si>
  <si>
    <t>Outros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</si>
</sst>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  <numFmt numFmtId="166" formatCode="_(&quot;R$ &quot;* #,##0.00_);_(&quot;R$ &quot;* \(#,##0.00\);_(&quot;R$ &quot;* &quot;-&quot;??_);_(@_)"/>
    <numFmt numFmtId="167" formatCode="_-* #,##0_-;\-* #,##0_-;_-* &quot;-&quot;??_-;_-@_-"/>
    <numFmt numFmtId="168" formatCode="0.000%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FF0000"/>
      <name val="Century Gothic"/>
      <family val="2"/>
    </font>
    <font>
      <sz val="8"/>
      <color theme="1"/>
      <name val="Century Gothic"/>
      <family val="2"/>
    </font>
    <font>
      <b/>
      <u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</font>
    <font>
      <sz val="8"/>
      <color theme="1"/>
      <name val="Century GotCehic"/>
    </font>
    <font>
      <b/>
      <sz val="9"/>
      <color theme="1"/>
      <name val="Century GotCehic"/>
    </font>
    <font>
      <sz val="9"/>
      <color theme="1"/>
      <name val="Century GotCehic"/>
    </font>
    <font>
      <sz val="8"/>
      <color rgb="FFFF0000"/>
      <name val="Century Gothic"/>
      <family val="2"/>
    </font>
    <font>
      <sz val="8"/>
      <color theme="0"/>
      <name val="Century GotCehic"/>
    </font>
    <font>
      <b/>
      <sz val="8"/>
      <color theme="7"/>
      <name val="Century GotCehic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1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4">
    <xf numFmtId="0" fontId="0" fillId="0" borderId="0" xfId="0"/>
    <xf numFmtId="44" fontId="21" fillId="0" borderId="1" xfId="52" applyFont="1" applyBorder="1" applyAlignment="1">
      <alignment vertical="center"/>
    </xf>
    <xf numFmtId="0" fontId="0" fillId="0" borderId="0" xfId="0" applyAlignment="1">
      <alignment wrapText="1"/>
    </xf>
    <xf numFmtId="0" fontId="22" fillId="0" borderId="2" xfId="53" applyFont="1" applyBorder="1" applyAlignment="1">
      <alignment horizontal="center" vertical="center" wrapText="1"/>
    </xf>
    <xf numFmtId="0" fontId="22" fillId="38" borderId="2" xfId="53" applyFont="1" applyFill="1" applyBorder="1" applyAlignment="1">
      <alignment horizontal="center" vertical="center" wrapText="1"/>
    </xf>
    <xf numFmtId="0" fontId="23" fillId="0" borderId="13" xfId="53" applyFont="1" applyBorder="1" applyAlignment="1">
      <alignment horizontal="center" vertical="center" wrapText="1"/>
    </xf>
    <xf numFmtId="0" fontId="23" fillId="0" borderId="0" xfId="53" applyFont="1" applyBorder="1" applyAlignment="1">
      <alignment horizontal="center" vertical="center" wrapText="1"/>
    </xf>
    <xf numFmtId="0" fontId="22" fillId="0" borderId="1" xfId="53" applyFont="1" applyFill="1" applyBorder="1" applyAlignment="1">
      <alignment horizontal="center" vertical="center" wrapText="1"/>
    </xf>
    <xf numFmtId="10" fontId="23" fillId="0" borderId="1" xfId="53" applyNumberFormat="1" applyFont="1" applyFill="1" applyBorder="1" applyAlignment="1">
      <alignment horizontal="center" vertical="center" wrapText="1"/>
    </xf>
    <xf numFmtId="10" fontId="22" fillId="0" borderId="1" xfId="53" applyNumberFormat="1" applyFont="1" applyFill="1" applyBorder="1" applyAlignment="1">
      <alignment horizontal="center" vertical="center" wrapText="1"/>
    </xf>
    <xf numFmtId="0" fontId="22" fillId="0" borderId="23" xfId="53" applyFont="1" applyFill="1" applyBorder="1" applyAlignment="1">
      <alignment horizontal="center" vertical="center" wrapText="1"/>
    </xf>
    <xf numFmtId="10" fontId="22" fillId="0" borderId="1" xfId="55" applyNumberFormat="1" applyFont="1" applyFill="1" applyBorder="1" applyAlignment="1" applyProtection="1">
      <alignment horizontal="center" vertical="center" wrapText="1"/>
    </xf>
    <xf numFmtId="0" fontId="23" fillId="0" borderId="0" xfId="53" applyFont="1" applyFill="1" applyBorder="1" applyAlignment="1">
      <alignment horizontal="center" vertical="center" wrapText="1"/>
    </xf>
    <xf numFmtId="0" fontId="23" fillId="0" borderId="1" xfId="53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22" fillId="0" borderId="3" xfId="53" applyNumberFormat="1" applyFont="1" applyFill="1" applyBorder="1" applyAlignment="1">
      <alignment horizontal="center" vertical="center" wrapText="1"/>
    </xf>
    <xf numFmtId="14" fontId="22" fillId="0" borderId="3" xfId="53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top" wrapText="1"/>
    </xf>
    <xf numFmtId="0" fontId="24" fillId="0" borderId="23" xfId="5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4" fontId="23" fillId="0" borderId="3" xfId="52" applyFont="1" applyFill="1" applyBorder="1" applyAlignment="1">
      <alignment horizontal="center" vertical="center" wrapText="1"/>
    </xf>
    <xf numFmtId="44" fontId="23" fillId="0" borderId="1" xfId="52" applyFont="1" applyFill="1" applyBorder="1" applyAlignment="1">
      <alignment horizontal="center" vertical="center" wrapText="1"/>
    </xf>
    <xf numFmtId="44" fontId="22" fillId="0" borderId="1" xfId="52" applyFont="1" applyFill="1" applyBorder="1" applyAlignment="1">
      <alignment horizontal="center" vertical="center" wrapText="1"/>
    </xf>
    <xf numFmtId="0" fontId="22" fillId="0" borderId="1" xfId="53" applyFont="1" applyFill="1" applyBorder="1" applyAlignment="1">
      <alignment horizontal="center" vertical="top" wrapText="1"/>
    </xf>
    <xf numFmtId="0" fontId="21" fillId="0" borderId="24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28" fillId="34" borderId="24" xfId="0" applyFont="1" applyFill="1" applyBorder="1" applyAlignment="1">
      <alignment horizontal="center" vertical="center" wrapText="1"/>
    </xf>
    <xf numFmtId="43" fontId="27" fillId="34" borderId="24" xfId="0" applyNumberFormat="1" applyFont="1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9" fillId="39" borderId="24" xfId="0" applyFont="1" applyFill="1" applyBorder="1" applyAlignment="1">
      <alignment horizontal="center" vertical="center" wrapText="1"/>
    </xf>
    <xf numFmtId="10" fontId="21" fillId="39" borderId="24" xfId="1" applyNumberFormat="1" applyFont="1" applyFill="1" applyBorder="1" applyAlignment="1">
      <alignment horizontal="center" vertical="center"/>
    </xf>
    <xf numFmtId="168" fontId="30" fillId="33" borderId="24" xfId="0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10" fontId="29" fillId="39" borderId="24" xfId="1" applyNumberFormat="1" applyFont="1" applyFill="1" applyBorder="1" applyAlignment="1">
      <alignment horizontal="center" vertical="center"/>
    </xf>
    <xf numFmtId="168" fontId="30" fillId="33" borderId="24" xfId="0" applyNumberFormat="1" applyFont="1" applyFill="1" applyBorder="1" applyAlignment="1">
      <alignment horizontal="center" vertical="center" wrapText="1"/>
    </xf>
    <xf numFmtId="10" fontId="27" fillId="34" borderId="24" xfId="1" applyNumberFormat="1" applyFont="1" applyFill="1" applyBorder="1" applyAlignment="1">
      <alignment horizontal="center" vertical="center" wrapText="1"/>
    </xf>
    <xf numFmtId="0" fontId="27" fillId="34" borderId="2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vertical="center"/>
    </xf>
    <xf numFmtId="10" fontId="21" fillId="0" borderId="1" xfId="1" applyNumberFormat="1" applyFont="1" applyBorder="1" applyAlignment="1">
      <alignment vertical="center"/>
    </xf>
    <xf numFmtId="166" fontId="23" fillId="40" borderId="1" xfId="54" applyFont="1" applyFill="1" applyBorder="1" applyAlignment="1">
      <alignment horizontal="center" vertical="center" wrapText="1"/>
    </xf>
    <xf numFmtId="10" fontId="23" fillId="40" borderId="1" xfId="55" applyNumberFormat="1" applyFont="1" applyFill="1" applyBorder="1" applyAlignment="1" applyProtection="1">
      <alignment horizontal="center" vertical="center" wrapText="1"/>
    </xf>
    <xf numFmtId="166" fontId="22" fillId="40" borderId="1" xfId="54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vertical="center" wrapText="1"/>
    </xf>
    <xf numFmtId="10" fontId="23" fillId="40" borderId="1" xfId="55" applyNumberFormat="1" applyFont="1" applyFill="1" applyBorder="1" applyAlignment="1">
      <alignment horizontal="center" vertical="center" wrapText="1"/>
    </xf>
    <xf numFmtId="44" fontId="23" fillId="40" borderId="1" xfId="52" applyFont="1" applyFill="1" applyBorder="1" applyAlignment="1">
      <alignment horizontal="center" vertical="center" wrapText="1"/>
    </xf>
    <xf numFmtId="10" fontId="22" fillId="40" borderId="1" xfId="53" applyNumberFormat="1" applyFont="1" applyFill="1" applyBorder="1" applyAlignment="1">
      <alignment horizontal="center" vertical="center" wrapText="1"/>
    </xf>
    <xf numFmtId="44" fontId="22" fillId="40" borderId="1" xfId="52" applyFont="1" applyFill="1" applyBorder="1" applyAlignment="1">
      <alignment horizontal="center" vertical="center" wrapText="1"/>
    </xf>
    <xf numFmtId="2" fontId="22" fillId="40" borderId="1" xfId="53" applyNumberFormat="1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top" wrapText="1"/>
    </xf>
    <xf numFmtId="167" fontId="23" fillId="40" borderId="1" xfId="53" applyNumberFormat="1" applyFont="1" applyFill="1" applyBorder="1" applyAlignment="1">
      <alignment horizontal="center" vertical="center" wrapText="1"/>
    </xf>
    <xf numFmtId="0" fontId="24" fillId="40" borderId="1" xfId="53" applyFont="1" applyFill="1" applyBorder="1" applyAlignment="1">
      <alignment horizontal="center" vertical="center" wrapText="1"/>
    </xf>
    <xf numFmtId="10" fontId="23" fillId="40" borderId="1" xfId="53" applyNumberFormat="1" applyFont="1" applyFill="1" applyBorder="1" applyAlignment="1">
      <alignment horizontal="center" vertical="center" wrapText="1"/>
    </xf>
    <xf numFmtId="2" fontId="23" fillId="40" borderId="1" xfId="53" applyNumberFormat="1" applyFont="1" applyFill="1" applyBorder="1" applyAlignment="1">
      <alignment horizontal="center" vertical="center" wrapText="1"/>
    </xf>
    <xf numFmtId="0" fontId="25" fillId="40" borderId="1" xfId="53" applyFont="1" applyFill="1" applyBorder="1" applyAlignment="1">
      <alignment horizontal="center" vertical="center" wrapText="1"/>
    </xf>
    <xf numFmtId="10" fontId="22" fillId="40" borderId="1" xfId="55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167" fontId="31" fillId="0" borderId="0" xfId="56" applyNumberFormat="1" applyFont="1" applyAlignment="1">
      <alignment horizontal="center" vertical="center"/>
    </xf>
    <xf numFmtId="0" fontId="32" fillId="42" borderId="1" xfId="0" applyFont="1" applyFill="1" applyBorder="1" applyAlignment="1">
      <alignment horizontal="center" vertical="center" wrapText="1"/>
    </xf>
    <xf numFmtId="167" fontId="32" fillId="42" borderId="1" xfId="56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67" fontId="33" fillId="0" borderId="0" xfId="56" applyNumberFormat="1" applyFont="1" applyAlignment="1">
      <alignment horizontal="center" vertical="center" wrapText="1"/>
    </xf>
    <xf numFmtId="44" fontId="25" fillId="40" borderId="1" xfId="52" applyFont="1" applyFill="1" applyBorder="1" applyAlignment="1">
      <alignment horizontal="center" vertical="center" wrapText="1"/>
    </xf>
    <xf numFmtId="0" fontId="29" fillId="39" borderId="24" xfId="0" applyFont="1" applyFill="1" applyBorder="1" applyAlignment="1">
      <alignment vertical="center" wrapText="1"/>
    </xf>
    <xf numFmtId="43" fontId="27" fillId="34" borderId="24" xfId="0" applyNumberFormat="1" applyFont="1" applyFill="1" applyBorder="1" applyAlignment="1">
      <alignment vertical="center" wrapText="1"/>
    </xf>
    <xf numFmtId="0" fontId="27" fillId="34" borderId="24" xfId="0" applyFont="1" applyFill="1" applyBorder="1" applyAlignment="1">
      <alignment vertical="center" wrapText="1"/>
    </xf>
    <xf numFmtId="0" fontId="27" fillId="39" borderId="0" xfId="0" applyFont="1" applyFill="1" applyBorder="1" applyAlignment="1">
      <alignment vertical="center" wrapText="1"/>
    </xf>
    <xf numFmtId="0" fontId="20" fillId="34" borderId="25" xfId="0" applyFont="1" applyFill="1" applyBorder="1" applyAlignment="1">
      <alignment vertical="center"/>
    </xf>
    <xf numFmtId="0" fontId="20" fillId="34" borderId="26" xfId="0" applyFont="1" applyFill="1" applyBorder="1" applyAlignment="1">
      <alignment vertical="center"/>
    </xf>
    <xf numFmtId="0" fontId="27" fillId="34" borderId="16" xfId="0" applyFont="1" applyFill="1" applyBorder="1" applyAlignment="1">
      <alignment horizontal="center" vertical="center" wrapText="1"/>
    </xf>
    <xf numFmtId="0" fontId="27" fillId="39" borderId="0" xfId="0" applyFont="1" applyFill="1" applyBorder="1" applyAlignment="1">
      <alignment horizontal="left" vertical="center"/>
    </xf>
    <xf numFmtId="0" fontId="21" fillId="0" borderId="17" xfId="0" applyFont="1" applyBorder="1" applyAlignment="1">
      <alignment horizontal="center" vertical="center" wrapText="1"/>
    </xf>
    <xf numFmtId="44" fontId="21" fillId="0" borderId="29" xfId="52" applyFont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2" fillId="38" borderId="1" xfId="53" applyFont="1" applyFill="1" applyBorder="1" applyAlignment="1">
      <alignment horizontal="center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center" wrapText="1"/>
    </xf>
    <xf numFmtId="0" fontId="23" fillId="40" borderId="1" xfId="53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10" fontId="21" fillId="0" borderId="0" xfId="1" applyNumberFormat="1" applyFont="1" applyAlignment="1">
      <alignment vertical="center"/>
    </xf>
    <xf numFmtId="44" fontId="22" fillId="40" borderId="1" xfId="53" applyNumberFormat="1" applyFont="1" applyFill="1" applyBorder="1" applyAlignment="1">
      <alignment vertical="center" wrapText="1"/>
    </xf>
    <xf numFmtId="43" fontId="22" fillId="40" borderId="1" xfId="53" applyNumberFormat="1" applyFont="1" applyFill="1" applyBorder="1" applyAlignment="1">
      <alignment horizontal="center" vertical="center" wrapText="1"/>
    </xf>
    <xf numFmtId="165" fontId="22" fillId="40" borderId="1" xfId="53" applyNumberFormat="1" applyFont="1" applyFill="1" applyBorder="1" applyAlignment="1">
      <alignment horizontal="center" vertical="center" wrapText="1"/>
    </xf>
    <xf numFmtId="44" fontId="22" fillId="40" borderId="1" xfId="52" applyFont="1" applyFill="1" applyBorder="1" applyAlignment="1">
      <alignment vertical="center" wrapText="1"/>
    </xf>
    <xf numFmtId="10" fontId="23" fillId="0" borderId="3" xfId="53" applyNumberFormat="1" applyFont="1" applyFill="1" applyBorder="1" applyAlignment="1">
      <alignment horizontal="center" vertical="center" wrapText="1"/>
    </xf>
    <xf numFmtId="10" fontId="21" fillId="0" borderId="24" xfId="1" applyNumberFormat="1" applyFont="1" applyFill="1" applyBorder="1" applyAlignment="1">
      <alignment horizontal="center" vertical="center"/>
    </xf>
    <xf numFmtId="168" fontId="30" fillId="0" borderId="24" xfId="0" quotePrefix="1" applyNumberFormat="1" applyFont="1" applyFill="1" applyBorder="1" applyAlignment="1">
      <alignment horizontal="center" vertical="center"/>
    </xf>
    <xf numFmtId="0" fontId="21" fillId="0" borderId="24" xfId="0" quotePrefix="1" applyFont="1" applyFill="1" applyBorder="1" applyAlignment="1">
      <alignment horizontal="center" vertical="center"/>
    </xf>
    <xf numFmtId="0" fontId="22" fillId="0" borderId="1" xfId="53" applyFont="1" applyBorder="1" applyAlignment="1">
      <alignment horizontal="center" vertical="center" wrapText="1"/>
    </xf>
    <xf numFmtId="43" fontId="23" fillId="40" borderId="1" xfId="56" applyFont="1" applyFill="1" applyBorder="1" applyAlignment="1">
      <alignment horizontal="center" vertical="center" wrapText="1"/>
    </xf>
    <xf numFmtId="43" fontId="22" fillId="0" borderId="1" xfId="56" applyFont="1" applyFill="1" applyBorder="1" applyAlignment="1">
      <alignment horizontal="center" vertical="center" wrapText="1"/>
    </xf>
    <xf numFmtId="43" fontId="22" fillId="40" borderId="1" xfId="56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7" fillId="44" borderId="24" xfId="0" applyFont="1" applyFill="1" applyBorder="1" applyAlignment="1">
      <alignment horizontal="center" vertical="center" wrapText="1"/>
    </xf>
    <xf numFmtId="2" fontId="27" fillId="34" borderId="24" xfId="0" applyNumberFormat="1" applyFont="1" applyFill="1" applyBorder="1" applyAlignment="1">
      <alignment horizontal="center" vertical="center" wrapText="1"/>
    </xf>
    <xf numFmtId="2" fontId="29" fillId="39" borderId="24" xfId="56" applyNumberFormat="1" applyFont="1" applyFill="1" applyBorder="1" applyAlignment="1">
      <alignment horizontal="center" vertical="center"/>
    </xf>
    <xf numFmtId="2" fontId="27" fillId="44" borderId="24" xfId="56" applyNumberFormat="1" applyFont="1" applyFill="1" applyBorder="1" applyAlignment="1">
      <alignment horizontal="center" vertical="center"/>
    </xf>
    <xf numFmtId="0" fontId="21" fillId="33" borderId="24" xfId="0" applyFont="1" applyFill="1" applyBorder="1" applyAlignment="1">
      <alignment horizontal="center" vertical="center"/>
    </xf>
    <xf numFmtId="9" fontId="23" fillId="0" borderId="3" xfId="1" applyFont="1" applyFill="1" applyBorder="1" applyAlignment="1">
      <alignment horizontal="center" vertical="center" wrapText="1"/>
    </xf>
    <xf numFmtId="44" fontId="22" fillId="40" borderId="1" xfId="53" applyNumberFormat="1" applyFont="1" applyFill="1" applyBorder="1" applyAlignment="1">
      <alignment horizontal="center" vertical="center" wrapText="1"/>
    </xf>
    <xf numFmtId="9" fontId="22" fillId="0" borderId="3" xfId="1" applyFont="1" applyFill="1" applyBorder="1" applyAlignment="1">
      <alignment horizontal="center" vertical="center" wrapText="1"/>
    </xf>
    <xf numFmtId="43" fontId="23" fillId="41" borderId="3" xfId="1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vertical="center" wrapText="1"/>
    </xf>
    <xf numFmtId="9" fontId="29" fillId="39" borderId="24" xfId="52" applyNumberFormat="1" applyFont="1" applyFill="1" applyBorder="1" applyAlignment="1">
      <alignment horizontal="center" vertical="center"/>
    </xf>
    <xf numFmtId="43" fontId="32" fillId="42" borderId="1" xfId="56" applyFont="1" applyFill="1" applyBorder="1" applyAlignment="1">
      <alignment horizontal="center" vertical="center" wrapText="1"/>
    </xf>
    <xf numFmtId="43" fontId="33" fillId="0" borderId="1" xfId="56" applyFont="1" applyBorder="1" applyAlignment="1">
      <alignment horizontal="center" vertical="center" wrapText="1"/>
    </xf>
    <xf numFmtId="43" fontId="33" fillId="0" borderId="0" xfId="56" applyFont="1" applyAlignment="1">
      <alignment horizontal="center" vertical="center" wrapText="1"/>
    </xf>
    <xf numFmtId="43" fontId="31" fillId="0" borderId="0" xfId="56" applyFont="1" applyAlignment="1">
      <alignment horizontal="center" vertical="center"/>
    </xf>
    <xf numFmtId="43" fontId="21" fillId="0" borderId="0" xfId="56" applyFont="1" applyAlignment="1">
      <alignment horizontal="center" vertical="center"/>
    </xf>
    <xf numFmtId="43" fontId="32" fillId="44" borderId="1" xfId="56" applyFont="1" applyFill="1" applyBorder="1" applyAlignment="1">
      <alignment horizontal="center" vertical="center" wrapText="1"/>
    </xf>
    <xf numFmtId="43" fontId="21" fillId="0" borderId="0" xfId="0" applyNumberFormat="1" applyFont="1" applyAlignment="1">
      <alignment vertical="center"/>
    </xf>
    <xf numFmtId="10" fontId="34" fillId="40" borderId="1" xfId="5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1" applyNumberFormat="1" applyFont="1" applyAlignment="1">
      <alignment wrapText="1"/>
    </xf>
    <xf numFmtId="0" fontId="0" fillId="0" borderId="0" xfId="0" applyNumberFormat="1" applyAlignment="1">
      <alignment horizontal="center" wrapText="1"/>
    </xf>
    <xf numFmtId="0" fontId="0" fillId="0" borderId="0" xfId="0" applyNumberFormat="1" applyAlignment="1">
      <alignment wrapText="1"/>
    </xf>
    <xf numFmtId="4" fontId="35" fillId="0" borderId="0" xfId="0" applyNumberFormat="1" applyFont="1" applyAlignment="1">
      <alignment horizontal="center" vertical="center"/>
    </xf>
    <xf numFmtId="43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 wrapText="1"/>
    </xf>
    <xf numFmtId="4" fontId="18" fillId="0" borderId="0" xfId="1" applyNumberFormat="1" applyFont="1" applyAlignment="1">
      <alignment vertical="center" wrapText="1"/>
    </xf>
    <xf numFmtId="4" fontId="36" fillId="0" borderId="0" xfId="0" applyNumberFormat="1" applyFont="1" applyAlignment="1">
      <alignment horizontal="center" vertical="center"/>
    </xf>
    <xf numFmtId="43" fontId="36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4" fontId="22" fillId="40" borderId="1" xfId="52" applyFont="1" applyFill="1" applyBorder="1" applyAlignment="1" applyProtection="1">
      <alignment horizontal="center" vertical="center" wrapText="1"/>
    </xf>
    <xf numFmtId="9" fontId="0" fillId="0" borderId="0" xfId="1" applyFont="1" applyAlignment="1">
      <alignment wrapText="1"/>
    </xf>
    <xf numFmtId="0" fontId="32" fillId="42" borderId="28" xfId="0" applyFont="1" applyFill="1" applyBorder="1" applyAlignment="1">
      <alignment horizontal="center" vertical="center" wrapText="1"/>
    </xf>
    <xf numFmtId="0" fontId="32" fillId="42" borderId="27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center" wrapText="1"/>
    </xf>
    <xf numFmtId="165" fontId="23" fillId="40" borderId="1" xfId="53" applyNumberFormat="1" applyFont="1" applyFill="1" applyBorder="1" applyAlignment="1">
      <alignment horizontal="center" vertical="center" wrapText="1"/>
    </xf>
    <xf numFmtId="0" fontId="23" fillId="35" borderId="1" xfId="53" applyFont="1" applyFill="1" applyBorder="1" applyAlignment="1">
      <alignment horizontal="center" vertical="center" wrapText="1"/>
    </xf>
    <xf numFmtId="0" fontId="23" fillId="40" borderId="1" xfId="53" applyFont="1" applyFill="1" applyBorder="1" applyAlignment="1">
      <alignment horizontal="center" vertical="center" wrapText="1"/>
    </xf>
    <xf numFmtId="165" fontId="22" fillId="0" borderId="1" xfId="53" applyNumberFormat="1" applyFont="1" applyFill="1" applyBorder="1" applyAlignment="1">
      <alignment horizontal="left" vertical="center" wrapText="1"/>
    </xf>
    <xf numFmtId="0" fontId="22" fillId="0" borderId="1" xfId="53" applyFont="1" applyFill="1" applyBorder="1" applyAlignment="1">
      <alignment horizontal="left" vertical="center" wrapText="1"/>
    </xf>
    <xf numFmtId="14" fontId="22" fillId="0" borderId="1" xfId="53" applyNumberFormat="1" applyFont="1" applyFill="1" applyBorder="1" applyAlignment="1">
      <alignment horizontal="left" vertical="center" wrapText="1"/>
    </xf>
    <xf numFmtId="14" fontId="23" fillId="40" borderId="1" xfId="53" applyNumberFormat="1" applyFont="1" applyFill="1" applyBorder="1" applyAlignment="1">
      <alignment horizontal="center" vertical="center" wrapText="1"/>
    </xf>
    <xf numFmtId="0" fontId="25" fillId="33" borderId="1" xfId="53" applyFont="1" applyFill="1" applyBorder="1" applyAlignment="1">
      <alignment horizontal="left" vertical="center" wrapText="1"/>
    </xf>
    <xf numFmtId="0" fontId="25" fillId="33" borderId="3" xfId="53" applyFont="1" applyFill="1" applyBorder="1" applyAlignment="1">
      <alignment horizontal="left" vertical="center" wrapText="1"/>
    </xf>
    <xf numFmtId="0" fontId="22" fillId="35" borderId="21" xfId="53" applyFont="1" applyFill="1" applyBorder="1" applyAlignment="1">
      <alignment horizontal="center" vertical="center" wrapText="1"/>
    </xf>
    <xf numFmtId="0" fontId="22" fillId="35" borderId="23" xfId="53" applyFont="1" applyFill="1" applyBorder="1" applyAlignment="1">
      <alignment horizontal="center" vertical="center" wrapText="1"/>
    </xf>
    <xf numFmtId="0" fontId="22" fillId="36" borderId="21" xfId="53" applyFont="1" applyFill="1" applyBorder="1" applyAlignment="1">
      <alignment horizontal="center" vertical="top" wrapText="1"/>
    </xf>
    <xf numFmtId="0" fontId="22" fillId="36" borderId="23" xfId="53" applyFont="1" applyFill="1" applyBorder="1" applyAlignment="1">
      <alignment horizontal="center" vertical="top" wrapText="1"/>
    </xf>
    <xf numFmtId="0" fontId="23" fillId="38" borderId="3" xfId="53" applyFont="1" applyFill="1" applyBorder="1" applyAlignment="1">
      <alignment horizontal="left" vertical="center" wrapText="1"/>
    </xf>
    <xf numFmtId="0" fontId="23" fillId="38" borderId="23" xfId="53" applyFont="1" applyFill="1" applyBorder="1" applyAlignment="1">
      <alignment horizontal="left" vertical="center" wrapText="1"/>
    </xf>
    <xf numFmtId="0" fontId="22" fillId="37" borderId="1" xfId="53" applyFont="1" applyFill="1" applyBorder="1" applyAlignment="1">
      <alignment horizontal="center" vertical="center" wrapText="1"/>
    </xf>
    <xf numFmtId="0" fontId="22" fillId="37" borderId="3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2" fillId="0" borderId="3" xfId="53" applyFont="1" applyBorder="1" applyAlignment="1">
      <alignment horizontal="center" vertical="center" wrapText="1"/>
    </xf>
    <xf numFmtId="0" fontId="23" fillId="0" borderId="1" xfId="53" applyFont="1" applyBorder="1" applyAlignment="1">
      <alignment horizontal="left" vertical="center" wrapText="1"/>
    </xf>
    <xf numFmtId="0" fontId="23" fillId="0" borderId="3" xfId="53" applyFont="1" applyBorder="1" applyAlignment="1">
      <alignment horizontal="left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36" borderId="3" xfId="53" applyFont="1" applyFill="1" applyBorder="1" applyAlignment="1">
      <alignment horizontal="center" vertical="center" wrapText="1"/>
    </xf>
    <xf numFmtId="0" fontId="22" fillId="37" borderId="21" xfId="53" applyFont="1" applyFill="1" applyBorder="1" applyAlignment="1">
      <alignment horizontal="center" vertical="center" wrapText="1"/>
    </xf>
    <xf numFmtId="0" fontId="22" fillId="37" borderId="23" xfId="53" applyFont="1" applyFill="1" applyBorder="1" applyAlignment="1">
      <alignment horizontal="center" vertical="center" wrapText="1"/>
    </xf>
    <xf numFmtId="0" fontId="23" fillId="33" borderId="1" xfId="53" applyFont="1" applyFill="1" applyBorder="1" applyAlignment="1">
      <alignment horizontal="left" vertical="center" wrapText="1"/>
    </xf>
    <xf numFmtId="0" fontId="23" fillId="33" borderId="3" xfId="53" applyFont="1" applyFill="1" applyBorder="1" applyAlignment="1">
      <alignment horizontal="left" vertical="center" wrapText="1"/>
    </xf>
    <xf numFmtId="0" fontId="23" fillId="33" borderId="23" xfId="53" applyFont="1" applyFill="1" applyBorder="1" applyAlignment="1">
      <alignment horizontal="left" vertical="center" wrapText="1"/>
    </xf>
    <xf numFmtId="0" fontId="22" fillId="33" borderId="1" xfId="53" applyFont="1" applyFill="1" applyBorder="1" applyAlignment="1">
      <alignment horizontal="left" vertical="center" wrapText="1"/>
    </xf>
    <xf numFmtId="0" fontId="22" fillId="33" borderId="3" xfId="53" applyFont="1" applyFill="1" applyBorder="1" applyAlignment="1">
      <alignment horizontal="left" vertical="center" wrapText="1"/>
    </xf>
    <xf numFmtId="0" fontId="22" fillId="38" borderId="1" xfId="53" applyFont="1" applyFill="1" applyBorder="1" applyAlignment="1">
      <alignment horizontal="center" vertical="center" wrapText="1"/>
    </xf>
    <xf numFmtId="0" fontId="22" fillId="38" borderId="3" xfId="53" applyFont="1" applyFill="1" applyBorder="1" applyAlignment="1">
      <alignment horizontal="center" vertical="center" wrapText="1"/>
    </xf>
    <xf numFmtId="0" fontId="23" fillId="0" borderId="23" xfId="53" applyFont="1" applyBorder="1" applyAlignment="1">
      <alignment horizontal="left" vertical="center" wrapText="1"/>
    </xf>
    <xf numFmtId="0" fontId="22" fillId="36" borderId="1" xfId="53" applyFont="1" applyFill="1" applyBorder="1" applyAlignment="1">
      <alignment horizontal="center" vertical="top" wrapText="1"/>
    </xf>
    <xf numFmtId="0" fontId="22" fillId="36" borderId="3" xfId="53" applyFont="1" applyFill="1" applyBorder="1" applyAlignment="1">
      <alignment horizontal="center" vertical="top" wrapText="1"/>
    </xf>
    <xf numFmtId="0" fontId="23" fillId="0" borderId="22" xfId="53" applyFont="1" applyBorder="1" applyAlignment="1">
      <alignment horizontal="left" vertical="center" wrapText="1"/>
    </xf>
    <xf numFmtId="0" fontId="22" fillId="35" borderId="3" xfId="53" applyFont="1" applyFill="1" applyBorder="1" applyAlignment="1">
      <alignment horizontal="center" vertical="center" wrapText="1"/>
    </xf>
    <xf numFmtId="0" fontId="22" fillId="0" borderId="21" xfId="53" applyFont="1" applyBorder="1" applyAlignment="1">
      <alignment horizontal="center" vertical="center" wrapText="1"/>
    </xf>
    <xf numFmtId="0" fontId="22" fillId="0" borderId="23" xfId="53" applyFont="1" applyBorder="1" applyAlignment="1">
      <alignment horizontal="center" vertical="center" wrapText="1"/>
    </xf>
    <xf numFmtId="0" fontId="22" fillId="35" borderId="1" xfId="53" applyFont="1" applyFill="1" applyBorder="1" applyAlignment="1">
      <alignment horizontal="center" vertical="center" wrapText="1"/>
    </xf>
    <xf numFmtId="0" fontId="23" fillId="33" borderId="22" xfId="53" applyFont="1" applyFill="1" applyBorder="1" applyAlignment="1">
      <alignment horizontal="left" vertical="center" wrapText="1"/>
    </xf>
    <xf numFmtId="0" fontId="22" fillId="38" borderId="23" xfId="53" applyFont="1" applyFill="1" applyBorder="1" applyAlignment="1">
      <alignment horizontal="center" vertical="center" wrapText="1"/>
    </xf>
    <xf numFmtId="0" fontId="22" fillId="0" borderId="3" xfId="53" applyFont="1" applyBorder="1" applyAlignment="1">
      <alignment horizontal="left" vertical="center" wrapText="1"/>
    </xf>
    <xf numFmtId="0" fontId="22" fillId="0" borderId="23" xfId="53" applyFont="1" applyBorder="1" applyAlignment="1">
      <alignment horizontal="left" vertical="center" wrapText="1"/>
    </xf>
    <xf numFmtId="0" fontId="22" fillId="37" borderId="19" xfId="53" applyFont="1" applyFill="1" applyBorder="1" applyAlignment="1">
      <alignment horizontal="center" vertical="center" wrapText="1"/>
    </xf>
    <xf numFmtId="0" fontId="22" fillId="37" borderId="20" xfId="53" applyFont="1" applyFill="1" applyBorder="1" applyAlignment="1">
      <alignment horizontal="center" vertical="center" wrapText="1"/>
    </xf>
    <xf numFmtId="0" fontId="24" fillId="38" borderId="3" xfId="53" applyFont="1" applyFill="1" applyBorder="1" applyAlignment="1">
      <alignment horizontal="center" vertical="center" wrapText="1"/>
    </xf>
    <xf numFmtId="0" fontId="24" fillId="38" borderId="23" xfId="53" applyFont="1" applyFill="1" applyBorder="1" applyAlignment="1">
      <alignment horizontal="center" vertical="center" wrapText="1"/>
    </xf>
    <xf numFmtId="0" fontId="22" fillId="0" borderId="31" xfId="53" applyFont="1" applyBorder="1" applyAlignment="1">
      <alignment horizontal="center" vertical="center" wrapText="1"/>
    </xf>
    <xf numFmtId="0" fontId="22" fillId="0" borderId="32" xfId="53" applyFont="1" applyBorder="1" applyAlignment="1">
      <alignment horizontal="center" vertical="center" wrapText="1"/>
    </xf>
    <xf numFmtId="0" fontId="0" fillId="43" borderId="30" xfId="0" applyFill="1" applyBorder="1" applyAlignment="1">
      <alignment horizontal="center" vertical="center" wrapText="1"/>
    </xf>
    <xf numFmtId="0" fontId="0" fillId="43" borderId="0" xfId="0" applyFill="1" applyAlignment="1">
      <alignment horizontal="center" vertical="center" wrapText="1"/>
    </xf>
    <xf numFmtId="0" fontId="22" fillId="43" borderId="1" xfId="53" applyFont="1" applyFill="1" applyBorder="1" applyAlignment="1">
      <alignment horizontal="center" vertical="center" wrapText="1"/>
    </xf>
    <xf numFmtId="0" fontId="23" fillId="38" borderId="1" xfId="53" applyFont="1" applyFill="1" applyBorder="1" applyAlignment="1">
      <alignment horizontal="left" vertical="center" wrapText="1"/>
    </xf>
    <xf numFmtId="0" fontId="22" fillId="0" borderId="1" xfId="53" applyFont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</cellXfs>
  <cellStyles count="57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54" xr:uid="{70241101-97D6-4DCB-B3FD-2A5E886B19EC}"/>
    <cellStyle name="Neutro" xfId="12" builtinId="28" customBuiltin="1"/>
    <cellStyle name="Normal" xfId="0" builtinId="0"/>
    <cellStyle name="Normal 2" xfId="47" xr:uid="{00000000-0005-0000-0000-000020000000}"/>
    <cellStyle name="Normal 3" xfId="53" xr:uid="{FF004EFE-B222-4F18-BA2B-B15374588B44}"/>
    <cellStyle name="Nota" xfId="19" builtinId="10" customBuiltin="1"/>
    <cellStyle name="Porcentagem" xfId="1" builtinId="5"/>
    <cellStyle name="Porcentagem 2" xfId="55" xr:uid="{2363F0C1-0C0C-46A0-93E7-E1B2202F09DF}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6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39B8-3185-49AA-8EE2-5BC0C9070B02}">
  <sheetPr>
    <pageSetUpPr fitToPage="1"/>
  </sheetPr>
  <dimension ref="A1:O6"/>
  <sheetViews>
    <sheetView showGridLines="0" view="pageBreakPreview" zoomScale="90" zoomScaleNormal="100" zoomScaleSheetLayoutView="90" workbookViewId="0">
      <selection activeCell="F3" sqref="F3"/>
    </sheetView>
  </sheetViews>
  <sheetFormatPr defaultColWidth="9.140625" defaultRowHeight="11.25"/>
  <cols>
    <col min="1" max="1" width="6.42578125" style="57" customWidth="1"/>
    <col min="2" max="2" width="9.28515625" style="57" customWidth="1"/>
    <col min="3" max="3" width="9.7109375" style="57" bestFit="1" customWidth="1"/>
    <col min="4" max="4" width="15" style="57" bestFit="1" customWidth="1"/>
    <col min="5" max="5" width="7.7109375" style="57" bestFit="1" customWidth="1"/>
    <col min="6" max="6" width="55.140625" style="57" customWidth="1"/>
    <col min="7" max="7" width="11.42578125" style="111" bestFit="1" customWidth="1"/>
    <col min="8" max="8" width="15" style="57" customWidth="1"/>
    <col min="9" max="9" width="19.5703125" style="111" customWidth="1"/>
    <col min="10" max="10" width="12.42578125" style="111" bestFit="1" customWidth="1"/>
    <col min="11" max="11" width="10.140625" style="58" bestFit="1" customWidth="1"/>
    <col min="12" max="12" width="15" style="111" bestFit="1" customWidth="1"/>
    <col min="13" max="13" width="13.28515625" style="57" bestFit="1" customWidth="1"/>
    <col min="14" max="14" width="11" style="57" bestFit="1" customWidth="1"/>
    <col min="15" max="16384" width="9.140625" style="57"/>
  </cols>
  <sheetData>
    <row r="1" spans="1:15" ht="60.75" customHeight="1">
      <c r="A1" s="132" t="s">
        <v>0</v>
      </c>
      <c r="B1" s="132" t="s">
        <v>1</v>
      </c>
      <c r="C1" s="132" t="s">
        <v>2</v>
      </c>
      <c r="D1" s="132" t="s">
        <v>3</v>
      </c>
      <c r="E1" s="132" t="s">
        <v>4</v>
      </c>
      <c r="F1" s="132" t="s">
        <v>5</v>
      </c>
      <c r="G1" s="108" t="s">
        <v>6</v>
      </c>
      <c r="H1" s="59" t="s">
        <v>7</v>
      </c>
      <c r="I1" s="108" t="s">
        <v>199</v>
      </c>
      <c r="J1" s="108" t="s">
        <v>8</v>
      </c>
      <c r="K1" s="60" t="s">
        <v>9</v>
      </c>
      <c r="L1" s="108" t="s">
        <v>10</v>
      </c>
    </row>
    <row r="2" spans="1:15" ht="12">
      <c r="A2" s="133"/>
      <c r="B2" s="133"/>
      <c r="C2" s="133"/>
      <c r="D2" s="133"/>
      <c r="E2" s="133"/>
      <c r="F2" s="133"/>
      <c r="G2" s="108" t="s">
        <v>11</v>
      </c>
      <c r="H2" s="59" t="s">
        <v>12</v>
      </c>
      <c r="I2" s="108" t="s">
        <v>13</v>
      </c>
      <c r="J2" s="108" t="s">
        <v>180</v>
      </c>
      <c r="K2" s="60" t="s">
        <v>15</v>
      </c>
      <c r="L2" s="108" t="s">
        <v>181</v>
      </c>
    </row>
    <row r="3" spans="1:15" ht="108">
      <c r="A3" s="61">
        <v>1</v>
      </c>
      <c r="B3" s="61" t="s">
        <v>198</v>
      </c>
      <c r="C3" s="61" t="s">
        <v>17</v>
      </c>
      <c r="D3" s="61" t="s">
        <v>193</v>
      </c>
      <c r="E3" s="61" t="s">
        <v>192</v>
      </c>
      <c r="F3" s="61" t="s">
        <v>201</v>
      </c>
      <c r="G3" s="109">
        <f>'Custos Empregados'!$I$114</f>
        <v>9686.2900000000009</v>
      </c>
      <c r="H3" s="61">
        <v>2</v>
      </c>
      <c r="I3" s="109">
        <f>H3*G3</f>
        <v>19372.580000000002</v>
      </c>
      <c r="J3" s="109">
        <f>I3</f>
        <v>19372.580000000002</v>
      </c>
      <c r="K3" s="61">
        <v>12</v>
      </c>
      <c r="L3" s="109">
        <f>J3*K3</f>
        <v>232470.96</v>
      </c>
      <c r="M3" s="121"/>
      <c r="N3" s="122"/>
      <c r="O3" s="123"/>
    </row>
    <row r="4" spans="1:15" ht="22.5" customHeight="1">
      <c r="A4" s="62"/>
      <c r="B4" s="62"/>
      <c r="C4" s="62"/>
      <c r="D4" s="62"/>
      <c r="E4" s="62"/>
      <c r="F4" s="62"/>
      <c r="G4" s="110"/>
      <c r="H4" s="37"/>
      <c r="I4" s="110"/>
      <c r="J4" s="112"/>
      <c r="K4" s="63" t="s">
        <v>200</v>
      </c>
      <c r="L4" s="113">
        <f>SUM(L3:L3)</f>
        <v>232470.96</v>
      </c>
      <c r="M4" s="126"/>
      <c r="N4" s="127"/>
      <c r="O4" s="123"/>
    </row>
    <row r="5" spans="1:15">
      <c r="M5" s="122"/>
      <c r="N5" s="123"/>
      <c r="O5" s="123"/>
    </row>
    <row r="6" spans="1:15">
      <c r="M6" s="122"/>
      <c r="N6" s="123"/>
      <c r="O6" s="123"/>
    </row>
  </sheetData>
  <mergeCells count="6">
    <mergeCell ref="E1:E2"/>
    <mergeCell ref="F1:F2"/>
    <mergeCell ref="A1:A2"/>
    <mergeCell ref="B1:B2"/>
    <mergeCell ref="C1:C2"/>
    <mergeCell ref="D1:D2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AA02C-B176-43B1-9AD5-800164C95265}">
  <sheetPr>
    <pageSetUpPr fitToPage="1"/>
  </sheetPr>
  <dimension ref="A1:M119"/>
  <sheetViews>
    <sheetView showGridLines="0" tabSelected="1" view="pageBreakPreview" zoomScaleNormal="100" zoomScaleSheetLayoutView="100" workbookViewId="0">
      <selection activeCell="B44" sqref="B44:F44"/>
    </sheetView>
  </sheetViews>
  <sheetFormatPr defaultColWidth="9.140625" defaultRowHeight="30.75" customHeight="1"/>
  <cols>
    <col min="1" max="1" width="6.7109375" style="2" customWidth="1"/>
    <col min="2" max="2" width="7" style="2" customWidth="1"/>
    <col min="3" max="3" width="6.7109375" style="2" customWidth="1"/>
    <col min="4" max="4" width="11.5703125" style="2" customWidth="1"/>
    <col min="5" max="5" width="11.28515625" style="2" customWidth="1"/>
    <col min="6" max="6" width="6.5703125" style="2" customWidth="1"/>
    <col min="7" max="7" width="19.5703125" style="19" customWidth="1"/>
    <col min="8" max="8" width="8.85546875" style="14" bestFit="1" customWidth="1"/>
    <col min="9" max="9" width="49.140625" style="2" customWidth="1"/>
    <col min="10" max="10" width="12.7109375" style="2" bestFit="1" customWidth="1"/>
    <col min="11" max="11" width="11.5703125" style="2" bestFit="1" customWidth="1"/>
    <col min="12" max="12" width="10" style="2" bestFit="1" customWidth="1"/>
    <col min="13" max="16384" width="9.140625" style="2"/>
  </cols>
  <sheetData>
    <row r="1" spans="1:11" ht="15" customHeight="1">
      <c r="A1" s="184" t="s">
        <v>140</v>
      </c>
      <c r="B1" s="185"/>
      <c r="C1" s="185"/>
      <c r="D1" s="185"/>
      <c r="E1" s="185"/>
      <c r="F1" s="185"/>
      <c r="G1" s="185"/>
      <c r="H1" s="185"/>
      <c r="I1" s="185"/>
    </row>
    <row r="2" spans="1:11" ht="15" customHeight="1">
      <c r="A2" s="153" t="s">
        <v>18</v>
      </c>
      <c r="B2" s="153"/>
      <c r="C2" s="153"/>
      <c r="D2" s="153"/>
      <c r="E2" s="153"/>
      <c r="F2" s="153"/>
      <c r="G2" s="106"/>
      <c r="H2" s="153" t="s">
        <v>179</v>
      </c>
      <c r="I2" s="153"/>
    </row>
    <row r="3" spans="1:11" ht="15" customHeight="1">
      <c r="A3" s="153" t="s">
        <v>19</v>
      </c>
      <c r="B3" s="153"/>
      <c r="C3" s="153"/>
      <c r="D3" s="153"/>
      <c r="E3" s="153"/>
      <c r="F3" s="153"/>
      <c r="G3" s="106"/>
      <c r="H3" s="188" t="s">
        <v>178</v>
      </c>
      <c r="I3" s="188"/>
    </row>
    <row r="4" spans="1:11" ht="132" customHeight="1">
      <c r="A4" s="140" t="s">
        <v>20</v>
      </c>
      <c r="B4" s="140"/>
      <c r="C4" s="140"/>
      <c r="D4" s="140"/>
      <c r="E4" s="140"/>
      <c r="F4" s="140"/>
      <c r="G4" s="106"/>
      <c r="H4" s="137" t="s">
        <v>201</v>
      </c>
      <c r="I4" s="137"/>
    </row>
    <row r="5" spans="1:11" ht="15">
      <c r="A5" s="140" t="s">
        <v>21</v>
      </c>
      <c r="B5" s="140"/>
      <c r="C5" s="140"/>
      <c r="D5" s="140"/>
      <c r="E5" s="140"/>
      <c r="F5" s="140"/>
      <c r="G5" s="12"/>
      <c r="H5" s="134">
        <v>782715</v>
      </c>
      <c r="I5" s="134"/>
    </row>
    <row r="6" spans="1:11" ht="15">
      <c r="A6" s="139" t="s">
        <v>22</v>
      </c>
      <c r="B6" s="139"/>
      <c r="C6" s="139"/>
      <c r="D6" s="139"/>
      <c r="E6" s="139"/>
      <c r="F6" s="139"/>
      <c r="G6" s="15"/>
      <c r="H6" s="136">
        <f>I15</f>
        <v>1899.23</v>
      </c>
      <c r="I6" s="136"/>
    </row>
    <row r="7" spans="1:11" ht="25.5" customHeight="1">
      <c r="A7" s="140" t="s">
        <v>23</v>
      </c>
      <c r="B7" s="140"/>
      <c r="C7" s="140"/>
      <c r="D7" s="140"/>
      <c r="E7" s="140"/>
      <c r="F7" s="140"/>
      <c r="G7" s="81"/>
      <c r="H7" s="135" t="s">
        <v>193</v>
      </c>
      <c r="I7" s="135"/>
    </row>
    <row r="8" spans="1:11" ht="15" customHeight="1">
      <c r="A8" s="140" t="s">
        <v>24</v>
      </c>
      <c r="B8" s="140"/>
      <c r="C8" s="140"/>
      <c r="D8" s="140"/>
      <c r="E8" s="140"/>
      <c r="F8" s="140"/>
      <c r="G8" s="81"/>
      <c r="H8" s="138" t="s">
        <v>195</v>
      </c>
      <c r="I8" s="138"/>
    </row>
    <row r="9" spans="1:11" ht="15" customHeight="1">
      <c r="A9" s="141" t="s">
        <v>25</v>
      </c>
      <c r="B9" s="141"/>
      <c r="C9" s="141"/>
      <c r="D9" s="141"/>
      <c r="E9" s="141"/>
      <c r="F9" s="141"/>
      <c r="G9" s="16"/>
      <c r="H9" s="142" t="s">
        <v>194</v>
      </c>
      <c r="I9" s="142"/>
    </row>
    <row r="10" spans="1:11" ht="15">
      <c r="A10" s="140" t="s">
        <v>26</v>
      </c>
      <c r="B10" s="140"/>
      <c r="C10" s="140"/>
      <c r="D10" s="140"/>
      <c r="E10" s="140"/>
      <c r="F10" s="140"/>
      <c r="G10" s="81"/>
      <c r="H10" s="138" t="s">
        <v>27</v>
      </c>
      <c r="I10" s="138"/>
    </row>
    <row r="11" spans="1:11" ht="15" customHeight="1">
      <c r="A11" s="140" t="s">
        <v>28</v>
      </c>
      <c r="B11" s="140"/>
      <c r="C11" s="140"/>
      <c r="D11" s="140"/>
      <c r="E11" s="140"/>
      <c r="F11" s="140"/>
      <c r="G11" s="81"/>
      <c r="H11" s="138" t="s">
        <v>29</v>
      </c>
      <c r="I11" s="138"/>
    </row>
    <row r="12" spans="1:11" ht="33" customHeight="1">
      <c r="A12" s="175" t="s">
        <v>30</v>
      </c>
      <c r="B12" s="175"/>
      <c r="C12" s="175"/>
      <c r="D12" s="175"/>
      <c r="E12" s="175"/>
      <c r="F12" s="172"/>
      <c r="G12" s="15" t="s">
        <v>169</v>
      </c>
      <c r="H12" s="135">
        <v>220</v>
      </c>
      <c r="I12" s="135"/>
    </row>
    <row r="13" spans="1:11" ht="15">
      <c r="A13" s="157" t="s">
        <v>31</v>
      </c>
      <c r="B13" s="157"/>
      <c r="C13" s="157"/>
      <c r="D13" s="157"/>
      <c r="E13" s="157"/>
      <c r="F13" s="158"/>
      <c r="G13" s="81"/>
      <c r="H13" s="135"/>
      <c r="I13" s="135"/>
      <c r="K13" s="131"/>
    </row>
    <row r="14" spans="1:11" ht="15" customHeight="1">
      <c r="A14" s="75">
        <v>1</v>
      </c>
      <c r="B14" s="153" t="s">
        <v>31</v>
      </c>
      <c r="C14" s="153"/>
      <c r="D14" s="153"/>
      <c r="E14" s="153"/>
      <c r="F14" s="154"/>
      <c r="G14" s="81"/>
      <c r="H14" s="78" t="s">
        <v>32</v>
      </c>
      <c r="I14" s="78" t="s">
        <v>33</v>
      </c>
      <c r="K14" s="131"/>
    </row>
    <row r="15" spans="1:11" ht="15" customHeight="1">
      <c r="A15" s="75" t="s">
        <v>11</v>
      </c>
      <c r="B15" s="155" t="s">
        <v>34</v>
      </c>
      <c r="C15" s="155"/>
      <c r="D15" s="155"/>
      <c r="E15" s="155"/>
      <c r="F15" s="156"/>
      <c r="G15" s="80"/>
      <c r="H15" s="79"/>
      <c r="I15" s="40">
        <f>'Salários e Benefícios'!E4</f>
        <v>1899.23</v>
      </c>
    </row>
    <row r="16" spans="1:11" ht="28.5" customHeight="1">
      <c r="A16" s="75" t="s">
        <v>12</v>
      </c>
      <c r="B16" s="155" t="s">
        <v>183</v>
      </c>
      <c r="C16" s="155"/>
      <c r="D16" s="155"/>
      <c r="E16" s="155"/>
      <c r="F16" s="156"/>
      <c r="G16" s="80"/>
      <c r="H16" s="41">
        <v>0.3</v>
      </c>
      <c r="I16" s="40">
        <f>I15*H16</f>
        <v>569.77</v>
      </c>
    </row>
    <row r="17" spans="1:9" ht="27.75" customHeight="1">
      <c r="A17" s="75" t="s">
        <v>35</v>
      </c>
      <c r="B17" s="155" t="s">
        <v>182</v>
      </c>
      <c r="C17" s="155"/>
      <c r="D17" s="155"/>
      <c r="E17" s="155"/>
      <c r="F17" s="156"/>
      <c r="G17" s="80"/>
      <c r="H17" s="41" t="s">
        <v>106</v>
      </c>
      <c r="I17" s="40">
        <v>381.63</v>
      </c>
    </row>
    <row r="18" spans="1:9" ht="15" customHeight="1">
      <c r="A18" s="75" t="s">
        <v>14</v>
      </c>
      <c r="B18" s="155" t="s">
        <v>184</v>
      </c>
      <c r="C18" s="155"/>
      <c r="D18" s="155"/>
      <c r="E18" s="155"/>
      <c r="F18" s="156"/>
      <c r="G18" s="80"/>
      <c r="H18" s="41">
        <v>0.5</v>
      </c>
      <c r="I18" s="40">
        <f>I15*H18</f>
        <v>949.62</v>
      </c>
    </row>
    <row r="19" spans="1:9" ht="15" customHeight="1">
      <c r="A19" s="75" t="s">
        <v>15</v>
      </c>
      <c r="B19" s="155"/>
      <c r="C19" s="155"/>
      <c r="D19" s="155"/>
      <c r="E19" s="155"/>
      <c r="F19" s="156"/>
      <c r="G19" s="80"/>
      <c r="H19" s="41"/>
      <c r="I19" s="40"/>
    </row>
    <row r="20" spans="1:9" ht="15" customHeight="1">
      <c r="A20" s="75" t="s">
        <v>36</v>
      </c>
      <c r="B20" s="155"/>
      <c r="C20" s="155"/>
      <c r="D20" s="155"/>
      <c r="E20" s="155"/>
      <c r="F20" s="156"/>
      <c r="G20" s="80"/>
      <c r="H20" s="41"/>
      <c r="I20" s="40"/>
    </row>
    <row r="21" spans="1:9" ht="15" customHeight="1">
      <c r="A21" s="151" t="s">
        <v>37</v>
      </c>
      <c r="B21" s="151"/>
      <c r="C21" s="151"/>
      <c r="D21" s="151"/>
      <c r="E21" s="151"/>
      <c r="F21" s="152"/>
      <c r="G21" s="81"/>
      <c r="H21" s="78"/>
      <c r="I21" s="42">
        <f>SUM(I15:I20)</f>
        <v>3800.25</v>
      </c>
    </row>
    <row r="22" spans="1:9" ht="15">
      <c r="A22" s="167"/>
      <c r="B22" s="177"/>
      <c r="C22" s="177"/>
      <c r="D22" s="177"/>
      <c r="E22" s="177"/>
      <c r="F22" s="177"/>
      <c r="G22" s="10"/>
      <c r="H22" s="84"/>
      <c r="I22" s="83"/>
    </row>
    <row r="23" spans="1:9" ht="23.25" customHeight="1">
      <c r="A23" s="166" t="s">
        <v>38</v>
      </c>
      <c r="B23" s="166"/>
      <c r="C23" s="166"/>
      <c r="D23" s="166"/>
      <c r="E23" s="166"/>
      <c r="F23" s="167"/>
      <c r="G23" s="81"/>
      <c r="H23" s="78"/>
      <c r="I23" s="83"/>
    </row>
    <row r="24" spans="1:9" ht="15" customHeight="1">
      <c r="A24" s="75" t="s">
        <v>39</v>
      </c>
      <c r="B24" s="153" t="s">
        <v>40</v>
      </c>
      <c r="C24" s="153"/>
      <c r="D24" s="153"/>
      <c r="E24" s="153"/>
      <c r="F24" s="154"/>
      <c r="G24" s="81"/>
      <c r="H24" s="78" t="s">
        <v>32</v>
      </c>
      <c r="I24" s="78" t="s">
        <v>33</v>
      </c>
    </row>
    <row r="25" spans="1:9" ht="15" customHeight="1">
      <c r="A25" s="75" t="s">
        <v>11</v>
      </c>
      <c r="B25" s="155" t="s">
        <v>41</v>
      </c>
      <c r="C25" s="155"/>
      <c r="D25" s="155"/>
      <c r="E25" s="155"/>
      <c r="F25" s="156"/>
      <c r="G25" s="87">
        <f>'Memória de Cálculo - Encargos'!D17</f>
        <v>8.3299999999999999E-2</v>
      </c>
      <c r="H25" s="44">
        <f>$G25</f>
        <v>8.3299999999999999E-2</v>
      </c>
      <c r="I25" s="45">
        <f>ROUND(H25*I$21,2)</f>
        <v>316.56</v>
      </c>
    </row>
    <row r="26" spans="1:9" ht="15" customHeight="1">
      <c r="A26" s="75" t="s">
        <v>12</v>
      </c>
      <c r="B26" s="155" t="s">
        <v>160</v>
      </c>
      <c r="C26" s="155"/>
      <c r="D26" s="155"/>
      <c r="E26" s="155"/>
      <c r="F26" s="156"/>
      <c r="G26" s="87">
        <f>'Memória de Cálculo - Encargos'!D18</f>
        <v>2.7799999999999998E-2</v>
      </c>
      <c r="H26" s="44">
        <f>$G26</f>
        <v>2.7799999999999998E-2</v>
      </c>
      <c r="I26" s="45">
        <f>ROUND(H26*I$21,2)</f>
        <v>105.65</v>
      </c>
    </row>
    <row r="27" spans="1:9" ht="15" customHeight="1">
      <c r="A27" s="151" t="s">
        <v>43</v>
      </c>
      <c r="B27" s="151"/>
      <c r="C27" s="151"/>
      <c r="D27" s="151"/>
      <c r="E27" s="151"/>
      <c r="F27" s="152"/>
      <c r="G27" s="81"/>
      <c r="H27" s="46">
        <f t="shared" ref="H27:I27" si="0">SUM(H25:H26)</f>
        <v>0.1111</v>
      </c>
      <c r="I27" s="47">
        <f t="shared" si="0"/>
        <v>422.21</v>
      </c>
    </row>
    <row r="28" spans="1:9" ht="15">
      <c r="A28" s="167"/>
      <c r="B28" s="177"/>
      <c r="C28" s="177"/>
      <c r="D28" s="177"/>
      <c r="E28" s="177"/>
      <c r="F28" s="177"/>
      <c r="G28" s="10"/>
      <c r="H28" s="78"/>
      <c r="I28" s="43"/>
    </row>
    <row r="29" spans="1:9" ht="15" customHeight="1">
      <c r="A29" s="75" t="s">
        <v>44</v>
      </c>
      <c r="B29" s="153" t="s">
        <v>45</v>
      </c>
      <c r="C29" s="153"/>
      <c r="D29" s="153"/>
      <c r="E29" s="153"/>
      <c r="F29" s="154"/>
      <c r="G29" s="81"/>
      <c r="H29" s="78" t="s">
        <v>32</v>
      </c>
      <c r="I29" s="78" t="s">
        <v>33</v>
      </c>
    </row>
    <row r="30" spans="1:9" ht="15">
      <c r="A30" s="75" t="s">
        <v>11</v>
      </c>
      <c r="B30" s="155" t="s">
        <v>46</v>
      </c>
      <c r="C30" s="155"/>
      <c r="D30" s="155"/>
      <c r="E30" s="155"/>
      <c r="F30" s="156"/>
      <c r="G30" s="8">
        <f>'Memória de Cálculo - Encargos'!D5</f>
        <v>0.2</v>
      </c>
      <c r="H30" s="44">
        <f>$G30</f>
        <v>0.2</v>
      </c>
      <c r="I30" s="45">
        <f>ROUND(H30*SUM(I$21,I$27),2)</f>
        <v>844.49</v>
      </c>
    </row>
    <row r="31" spans="1:9" ht="15" customHeight="1">
      <c r="A31" s="75" t="s">
        <v>12</v>
      </c>
      <c r="B31" s="155" t="s">
        <v>47</v>
      </c>
      <c r="C31" s="155"/>
      <c r="D31" s="155"/>
      <c r="E31" s="155"/>
      <c r="F31" s="156"/>
      <c r="G31" s="8">
        <f>'Memória de Cálculo - Encargos'!D6</f>
        <v>2.5000000000000001E-2</v>
      </c>
      <c r="H31" s="44">
        <f>$G31</f>
        <v>2.5000000000000001E-2</v>
      </c>
      <c r="I31" s="45">
        <f t="shared" ref="I31:I37" si="1">ROUND(H31*SUM(I$21,I$27),2)</f>
        <v>105.56</v>
      </c>
    </row>
    <row r="32" spans="1:9" ht="15">
      <c r="A32" s="75" t="s">
        <v>35</v>
      </c>
      <c r="B32" s="155" t="s">
        <v>48</v>
      </c>
      <c r="C32" s="155"/>
      <c r="D32" s="155"/>
      <c r="E32" s="155"/>
      <c r="F32" s="156"/>
      <c r="G32" s="8">
        <v>0.03</v>
      </c>
      <c r="H32" s="44">
        <f>$G32</f>
        <v>0.03</v>
      </c>
      <c r="I32" s="45">
        <f t="shared" si="1"/>
        <v>126.67</v>
      </c>
    </row>
    <row r="33" spans="1:9" ht="15" customHeight="1">
      <c r="A33" s="75" t="s">
        <v>14</v>
      </c>
      <c r="B33" s="155" t="s">
        <v>49</v>
      </c>
      <c r="C33" s="155"/>
      <c r="D33" s="155"/>
      <c r="E33" s="155"/>
      <c r="F33" s="156"/>
      <c r="G33" s="8">
        <f>'Memória de Cálculo - Encargos'!D8</f>
        <v>1.4999999999999999E-2</v>
      </c>
      <c r="H33" s="44">
        <f t="shared" ref="H33:H37" si="2">$G33</f>
        <v>1.4999999999999999E-2</v>
      </c>
      <c r="I33" s="45">
        <f t="shared" si="1"/>
        <v>63.34</v>
      </c>
    </row>
    <row r="34" spans="1:9" ht="15" customHeight="1">
      <c r="A34" s="75" t="s">
        <v>15</v>
      </c>
      <c r="B34" s="155" t="s">
        <v>50</v>
      </c>
      <c r="C34" s="155"/>
      <c r="D34" s="155"/>
      <c r="E34" s="155"/>
      <c r="F34" s="156"/>
      <c r="G34" s="8">
        <f>'Memória de Cálculo - Encargos'!D9</f>
        <v>0.01</v>
      </c>
      <c r="H34" s="44">
        <f t="shared" si="2"/>
        <v>0.01</v>
      </c>
      <c r="I34" s="45">
        <f t="shared" si="1"/>
        <v>42.22</v>
      </c>
    </row>
    <row r="35" spans="1:9" ht="15" customHeight="1">
      <c r="A35" s="75" t="s">
        <v>36</v>
      </c>
      <c r="B35" s="156" t="s">
        <v>51</v>
      </c>
      <c r="C35" s="168"/>
      <c r="D35" s="168"/>
      <c r="E35" s="168"/>
      <c r="F35" s="171"/>
      <c r="G35" s="8">
        <f>'Memória de Cálculo - Encargos'!D10</f>
        <v>6.0000000000000001E-3</v>
      </c>
      <c r="H35" s="44">
        <f t="shared" si="2"/>
        <v>6.0000000000000001E-3</v>
      </c>
      <c r="I35" s="45">
        <f t="shared" si="1"/>
        <v>25.33</v>
      </c>
    </row>
    <row r="36" spans="1:9" ht="15">
      <c r="A36" s="75" t="s">
        <v>16</v>
      </c>
      <c r="B36" s="155" t="s">
        <v>52</v>
      </c>
      <c r="C36" s="155"/>
      <c r="D36" s="155"/>
      <c r="E36" s="155"/>
      <c r="F36" s="156"/>
      <c r="G36" s="8">
        <f>'Memória de Cálculo - Encargos'!D11</f>
        <v>2E-3</v>
      </c>
      <c r="H36" s="44">
        <f t="shared" si="2"/>
        <v>2E-3</v>
      </c>
      <c r="I36" s="45">
        <f t="shared" si="1"/>
        <v>8.44</v>
      </c>
    </row>
    <row r="37" spans="1:9" ht="15">
      <c r="A37" s="75" t="s">
        <v>53</v>
      </c>
      <c r="B37" s="155" t="s">
        <v>54</v>
      </c>
      <c r="C37" s="155"/>
      <c r="D37" s="155"/>
      <c r="E37" s="155"/>
      <c r="F37" s="156"/>
      <c r="G37" s="8">
        <f>'Memória de Cálculo - Encargos'!D12</f>
        <v>0.08</v>
      </c>
      <c r="H37" s="44">
        <f t="shared" si="2"/>
        <v>0.08</v>
      </c>
      <c r="I37" s="45">
        <f t="shared" si="1"/>
        <v>337.8</v>
      </c>
    </row>
    <row r="38" spans="1:9" ht="15" customHeight="1">
      <c r="A38" s="151" t="s">
        <v>55</v>
      </c>
      <c r="B38" s="151"/>
      <c r="C38" s="151"/>
      <c r="D38" s="151"/>
      <c r="E38" s="151"/>
      <c r="F38" s="152"/>
      <c r="G38" s="9">
        <f t="shared" ref="G38:I38" si="3">SUM(G30:G37)</f>
        <v>0.36799999999999999</v>
      </c>
      <c r="H38" s="46">
        <f t="shared" si="3"/>
        <v>0.36799999999999999</v>
      </c>
      <c r="I38" s="42">
        <f t="shared" si="3"/>
        <v>1553.85</v>
      </c>
    </row>
    <row r="39" spans="1:9" ht="15">
      <c r="A39" s="172"/>
      <c r="B39" s="146"/>
      <c r="C39" s="146"/>
      <c r="D39" s="146"/>
      <c r="E39" s="146"/>
      <c r="F39" s="146"/>
      <c r="G39" s="10"/>
      <c r="H39" s="78"/>
      <c r="I39" s="48"/>
    </row>
    <row r="40" spans="1:9" ht="15" customHeight="1">
      <c r="A40" s="77" t="s">
        <v>56</v>
      </c>
      <c r="B40" s="169" t="s">
        <v>57</v>
      </c>
      <c r="C40" s="169"/>
      <c r="D40" s="169"/>
      <c r="E40" s="169"/>
      <c r="F40" s="170"/>
      <c r="G40" s="17"/>
      <c r="H40" s="49"/>
      <c r="I40" s="78" t="s">
        <v>33</v>
      </c>
    </row>
    <row r="41" spans="1:9" ht="33.75" customHeight="1">
      <c r="A41" s="75" t="s">
        <v>11</v>
      </c>
      <c r="B41" s="161" t="s">
        <v>186</v>
      </c>
      <c r="C41" s="161"/>
      <c r="D41" s="161"/>
      <c r="E41" s="161"/>
      <c r="F41" s="162"/>
      <c r="G41" s="20">
        <f>'Salários e Benefícios'!$G$4*2</f>
        <v>8.1</v>
      </c>
      <c r="H41" s="50">
        <v>22</v>
      </c>
      <c r="I41" s="45">
        <f>IF(H41*'Salários e Benefícios'!$G$4*2-I15*0.06&lt;0,0,ROUND(H41*'Salários e Benefícios'!$G$4*2-I15*0.06,2))</f>
        <v>64.25</v>
      </c>
    </row>
    <row r="42" spans="1:9" ht="46.5" customHeight="1">
      <c r="A42" s="75" t="s">
        <v>12</v>
      </c>
      <c r="B42" s="161" t="s">
        <v>185</v>
      </c>
      <c r="C42" s="161"/>
      <c r="D42" s="161"/>
      <c r="E42" s="161"/>
      <c r="F42" s="162"/>
      <c r="G42" s="20">
        <f>'Salários e Benefícios'!F4</f>
        <v>283</v>
      </c>
      <c r="H42" s="50">
        <v>1</v>
      </c>
      <c r="I42" s="45">
        <f>ROUND((H42*$G42)-2,2)</f>
        <v>281</v>
      </c>
    </row>
    <row r="43" spans="1:9" ht="15" customHeight="1">
      <c r="A43" s="75" t="s">
        <v>35</v>
      </c>
      <c r="B43" s="162" t="s">
        <v>203</v>
      </c>
      <c r="C43" s="163"/>
      <c r="D43" s="163"/>
      <c r="E43" s="163"/>
      <c r="F43" s="176"/>
      <c r="G43" s="20"/>
      <c r="H43" s="79"/>
      <c r="I43" s="45">
        <f t="shared" ref="I43:I44" si="4">$G43</f>
        <v>0</v>
      </c>
    </row>
    <row r="44" spans="1:9" ht="15" customHeight="1">
      <c r="A44" s="75" t="s">
        <v>14</v>
      </c>
      <c r="B44" s="161" t="s">
        <v>202</v>
      </c>
      <c r="C44" s="161"/>
      <c r="D44" s="161"/>
      <c r="E44" s="161"/>
      <c r="F44" s="162"/>
      <c r="G44" s="20"/>
      <c r="H44" s="79"/>
      <c r="I44" s="45">
        <f t="shared" si="4"/>
        <v>0</v>
      </c>
    </row>
    <row r="45" spans="1:9" ht="15" customHeight="1">
      <c r="A45" s="151" t="s">
        <v>58</v>
      </c>
      <c r="B45" s="151"/>
      <c r="C45" s="151"/>
      <c r="D45" s="151"/>
      <c r="E45" s="151"/>
      <c r="F45" s="152"/>
      <c r="G45" s="81"/>
      <c r="H45" s="78"/>
      <c r="I45" s="47">
        <f>SUM(I41:I44)</f>
        <v>345.25</v>
      </c>
    </row>
    <row r="46" spans="1:9" ht="15">
      <c r="A46" s="167"/>
      <c r="B46" s="177"/>
      <c r="C46" s="177"/>
      <c r="D46" s="177"/>
      <c r="E46" s="177"/>
      <c r="F46" s="177"/>
      <c r="G46" s="10"/>
      <c r="H46" s="78"/>
      <c r="I46" s="48"/>
    </row>
    <row r="47" spans="1:9" ht="22.9" customHeight="1">
      <c r="A47" s="169" t="s">
        <v>59</v>
      </c>
      <c r="B47" s="169"/>
      <c r="C47" s="169"/>
      <c r="D47" s="169"/>
      <c r="E47" s="169"/>
      <c r="F47" s="170"/>
      <c r="G47" s="17"/>
      <c r="H47" s="49"/>
      <c r="I47" s="78" t="s">
        <v>33</v>
      </c>
    </row>
    <row r="48" spans="1:9" ht="15">
      <c r="A48" s="76" t="s">
        <v>39</v>
      </c>
      <c r="B48" s="189" t="str">
        <f>B24</f>
        <v>Submódulo  2.1 - 13º SALÁRIO E ADICIONAL DE FÉRIAS</v>
      </c>
      <c r="C48" s="189"/>
      <c r="D48" s="189"/>
      <c r="E48" s="189"/>
      <c r="F48" s="149"/>
      <c r="G48" s="80"/>
      <c r="H48" s="79"/>
      <c r="I48" s="47">
        <f>I27</f>
        <v>422.21</v>
      </c>
    </row>
    <row r="49" spans="1:13" ht="15">
      <c r="A49" s="76" t="s">
        <v>44</v>
      </c>
      <c r="B49" s="189" t="str">
        <f>B29</f>
        <v>Submódulo 2.2 -  ENCARGOS PREVIDÊNCIÁRIOS E FGTS</v>
      </c>
      <c r="C49" s="189"/>
      <c r="D49" s="189"/>
      <c r="E49" s="189"/>
      <c r="F49" s="149"/>
      <c r="G49" s="80"/>
      <c r="H49" s="79"/>
      <c r="I49" s="47">
        <f>I38</f>
        <v>1553.85</v>
      </c>
    </row>
    <row r="50" spans="1:13" ht="15">
      <c r="A50" s="76" t="s">
        <v>56</v>
      </c>
      <c r="B50" s="189" t="str">
        <f>B40</f>
        <v>Submódulo 2.3 - BENEFÍCIOS MENSAIS E DIÁRIOS</v>
      </c>
      <c r="C50" s="189"/>
      <c r="D50" s="189"/>
      <c r="E50" s="189"/>
      <c r="F50" s="149"/>
      <c r="G50" s="80"/>
      <c r="H50" s="79"/>
      <c r="I50" s="47">
        <f>I45</f>
        <v>345.25</v>
      </c>
    </row>
    <row r="51" spans="1:13" ht="15">
      <c r="A51" s="151" t="s">
        <v>60</v>
      </c>
      <c r="B51" s="151"/>
      <c r="C51" s="151"/>
      <c r="D51" s="151"/>
      <c r="E51" s="151"/>
      <c r="F51" s="152"/>
      <c r="G51" s="81"/>
      <c r="H51" s="78"/>
      <c r="I51" s="47">
        <f>SUM(I48:I50)</f>
        <v>2321.31</v>
      </c>
    </row>
    <row r="52" spans="1:13" ht="15">
      <c r="A52" s="182"/>
      <c r="B52" s="183"/>
      <c r="C52" s="183"/>
      <c r="D52" s="183"/>
      <c r="E52" s="183"/>
      <c r="F52" s="183"/>
      <c r="G52" s="18"/>
      <c r="H52" s="51"/>
      <c r="I52" s="48"/>
    </row>
    <row r="53" spans="1:13" ht="15" customHeight="1">
      <c r="A53" s="166" t="s">
        <v>61</v>
      </c>
      <c r="B53" s="166"/>
      <c r="C53" s="166"/>
      <c r="D53" s="166"/>
      <c r="E53" s="166"/>
      <c r="F53" s="167"/>
      <c r="G53" s="81"/>
      <c r="H53" s="78"/>
      <c r="I53" s="43"/>
    </row>
    <row r="54" spans="1:13" ht="15" customHeight="1">
      <c r="A54" s="157" t="s">
        <v>62</v>
      </c>
      <c r="B54" s="157"/>
      <c r="C54" s="157"/>
      <c r="D54" s="157"/>
      <c r="E54" s="157"/>
      <c r="F54" s="158"/>
      <c r="G54" s="81" t="s">
        <v>167</v>
      </c>
      <c r="H54" s="78"/>
      <c r="I54" s="78" t="s">
        <v>33</v>
      </c>
    </row>
    <row r="55" spans="1:13" ht="15" customHeight="1">
      <c r="A55" s="95"/>
      <c r="B55" s="190" t="s">
        <v>164</v>
      </c>
      <c r="C55" s="190"/>
      <c r="D55" s="190"/>
      <c r="E55" s="190"/>
      <c r="F55" s="178"/>
      <c r="G55" s="103">
        <v>0.5</v>
      </c>
      <c r="H55" s="102">
        <f>ROUND(SUM(H56:H58),2)</f>
        <v>584.52</v>
      </c>
      <c r="I55" s="47">
        <f>ROUND(H55*$G55,2)</f>
        <v>292.26</v>
      </c>
      <c r="J55" s="186" t="s">
        <v>189</v>
      </c>
      <c r="K55" s="187"/>
      <c r="L55" s="187"/>
      <c r="M55" s="187"/>
    </row>
    <row r="56" spans="1:13" ht="15" customHeight="1">
      <c r="A56" s="75" t="s">
        <v>11</v>
      </c>
      <c r="B56" s="155" t="s">
        <v>63</v>
      </c>
      <c r="C56" s="155"/>
      <c r="D56" s="155"/>
      <c r="E56" s="155"/>
      <c r="F56" s="156"/>
      <c r="G56" s="101">
        <f>G$55</f>
        <v>0.5</v>
      </c>
      <c r="H56" s="45">
        <f>((I$21+I$21/12+I$21/12+I$21/36)+I50)/12</f>
        <v>407.04</v>
      </c>
      <c r="I56" s="45">
        <f>H56*$G56</f>
        <v>203.52</v>
      </c>
      <c r="J56" s="186"/>
      <c r="K56" s="187"/>
      <c r="L56" s="187"/>
      <c r="M56" s="187"/>
    </row>
    <row r="57" spans="1:13" ht="15" customHeight="1">
      <c r="A57" s="75" t="s">
        <v>12</v>
      </c>
      <c r="B57" s="155" t="s">
        <v>64</v>
      </c>
      <c r="C57" s="155"/>
      <c r="D57" s="155"/>
      <c r="E57" s="155"/>
      <c r="F57" s="156"/>
      <c r="G57" s="101">
        <f>G$55</f>
        <v>0.5</v>
      </c>
      <c r="H57" s="45">
        <f>((I$21+I$21/12+I$21/12+I$21/36)/12)*H$37</f>
        <v>30.26</v>
      </c>
      <c r="I57" s="45">
        <f>H57*$G57</f>
        <v>15.13</v>
      </c>
      <c r="J57" s="186"/>
      <c r="K57" s="187"/>
      <c r="L57" s="187"/>
      <c r="M57" s="187"/>
    </row>
    <row r="58" spans="1:13" ht="27.75" customHeight="1">
      <c r="A58" s="75" t="s">
        <v>35</v>
      </c>
      <c r="B58" s="155" t="s">
        <v>168</v>
      </c>
      <c r="C58" s="155"/>
      <c r="D58" s="155"/>
      <c r="E58" s="155"/>
      <c r="F58" s="156"/>
      <c r="G58" s="101">
        <f>G$55</f>
        <v>0.5</v>
      </c>
      <c r="H58" s="45">
        <f>0.4*(H57+I37)</f>
        <v>147.22</v>
      </c>
      <c r="I58" s="45">
        <f>H58*$G58</f>
        <v>73.61</v>
      </c>
      <c r="J58" s="186"/>
      <c r="K58" s="187"/>
      <c r="L58" s="187"/>
      <c r="M58" s="187"/>
    </row>
    <row r="59" spans="1:13" ht="27.75" customHeight="1">
      <c r="A59" s="95"/>
      <c r="B59" s="190" t="s">
        <v>165</v>
      </c>
      <c r="C59" s="190"/>
      <c r="D59" s="190"/>
      <c r="E59" s="190"/>
      <c r="F59" s="178"/>
      <c r="G59" s="103">
        <v>0.5</v>
      </c>
      <c r="H59" s="47">
        <f>ROUND(SUM(H60:H60),2)</f>
        <v>135.12</v>
      </c>
      <c r="I59" s="47">
        <f>ROUND(H59*$G59,2)</f>
        <v>67.56</v>
      </c>
      <c r="J59" s="186"/>
      <c r="K59" s="187"/>
      <c r="L59" s="187"/>
      <c r="M59" s="187"/>
    </row>
    <row r="60" spans="1:13" ht="28.5" customHeight="1">
      <c r="A60" s="75" t="s">
        <v>14</v>
      </c>
      <c r="B60" s="155" t="s">
        <v>166</v>
      </c>
      <c r="C60" s="155"/>
      <c r="D60" s="155"/>
      <c r="E60" s="155"/>
      <c r="F60" s="156"/>
      <c r="G60" s="101">
        <f>G$59</f>
        <v>0.5</v>
      </c>
      <c r="H60" s="45">
        <f>0.4*(I37)</f>
        <v>135.12</v>
      </c>
      <c r="I60" s="45">
        <f>H60*$G60</f>
        <v>67.56</v>
      </c>
      <c r="J60" s="186"/>
      <c r="K60" s="187"/>
      <c r="L60" s="187"/>
      <c r="M60" s="187"/>
    </row>
    <row r="61" spans="1:13" ht="15" customHeight="1">
      <c r="A61" s="151" t="s">
        <v>65</v>
      </c>
      <c r="B61" s="151"/>
      <c r="C61" s="151"/>
      <c r="D61" s="151"/>
      <c r="E61" s="151"/>
      <c r="F61" s="152"/>
      <c r="G61" s="9">
        <f>G55+G59</f>
        <v>1</v>
      </c>
      <c r="H61" s="102">
        <f>H59+H55</f>
        <v>719.64</v>
      </c>
      <c r="I61" s="47">
        <f>I55+I59</f>
        <v>359.82</v>
      </c>
    </row>
    <row r="62" spans="1:13" ht="15">
      <c r="A62" s="167"/>
      <c r="B62" s="177"/>
      <c r="C62" s="177"/>
      <c r="D62" s="177"/>
      <c r="E62" s="177"/>
      <c r="F62" s="177"/>
      <c r="G62" s="10"/>
      <c r="H62" s="78"/>
      <c r="I62" s="78"/>
    </row>
    <row r="63" spans="1:13" ht="15" customHeight="1">
      <c r="A63" s="166" t="s">
        <v>66</v>
      </c>
      <c r="B63" s="166"/>
      <c r="C63" s="166"/>
      <c r="D63" s="166"/>
      <c r="E63" s="166"/>
      <c r="F63" s="167"/>
      <c r="G63" s="81"/>
      <c r="H63" s="78"/>
      <c r="I63" s="86"/>
    </row>
    <row r="64" spans="1:13" ht="26.25" customHeight="1">
      <c r="A64" s="157" t="s">
        <v>67</v>
      </c>
      <c r="B64" s="157"/>
      <c r="C64" s="157"/>
      <c r="D64" s="157"/>
      <c r="E64" s="157"/>
      <c r="F64" s="158"/>
      <c r="G64" s="105" t="s">
        <v>170</v>
      </c>
      <c r="H64" s="85"/>
      <c r="I64" s="47" t="s">
        <v>33</v>
      </c>
    </row>
    <row r="65" spans="1:10" ht="15" customHeight="1">
      <c r="A65" s="75" t="s">
        <v>11</v>
      </c>
      <c r="B65" s="156" t="s">
        <v>141</v>
      </c>
      <c r="C65" s="168"/>
      <c r="D65" s="168"/>
      <c r="E65" s="168"/>
      <c r="F65" s="171"/>
      <c r="G65" s="104">
        <f>'Memória de Cálculo - Encargos'!D39</f>
        <v>30</v>
      </c>
      <c r="H65" s="92">
        <f>$G65</f>
        <v>30</v>
      </c>
      <c r="I65" s="45">
        <f t="shared" ref="I65:I76" si="5">ROUND((((I$21+I$51+I$61)/30)*H65)/12,2)</f>
        <v>540.12</v>
      </c>
      <c r="J65" s="2" t="s">
        <v>190</v>
      </c>
    </row>
    <row r="66" spans="1:10" ht="15" customHeight="1">
      <c r="A66" s="75" t="s">
        <v>12</v>
      </c>
      <c r="B66" s="156" t="s">
        <v>142</v>
      </c>
      <c r="C66" s="168"/>
      <c r="D66" s="168"/>
      <c r="E66" s="168"/>
      <c r="F66" s="171"/>
      <c r="G66" s="104">
        <v>5</v>
      </c>
      <c r="H66" s="92">
        <f t="shared" ref="H66:H76" si="6">$G66</f>
        <v>5</v>
      </c>
      <c r="I66" s="45">
        <f t="shared" si="5"/>
        <v>90.02</v>
      </c>
    </row>
    <row r="67" spans="1:10" ht="15" customHeight="1">
      <c r="A67" s="75" t="s">
        <v>35</v>
      </c>
      <c r="B67" s="156" t="s">
        <v>143</v>
      </c>
      <c r="C67" s="168"/>
      <c r="D67" s="168"/>
      <c r="E67" s="168"/>
      <c r="F67" s="171"/>
      <c r="G67" s="104">
        <f>'Memória de Cálculo - Encargos'!D41</f>
        <v>0</v>
      </c>
      <c r="H67" s="92">
        <f t="shared" si="6"/>
        <v>0</v>
      </c>
      <c r="I67" s="45">
        <f t="shared" si="5"/>
        <v>0</v>
      </c>
    </row>
    <row r="68" spans="1:10" ht="15" customHeight="1">
      <c r="A68" s="75" t="s">
        <v>14</v>
      </c>
      <c r="B68" s="156" t="s">
        <v>144</v>
      </c>
      <c r="C68" s="168"/>
      <c r="D68" s="168"/>
      <c r="E68" s="168"/>
      <c r="F68" s="171"/>
      <c r="G68" s="104">
        <f>'Memória de Cálculo - Encargos'!D42</f>
        <v>0</v>
      </c>
      <c r="H68" s="92">
        <f t="shared" si="6"/>
        <v>0</v>
      </c>
      <c r="I68" s="45">
        <f t="shared" si="5"/>
        <v>0</v>
      </c>
    </row>
    <row r="69" spans="1:10" ht="15">
      <c r="A69" s="75" t="s">
        <v>15</v>
      </c>
      <c r="B69" s="156" t="s">
        <v>145</v>
      </c>
      <c r="C69" s="168"/>
      <c r="D69" s="168"/>
      <c r="E69" s="168"/>
      <c r="F69" s="171"/>
      <c r="G69" s="104">
        <f>'Memória de Cálculo - Encargos'!D43</f>
        <v>0</v>
      </c>
      <c r="H69" s="92">
        <f t="shared" si="6"/>
        <v>0</v>
      </c>
      <c r="I69" s="45">
        <f t="shared" si="5"/>
        <v>0</v>
      </c>
    </row>
    <row r="70" spans="1:10" ht="15" customHeight="1">
      <c r="A70" s="75" t="s">
        <v>36</v>
      </c>
      <c r="B70" s="156" t="s">
        <v>146</v>
      </c>
      <c r="C70" s="168"/>
      <c r="D70" s="168"/>
      <c r="E70" s="168"/>
      <c r="F70" s="171"/>
      <c r="G70" s="104">
        <f>'Memória de Cálculo - Encargos'!D44</f>
        <v>0</v>
      </c>
      <c r="H70" s="92">
        <f t="shared" si="6"/>
        <v>0</v>
      </c>
      <c r="I70" s="45">
        <f t="shared" si="5"/>
        <v>0</v>
      </c>
    </row>
    <row r="71" spans="1:10" ht="15" customHeight="1">
      <c r="A71" s="91" t="s">
        <v>16</v>
      </c>
      <c r="B71" s="156" t="s">
        <v>147</v>
      </c>
      <c r="C71" s="168"/>
      <c r="D71" s="168"/>
      <c r="E71" s="168"/>
      <c r="F71" s="171"/>
      <c r="G71" s="104">
        <f>'Memória de Cálculo - Encargos'!D45</f>
        <v>0</v>
      </c>
      <c r="H71" s="92">
        <f t="shared" si="6"/>
        <v>0</v>
      </c>
      <c r="I71" s="45">
        <f t="shared" si="5"/>
        <v>0</v>
      </c>
    </row>
    <row r="72" spans="1:10" ht="15" customHeight="1">
      <c r="A72" s="91" t="s">
        <v>53</v>
      </c>
      <c r="B72" s="156" t="s">
        <v>148</v>
      </c>
      <c r="C72" s="168"/>
      <c r="D72" s="168"/>
      <c r="E72" s="168"/>
      <c r="F72" s="171"/>
      <c r="G72" s="104">
        <f>'Memória de Cálculo - Encargos'!D46</f>
        <v>0</v>
      </c>
      <c r="H72" s="92">
        <f t="shared" si="6"/>
        <v>0</v>
      </c>
      <c r="I72" s="45">
        <f t="shared" si="5"/>
        <v>0</v>
      </c>
    </row>
    <row r="73" spans="1:10" ht="15" customHeight="1">
      <c r="A73" s="91" t="s">
        <v>153</v>
      </c>
      <c r="B73" s="156" t="s">
        <v>149</v>
      </c>
      <c r="C73" s="168"/>
      <c r="D73" s="168"/>
      <c r="E73" s="168"/>
      <c r="F73" s="171"/>
      <c r="G73" s="104">
        <f>'Memória de Cálculo - Encargos'!D47</f>
        <v>0</v>
      </c>
      <c r="H73" s="92">
        <f t="shared" si="6"/>
        <v>0</v>
      </c>
      <c r="I73" s="45">
        <f t="shared" si="5"/>
        <v>0</v>
      </c>
    </row>
    <row r="74" spans="1:10" ht="15" customHeight="1">
      <c r="A74" s="91" t="s">
        <v>154</v>
      </c>
      <c r="B74" s="156" t="s">
        <v>150</v>
      </c>
      <c r="C74" s="168"/>
      <c r="D74" s="168"/>
      <c r="E74" s="168"/>
      <c r="F74" s="171"/>
      <c r="G74" s="104">
        <f>'Memória de Cálculo - Encargos'!D48</f>
        <v>0</v>
      </c>
      <c r="H74" s="92">
        <f t="shared" si="6"/>
        <v>0</v>
      </c>
      <c r="I74" s="45">
        <f t="shared" si="5"/>
        <v>0</v>
      </c>
    </row>
    <row r="75" spans="1:10" ht="15" customHeight="1">
      <c r="A75" s="91" t="s">
        <v>155</v>
      </c>
      <c r="B75" s="156" t="s">
        <v>151</v>
      </c>
      <c r="C75" s="168"/>
      <c r="D75" s="168"/>
      <c r="E75" s="168"/>
      <c r="F75" s="171"/>
      <c r="G75" s="104">
        <f>'Memória de Cálculo - Encargos'!D49</f>
        <v>0</v>
      </c>
      <c r="H75" s="92">
        <f t="shared" si="6"/>
        <v>0</v>
      </c>
      <c r="I75" s="45">
        <f t="shared" si="5"/>
        <v>0</v>
      </c>
    </row>
    <row r="76" spans="1:10" ht="15" customHeight="1">
      <c r="A76" s="91" t="s">
        <v>156</v>
      </c>
      <c r="B76" s="156" t="s">
        <v>152</v>
      </c>
      <c r="C76" s="168"/>
      <c r="D76" s="168"/>
      <c r="E76" s="168"/>
      <c r="F76" s="171"/>
      <c r="G76" s="104">
        <f>'Memória de Cálculo - Encargos'!D50</f>
        <v>0</v>
      </c>
      <c r="H76" s="92">
        <f t="shared" si="6"/>
        <v>0</v>
      </c>
      <c r="I76" s="45">
        <f t="shared" si="5"/>
        <v>0</v>
      </c>
    </row>
    <row r="77" spans="1:10" ht="15" customHeight="1">
      <c r="A77" s="151" t="s">
        <v>68</v>
      </c>
      <c r="B77" s="151"/>
      <c r="C77" s="151"/>
      <c r="D77" s="151"/>
      <c r="E77" s="151"/>
      <c r="F77" s="152"/>
      <c r="G77" s="93">
        <f>SUM(G65:G76)</f>
        <v>35</v>
      </c>
      <c r="H77" s="94">
        <f t="shared" ref="H77:I77" si="7">SUM(H65:H76)</f>
        <v>35</v>
      </c>
      <c r="I77" s="47">
        <f t="shared" si="7"/>
        <v>630.14</v>
      </c>
    </row>
    <row r="78" spans="1:10" ht="15">
      <c r="A78" s="175"/>
      <c r="B78" s="175"/>
      <c r="C78" s="175"/>
      <c r="D78" s="175"/>
      <c r="E78" s="175"/>
      <c r="F78" s="172"/>
      <c r="G78" s="81"/>
      <c r="H78" s="78"/>
      <c r="I78" s="43"/>
    </row>
    <row r="79" spans="1:10" ht="15" customHeight="1">
      <c r="A79" s="157" t="s">
        <v>69</v>
      </c>
      <c r="B79" s="157"/>
      <c r="C79" s="157"/>
      <c r="D79" s="157"/>
      <c r="E79" s="157"/>
      <c r="F79" s="158"/>
      <c r="G79" s="81"/>
      <c r="H79" s="78"/>
      <c r="I79" s="43"/>
    </row>
    <row r="80" spans="1:10" ht="15" customHeight="1">
      <c r="A80" s="153" t="s">
        <v>70</v>
      </c>
      <c r="B80" s="153"/>
      <c r="C80" s="153"/>
      <c r="D80" s="153"/>
      <c r="E80" s="153"/>
      <c r="F80" s="154"/>
      <c r="G80" s="81"/>
      <c r="H80" s="78"/>
      <c r="I80" s="78" t="s">
        <v>33</v>
      </c>
    </row>
    <row r="81" spans="1:9" ht="15" customHeight="1">
      <c r="A81" s="75">
        <v>1</v>
      </c>
      <c r="B81" s="155" t="s">
        <v>71</v>
      </c>
      <c r="C81" s="155"/>
      <c r="D81" s="155"/>
      <c r="E81" s="155"/>
      <c r="F81" s="156"/>
      <c r="G81" s="80"/>
      <c r="H81" s="52">
        <v>0</v>
      </c>
      <c r="I81" s="53">
        <f>H81*I21</f>
        <v>0</v>
      </c>
    </row>
    <row r="82" spans="1:9" ht="15" customHeight="1">
      <c r="A82" s="151" t="s">
        <v>72</v>
      </c>
      <c r="B82" s="151"/>
      <c r="C82" s="151"/>
      <c r="D82" s="151"/>
      <c r="E82" s="151"/>
      <c r="F82" s="152"/>
      <c r="G82" s="81"/>
      <c r="H82" s="46">
        <f t="shared" ref="H82:I82" si="8">SUM(H81:H81)</f>
        <v>0</v>
      </c>
      <c r="I82" s="48">
        <f t="shared" si="8"/>
        <v>0</v>
      </c>
    </row>
    <row r="83" spans="1:9" ht="15">
      <c r="A83" s="145"/>
      <c r="B83" s="146"/>
      <c r="C83" s="146"/>
      <c r="D83" s="146"/>
      <c r="E83" s="146"/>
      <c r="F83" s="146"/>
      <c r="G83" s="10"/>
      <c r="H83" s="78"/>
      <c r="I83" s="43"/>
    </row>
    <row r="84" spans="1:9" ht="27" customHeight="1">
      <c r="A84" s="147" t="s">
        <v>73</v>
      </c>
      <c r="B84" s="148"/>
      <c r="C84" s="148"/>
      <c r="D84" s="148"/>
      <c r="E84" s="148"/>
      <c r="F84" s="148"/>
      <c r="G84" s="23"/>
      <c r="H84" s="49"/>
      <c r="I84" s="78" t="s">
        <v>33</v>
      </c>
    </row>
    <row r="85" spans="1:9" ht="31.5" customHeight="1">
      <c r="A85" s="4" t="s">
        <v>74</v>
      </c>
      <c r="B85" s="149" t="str">
        <f>A64</f>
        <v>Submódulo 4.1 COMPOSIÇÃO DO CUSTO DE REPOSIÇÃO DO PROFISISONAL AUSENTE</v>
      </c>
      <c r="C85" s="150"/>
      <c r="D85" s="150"/>
      <c r="E85" s="150"/>
      <c r="F85" s="150"/>
      <c r="G85" s="13"/>
      <c r="H85" s="79"/>
      <c r="I85" s="47">
        <f>I77</f>
        <v>630.14</v>
      </c>
    </row>
    <row r="86" spans="1:9" ht="20.25" customHeight="1">
      <c r="A86" s="4" t="s">
        <v>75</v>
      </c>
      <c r="B86" s="149" t="str">
        <f>A79</f>
        <v>Submódulo 4.2 INTRAJORNADA</v>
      </c>
      <c r="C86" s="150"/>
      <c r="D86" s="150"/>
      <c r="E86" s="150"/>
      <c r="F86" s="150"/>
      <c r="G86" s="13"/>
      <c r="H86" s="79"/>
      <c r="I86" s="47">
        <f>I82</f>
        <v>0</v>
      </c>
    </row>
    <row r="87" spans="1:9" ht="15">
      <c r="A87" s="159" t="s">
        <v>60</v>
      </c>
      <c r="B87" s="160"/>
      <c r="C87" s="160"/>
      <c r="D87" s="160"/>
      <c r="E87" s="160"/>
      <c r="F87" s="160"/>
      <c r="G87" s="7"/>
      <c r="H87" s="78"/>
      <c r="I87" s="47">
        <f>SUM(I85:I86)</f>
        <v>630.14</v>
      </c>
    </row>
    <row r="88" spans="1:9" ht="15">
      <c r="A88" s="145"/>
      <c r="B88" s="146"/>
      <c r="C88" s="146"/>
      <c r="D88" s="146"/>
      <c r="E88" s="146"/>
      <c r="F88" s="146"/>
      <c r="G88" s="7"/>
      <c r="H88" s="78"/>
      <c r="I88" s="78"/>
    </row>
    <row r="89" spans="1:9" ht="15" customHeight="1">
      <c r="A89" s="166" t="s">
        <v>76</v>
      </c>
      <c r="B89" s="166"/>
      <c r="C89" s="166"/>
      <c r="D89" s="166"/>
      <c r="E89" s="166"/>
      <c r="F89" s="167"/>
      <c r="G89" s="7"/>
      <c r="H89" s="78"/>
      <c r="I89" s="78" t="s">
        <v>33</v>
      </c>
    </row>
    <row r="90" spans="1:9" ht="15">
      <c r="A90" s="75">
        <v>1</v>
      </c>
      <c r="B90" s="143" t="s">
        <v>77</v>
      </c>
      <c r="C90" s="143"/>
      <c r="D90" s="143"/>
      <c r="E90" s="143"/>
      <c r="F90" s="144"/>
      <c r="G90" s="21">
        <v>29.63</v>
      </c>
      <c r="H90" s="54"/>
      <c r="I90" s="64">
        <f>$G90</f>
        <v>29.63</v>
      </c>
    </row>
    <row r="91" spans="1:9" ht="15">
      <c r="A91" s="75">
        <v>2</v>
      </c>
      <c r="B91" s="143" t="s">
        <v>78</v>
      </c>
      <c r="C91" s="143"/>
      <c r="D91" s="143"/>
      <c r="E91" s="143"/>
      <c r="F91" s="144"/>
      <c r="G91" s="21">
        <v>50.18</v>
      </c>
      <c r="H91" s="54"/>
      <c r="I91" s="64">
        <f t="shared" ref="I91:I93" si="9">$G91</f>
        <v>50.18</v>
      </c>
    </row>
    <row r="92" spans="1:9" ht="30.75" customHeight="1">
      <c r="A92" s="75">
        <v>3</v>
      </c>
      <c r="B92" s="161"/>
      <c r="C92" s="161"/>
      <c r="D92" s="161"/>
      <c r="E92" s="161"/>
      <c r="F92" s="162"/>
      <c r="G92" s="21"/>
      <c r="H92" s="79"/>
      <c r="I92" s="64">
        <f t="shared" si="9"/>
        <v>0</v>
      </c>
    </row>
    <row r="93" spans="1:9" ht="15">
      <c r="A93" s="75">
        <v>4</v>
      </c>
      <c r="B93" s="161"/>
      <c r="C93" s="161"/>
      <c r="D93" s="161"/>
      <c r="E93" s="161"/>
      <c r="F93" s="162"/>
      <c r="G93" s="21"/>
      <c r="H93" s="79"/>
      <c r="I93" s="64">
        <f t="shared" si="9"/>
        <v>0</v>
      </c>
    </row>
    <row r="94" spans="1:9" ht="15" customHeight="1">
      <c r="A94" s="151" t="s">
        <v>79</v>
      </c>
      <c r="B94" s="151"/>
      <c r="C94" s="151"/>
      <c r="D94" s="151"/>
      <c r="E94" s="151"/>
      <c r="F94" s="152"/>
      <c r="G94" s="22">
        <f>SUM(G90:G93)</f>
        <v>79.81</v>
      </c>
      <c r="H94" s="78"/>
      <c r="I94" s="47">
        <f>SUM(I90:I93)</f>
        <v>79.81</v>
      </c>
    </row>
    <row r="95" spans="1:9" ht="15">
      <c r="A95" s="172"/>
      <c r="B95" s="146"/>
      <c r="C95" s="146"/>
      <c r="D95" s="146"/>
      <c r="E95" s="146"/>
      <c r="F95" s="146"/>
      <c r="G95" s="10"/>
      <c r="H95" s="78"/>
      <c r="I95" s="43"/>
    </row>
    <row r="96" spans="1:9" ht="37.5" customHeight="1">
      <c r="A96" s="166" t="s">
        <v>80</v>
      </c>
      <c r="B96" s="166"/>
      <c r="C96" s="166"/>
      <c r="D96" s="166"/>
      <c r="E96" s="166"/>
      <c r="F96" s="167"/>
      <c r="G96" s="7"/>
      <c r="H96" s="78"/>
      <c r="I96" s="47" t="s">
        <v>33</v>
      </c>
    </row>
    <row r="97" spans="1:9" ht="15" customHeight="1">
      <c r="A97" s="3" t="s">
        <v>11</v>
      </c>
      <c r="B97" s="162" t="s">
        <v>81</v>
      </c>
      <c r="C97" s="163"/>
      <c r="D97" s="163"/>
      <c r="E97" s="163"/>
      <c r="F97" s="163"/>
      <c r="G97" s="8">
        <v>0.05</v>
      </c>
      <c r="H97" s="115">
        <v>0.05</v>
      </c>
      <c r="I97" s="45">
        <f>H97*I112</f>
        <v>359.57</v>
      </c>
    </row>
    <row r="98" spans="1:9" ht="15">
      <c r="A98" s="3" t="s">
        <v>12</v>
      </c>
      <c r="B98" s="161" t="s">
        <v>82</v>
      </c>
      <c r="C98" s="161"/>
      <c r="D98" s="161"/>
      <c r="E98" s="161"/>
      <c r="F98" s="162"/>
      <c r="G98" s="8">
        <v>0.1</v>
      </c>
      <c r="H98" s="115">
        <v>0.1</v>
      </c>
      <c r="I98" s="45">
        <f>H98*(I97+I112)</f>
        <v>755.09</v>
      </c>
    </row>
    <row r="99" spans="1:9" ht="15">
      <c r="A99" s="3" t="s">
        <v>35</v>
      </c>
      <c r="B99" s="164" t="s">
        <v>83</v>
      </c>
      <c r="C99" s="164"/>
      <c r="D99" s="164"/>
      <c r="E99" s="164"/>
      <c r="F99" s="165"/>
      <c r="G99" s="9">
        <f>SUM(G100:G102)</f>
        <v>0.14249999999999999</v>
      </c>
      <c r="H99" s="52">
        <f t="shared" ref="H99:H102" si="10">$G99</f>
        <v>0.14249999999999999</v>
      </c>
      <c r="I99" s="45">
        <f>(I97+I98+I112)*(1/(1-H99)-1)</f>
        <v>1380.3</v>
      </c>
    </row>
    <row r="100" spans="1:9" ht="15" customHeight="1">
      <c r="A100" s="3" t="s">
        <v>84</v>
      </c>
      <c r="B100" s="161" t="s">
        <v>163</v>
      </c>
      <c r="C100" s="161"/>
      <c r="D100" s="161"/>
      <c r="E100" s="161"/>
      <c r="F100" s="162"/>
      <c r="G100" s="8">
        <v>1.6500000000000001E-2</v>
      </c>
      <c r="H100" s="52">
        <f t="shared" si="10"/>
        <v>1.6500000000000001E-2</v>
      </c>
      <c r="I100" s="45">
        <f>H100*I114</f>
        <v>159.82</v>
      </c>
    </row>
    <row r="101" spans="1:9" ht="15" customHeight="1">
      <c r="A101" s="3" t="s">
        <v>85</v>
      </c>
      <c r="B101" s="161" t="s">
        <v>161</v>
      </c>
      <c r="C101" s="161"/>
      <c r="D101" s="161"/>
      <c r="E101" s="161"/>
      <c r="F101" s="162"/>
      <c r="G101" s="8">
        <v>7.5999999999999998E-2</v>
      </c>
      <c r="H101" s="52">
        <f t="shared" si="10"/>
        <v>7.5999999999999998E-2</v>
      </c>
      <c r="I101" s="45">
        <f>H101*I114</f>
        <v>736.16</v>
      </c>
    </row>
    <row r="102" spans="1:9" ht="15" customHeight="1">
      <c r="A102" s="3" t="s">
        <v>86</v>
      </c>
      <c r="B102" s="161" t="s">
        <v>162</v>
      </c>
      <c r="C102" s="161"/>
      <c r="D102" s="161"/>
      <c r="E102" s="161"/>
      <c r="F102" s="162"/>
      <c r="G102" s="8">
        <f>'Memória de Cálculo - Encargos'!D34</f>
        <v>0.05</v>
      </c>
      <c r="H102" s="52">
        <f t="shared" si="10"/>
        <v>0.05</v>
      </c>
      <c r="I102" s="45">
        <f>H102*I114</f>
        <v>484.31</v>
      </c>
    </row>
    <row r="103" spans="1:9" ht="15" customHeight="1">
      <c r="A103" s="159" t="s">
        <v>87</v>
      </c>
      <c r="B103" s="160"/>
      <c r="C103" s="160"/>
      <c r="D103" s="160"/>
      <c r="E103" s="160"/>
      <c r="F103" s="160"/>
      <c r="G103" s="11">
        <f t="shared" ref="G103:I103" si="11">SUM(G97:G99)</f>
        <v>0.29249999999999998</v>
      </c>
      <c r="H103" s="55">
        <f t="shared" si="11"/>
        <v>0.29249999999999998</v>
      </c>
      <c r="I103" s="47">
        <f t="shared" si="11"/>
        <v>2494.96</v>
      </c>
    </row>
    <row r="104" spans="1:9" ht="15">
      <c r="A104" s="5"/>
      <c r="B104" s="6"/>
      <c r="C104" s="6"/>
      <c r="D104" s="6"/>
      <c r="E104" s="6"/>
      <c r="F104" s="6"/>
      <c r="G104" s="12"/>
      <c r="H104" s="79"/>
      <c r="I104" s="48"/>
    </row>
    <row r="105" spans="1:9" ht="15" customHeight="1">
      <c r="A105" s="159" t="s">
        <v>88</v>
      </c>
      <c r="B105" s="160"/>
      <c r="C105" s="160"/>
      <c r="D105" s="160"/>
      <c r="E105" s="160"/>
      <c r="F105" s="160"/>
      <c r="G105" s="7"/>
      <c r="H105" s="78"/>
      <c r="I105" s="43"/>
    </row>
    <row r="106" spans="1:9" ht="30" customHeight="1">
      <c r="A106" s="173" t="s">
        <v>89</v>
      </c>
      <c r="B106" s="174"/>
      <c r="C106" s="174"/>
      <c r="D106" s="174"/>
      <c r="E106" s="174"/>
      <c r="F106" s="174"/>
      <c r="G106" s="7"/>
      <c r="H106" s="78"/>
      <c r="I106" s="78" t="s">
        <v>33</v>
      </c>
    </row>
    <row r="107" spans="1:9" ht="15" customHeight="1">
      <c r="A107" s="3" t="s">
        <v>11</v>
      </c>
      <c r="B107" s="156" t="s">
        <v>90</v>
      </c>
      <c r="C107" s="168"/>
      <c r="D107" s="168"/>
      <c r="E107" s="168"/>
      <c r="F107" s="168"/>
      <c r="G107" s="13"/>
      <c r="H107" s="79"/>
      <c r="I107" s="40">
        <f>I21</f>
        <v>3800.25</v>
      </c>
    </row>
    <row r="108" spans="1:9" ht="23.25" customHeight="1">
      <c r="A108" s="3" t="s">
        <v>12</v>
      </c>
      <c r="B108" s="156" t="s">
        <v>91</v>
      </c>
      <c r="C108" s="168"/>
      <c r="D108" s="168"/>
      <c r="E108" s="168"/>
      <c r="F108" s="168"/>
      <c r="G108" s="13"/>
      <c r="H108" s="79"/>
      <c r="I108" s="40">
        <f>I51</f>
        <v>2321.31</v>
      </c>
    </row>
    <row r="109" spans="1:9" ht="15" customHeight="1">
      <c r="A109" s="3" t="s">
        <v>35</v>
      </c>
      <c r="B109" s="156" t="s">
        <v>92</v>
      </c>
      <c r="C109" s="168"/>
      <c r="D109" s="168"/>
      <c r="E109" s="168"/>
      <c r="F109" s="168"/>
      <c r="G109" s="13"/>
      <c r="H109" s="79"/>
      <c r="I109" s="40">
        <f>I61</f>
        <v>359.82</v>
      </c>
    </row>
    <row r="110" spans="1:9" ht="15" customHeight="1">
      <c r="A110" s="3" t="s">
        <v>14</v>
      </c>
      <c r="B110" s="156" t="s">
        <v>93</v>
      </c>
      <c r="C110" s="168"/>
      <c r="D110" s="168"/>
      <c r="E110" s="168"/>
      <c r="F110" s="168"/>
      <c r="G110" s="13"/>
      <c r="H110" s="79"/>
      <c r="I110" s="40">
        <f>I87</f>
        <v>630.14</v>
      </c>
    </row>
    <row r="111" spans="1:9" ht="15" customHeight="1">
      <c r="A111" s="3" t="s">
        <v>15</v>
      </c>
      <c r="B111" s="156" t="s">
        <v>94</v>
      </c>
      <c r="C111" s="168"/>
      <c r="D111" s="168"/>
      <c r="E111" s="168"/>
      <c r="F111" s="168"/>
      <c r="G111" s="13"/>
      <c r="H111" s="79"/>
      <c r="I111" s="40">
        <f>I94</f>
        <v>79.81</v>
      </c>
    </row>
    <row r="112" spans="1:9" ht="15" customHeight="1">
      <c r="A112" s="3"/>
      <c r="B112" s="178" t="s">
        <v>95</v>
      </c>
      <c r="C112" s="179"/>
      <c r="D112" s="179"/>
      <c r="E112" s="179"/>
      <c r="F112" s="179"/>
      <c r="G112" s="7"/>
      <c r="H112" s="78"/>
      <c r="I112" s="42">
        <f>SUM(I107:I111)</f>
        <v>7191.33</v>
      </c>
    </row>
    <row r="113" spans="1:9" ht="15" customHeight="1">
      <c r="A113" s="3" t="s">
        <v>36</v>
      </c>
      <c r="B113" s="156" t="s">
        <v>139</v>
      </c>
      <c r="C113" s="168"/>
      <c r="D113" s="168"/>
      <c r="E113" s="168"/>
      <c r="F113" s="168"/>
      <c r="G113" s="13"/>
      <c r="H113" s="79"/>
      <c r="I113" s="40">
        <f>I103</f>
        <v>2494.96</v>
      </c>
    </row>
    <row r="114" spans="1:9" ht="15.75" customHeight="1" thickBot="1">
      <c r="A114" s="180" t="s">
        <v>96</v>
      </c>
      <c r="B114" s="181"/>
      <c r="C114" s="181"/>
      <c r="D114" s="181"/>
      <c r="E114" s="181"/>
      <c r="F114" s="181"/>
      <c r="G114" s="7"/>
      <c r="H114" s="78"/>
      <c r="I114" s="130">
        <f>SUM(I112:I113)</f>
        <v>9686.2900000000009</v>
      </c>
    </row>
    <row r="115" spans="1:9" ht="30.75" customHeight="1">
      <c r="H115" s="117"/>
      <c r="I115" s="124">
        <f>'Custo Final'!O3</f>
        <v>0</v>
      </c>
    </row>
    <row r="116" spans="1:9" ht="30.75" customHeight="1">
      <c r="H116" s="116"/>
      <c r="I116" s="125"/>
    </row>
    <row r="117" spans="1:9" ht="30.75" customHeight="1">
      <c r="H117" s="119"/>
      <c r="I117" s="118"/>
    </row>
    <row r="118" spans="1:9" ht="30.75" customHeight="1">
      <c r="H118" s="119"/>
      <c r="I118" s="118"/>
    </row>
    <row r="119" spans="1:9" ht="30.75" customHeight="1">
      <c r="H119" s="119"/>
      <c r="I119" s="120"/>
    </row>
  </sheetData>
  <mergeCells count="126">
    <mergeCell ref="A1:I1"/>
    <mergeCell ref="J55:M60"/>
    <mergeCell ref="B75:F75"/>
    <mergeCell ref="B76:F76"/>
    <mergeCell ref="A4:F4"/>
    <mergeCell ref="H3:I3"/>
    <mergeCell ref="H2:I2"/>
    <mergeCell ref="A3:F3"/>
    <mergeCell ref="A2:F2"/>
    <mergeCell ref="B71:F71"/>
    <mergeCell ref="B72:F72"/>
    <mergeCell ref="B73:F73"/>
    <mergeCell ref="B65:F65"/>
    <mergeCell ref="B66:F66"/>
    <mergeCell ref="B56:F56"/>
    <mergeCell ref="B57:F57"/>
    <mergeCell ref="B58:F58"/>
    <mergeCell ref="A47:F47"/>
    <mergeCell ref="A51:F51"/>
    <mergeCell ref="B48:F48"/>
    <mergeCell ref="B49:F49"/>
    <mergeCell ref="B50:F50"/>
    <mergeCell ref="B55:F55"/>
    <mergeCell ref="B59:F59"/>
    <mergeCell ref="H10:I10"/>
    <mergeCell ref="B112:F112"/>
    <mergeCell ref="B113:F113"/>
    <mergeCell ref="A114:F114"/>
    <mergeCell ref="A46:F46"/>
    <mergeCell ref="A52:F52"/>
    <mergeCell ref="B92:F92"/>
    <mergeCell ref="B93:F93"/>
    <mergeCell ref="A94:F94"/>
    <mergeCell ref="A95:F95"/>
    <mergeCell ref="A62:F62"/>
    <mergeCell ref="A89:F89"/>
    <mergeCell ref="B90:F90"/>
    <mergeCell ref="A88:F88"/>
    <mergeCell ref="A53:F53"/>
    <mergeCell ref="A54:F54"/>
    <mergeCell ref="A63:F63"/>
    <mergeCell ref="A64:F64"/>
    <mergeCell ref="A78:F78"/>
    <mergeCell ref="B67:F67"/>
    <mergeCell ref="B68:F68"/>
    <mergeCell ref="H11:I11"/>
    <mergeCell ref="B74:F74"/>
    <mergeCell ref="B60:F60"/>
    <mergeCell ref="A61:F61"/>
    <mergeCell ref="A22:F22"/>
    <mergeCell ref="B70:F70"/>
    <mergeCell ref="B44:F44"/>
    <mergeCell ref="A45:F45"/>
    <mergeCell ref="B69:F69"/>
    <mergeCell ref="A10:F10"/>
    <mergeCell ref="A11:F11"/>
    <mergeCell ref="B16:F16"/>
    <mergeCell ref="B17:F17"/>
    <mergeCell ref="A13:F13"/>
    <mergeCell ref="A12:F12"/>
    <mergeCell ref="B14:F14"/>
    <mergeCell ref="B15:F15"/>
    <mergeCell ref="H13:I13"/>
    <mergeCell ref="H12:I12"/>
    <mergeCell ref="B43:F43"/>
    <mergeCell ref="A28:F28"/>
    <mergeCell ref="B18:F18"/>
    <mergeCell ref="B19:F19"/>
    <mergeCell ref="B20:F20"/>
    <mergeCell ref="A21:F21"/>
    <mergeCell ref="A23:F23"/>
    <mergeCell ref="B110:F110"/>
    <mergeCell ref="B111:F111"/>
    <mergeCell ref="B40:F40"/>
    <mergeCell ref="B41:F41"/>
    <mergeCell ref="B42:F42"/>
    <mergeCell ref="B30:F30"/>
    <mergeCell ref="B31:F31"/>
    <mergeCell ref="B24:F24"/>
    <mergeCell ref="B25:F25"/>
    <mergeCell ref="B26:F26"/>
    <mergeCell ref="A27:F27"/>
    <mergeCell ref="B29:F29"/>
    <mergeCell ref="B32:F32"/>
    <mergeCell ref="A38:F38"/>
    <mergeCell ref="B33:F33"/>
    <mergeCell ref="B34:F34"/>
    <mergeCell ref="B36:F36"/>
    <mergeCell ref="B37:F37"/>
    <mergeCell ref="B35:F35"/>
    <mergeCell ref="A39:F39"/>
    <mergeCell ref="A106:F106"/>
    <mergeCell ref="B107:F107"/>
    <mergeCell ref="B108:F108"/>
    <mergeCell ref="B109:F109"/>
    <mergeCell ref="B102:F102"/>
    <mergeCell ref="A103:F103"/>
    <mergeCell ref="A105:F105"/>
    <mergeCell ref="B97:F97"/>
    <mergeCell ref="B98:F98"/>
    <mergeCell ref="B99:F99"/>
    <mergeCell ref="B100:F100"/>
    <mergeCell ref="B101:F101"/>
    <mergeCell ref="A96:F96"/>
    <mergeCell ref="B91:F91"/>
    <mergeCell ref="A83:F83"/>
    <mergeCell ref="A84:F84"/>
    <mergeCell ref="B85:F85"/>
    <mergeCell ref="B86:F86"/>
    <mergeCell ref="A77:F77"/>
    <mergeCell ref="A80:F80"/>
    <mergeCell ref="B81:F81"/>
    <mergeCell ref="A82:F82"/>
    <mergeCell ref="A79:F79"/>
    <mergeCell ref="A87:F87"/>
    <mergeCell ref="H5:I5"/>
    <mergeCell ref="H7:I7"/>
    <mergeCell ref="H6:I6"/>
    <mergeCell ref="H4:I4"/>
    <mergeCell ref="H8:I8"/>
    <mergeCell ref="A6:F6"/>
    <mergeCell ref="A7:F7"/>
    <mergeCell ref="A8:F8"/>
    <mergeCell ref="A9:F9"/>
    <mergeCell ref="A5:F5"/>
    <mergeCell ref="H9:I9"/>
  </mergeCells>
  <pageMargins left="0.511811024" right="0.511811024" top="0.78740157499999996" bottom="0.78740157499999996" header="0.31496062000000002" footer="0.31496062000000002"/>
  <pageSetup paperSize="9" fitToHeight="0" orientation="landscape" r:id="rId1"/>
  <rowBreaks count="2" manualBreakCount="2">
    <brk id="54" max="26" man="1"/>
    <brk id="1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43580-3C53-4BCA-80A0-9F4BE1522D47}">
  <sheetPr>
    <pageSetUpPr fitToPage="1"/>
  </sheetPr>
  <dimension ref="B2:G4"/>
  <sheetViews>
    <sheetView showGridLines="0" view="pageBreakPreview" zoomScale="90" zoomScaleNormal="100" zoomScaleSheetLayoutView="90" workbookViewId="0">
      <selection activeCell="F4" sqref="F4"/>
    </sheetView>
  </sheetViews>
  <sheetFormatPr defaultRowHeight="15"/>
  <cols>
    <col min="1" max="1" width="5.140625" customWidth="1"/>
    <col min="2" max="2" width="22.140625" customWidth="1"/>
    <col min="3" max="3" width="55.5703125" customWidth="1"/>
    <col min="4" max="4" width="17.7109375" bestFit="1" customWidth="1"/>
    <col min="5" max="5" width="43" customWidth="1"/>
    <col min="6" max="6" width="15.42578125" customWidth="1"/>
    <col min="7" max="7" width="12" customWidth="1"/>
  </cols>
  <sheetData>
    <row r="2" spans="2:7">
      <c r="B2" s="191" t="s">
        <v>97</v>
      </c>
      <c r="C2" s="191" t="s">
        <v>98</v>
      </c>
      <c r="D2" s="191" t="s">
        <v>99</v>
      </c>
      <c r="E2" s="191" t="s">
        <v>196</v>
      </c>
      <c r="F2" s="191" t="s">
        <v>197</v>
      </c>
      <c r="G2" s="191" t="s">
        <v>100</v>
      </c>
    </row>
    <row r="3" spans="2:7" ht="41.25" customHeight="1">
      <c r="B3" s="193"/>
      <c r="C3" s="192"/>
      <c r="D3" s="192"/>
      <c r="E3" s="193"/>
      <c r="F3" s="192"/>
      <c r="G3" s="192"/>
    </row>
    <row r="4" spans="2:7" ht="60" customHeight="1">
      <c r="B4" s="73" t="s">
        <v>187</v>
      </c>
      <c r="C4" s="128" t="s">
        <v>191</v>
      </c>
      <c r="D4" s="129" t="s">
        <v>188</v>
      </c>
      <c r="E4" s="74">
        <v>1899.23</v>
      </c>
      <c r="F4" s="1">
        <v>283</v>
      </c>
      <c r="G4" s="1">
        <v>4.05</v>
      </c>
    </row>
  </sheetData>
  <mergeCells count="6">
    <mergeCell ref="G2:G3"/>
    <mergeCell ref="B2:B3"/>
    <mergeCell ref="C2:C3"/>
    <mergeCell ref="D2:D3"/>
    <mergeCell ref="E2:E3"/>
    <mergeCell ref="F2:F3"/>
  </mergeCells>
  <pageMargins left="0.511811024" right="0.511811024" top="0.78740157499999996" bottom="0.78740157499999996" header="0.31496062000000002" footer="0.31496062000000002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B47C-71B3-4C50-8FC7-CF828594C3DC}">
  <sheetPr>
    <pageSetUpPr fitToPage="1"/>
  </sheetPr>
  <dimension ref="B1:I51"/>
  <sheetViews>
    <sheetView showGridLines="0" view="pageBreakPreview" topLeftCell="C1" zoomScale="80" zoomScaleNormal="100" zoomScaleSheetLayoutView="80" workbookViewId="0">
      <selection activeCell="E47" sqref="E47"/>
    </sheetView>
  </sheetViews>
  <sheetFormatPr defaultColWidth="9.140625" defaultRowHeight="12"/>
  <cols>
    <col min="1" max="1" width="2.42578125" style="25" customWidth="1"/>
    <col min="2" max="2" width="11.28515625" style="25" customWidth="1"/>
    <col min="3" max="3" width="29.5703125" style="25" bestFit="1" customWidth="1"/>
    <col min="4" max="4" width="29.28515625" style="25" bestFit="1" customWidth="1"/>
    <col min="5" max="5" width="39.5703125" style="25" bestFit="1" customWidth="1"/>
    <col min="6" max="6" width="52.85546875" style="25" bestFit="1" customWidth="1"/>
    <col min="7" max="7" width="11.28515625" style="37" bestFit="1" customWidth="1"/>
    <col min="8" max="8" width="14" style="25" bestFit="1" customWidth="1"/>
    <col min="9" max="9" width="19.28515625" style="25" bestFit="1" customWidth="1"/>
    <col min="10" max="10" width="13.5703125" style="25" bestFit="1" customWidth="1"/>
    <col min="11" max="16384" width="9.140625" style="25"/>
  </cols>
  <sheetData>
    <row r="1" spans="2:9">
      <c r="B1" s="56"/>
      <c r="C1" s="56"/>
      <c r="D1" s="56"/>
      <c r="E1" s="56"/>
      <c r="F1" s="56"/>
      <c r="G1" s="56"/>
      <c r="H1" s="56"/>
      <c r="I1" s="56"/>
    </row>
    <row r="2" spans="2:9">
      <c r="B2" s="56" t="s">
        <v>102</v>
      </c>
      <c r="C2" s="56"/>
      <c r="D2" s="56"/>
      <c r="E2" s="56"/>
      <c r="F2" s="56"/>
      <c r="G2" s="56"/>
      <c r="H2" s="56"/>
      <c r="I2" s="56"/>
    </row>
    <row r="3" spans="2:9">
      <c r="B3" s="56"/>
      <c r="C3" s="56"/>
      <c r="D3" s="56"/>
      <c r="E3" s="56"/>
      <c r="F3" s="56"/>
      <c r="G3" s="56"/>
      <c r="H3" s="56"/>
      <c r="I3" s="56"/>
    </row>
    <row r="4" spans="2:9" ht="24">
      <c r="B4" s="26" t="s">
        <v>44</v>
      </c>
      <c r="C4" s="66" t="s">
        <v>103</v>
      </c>
      <c r="D4" s="27" t="s">
        <v>32</v>
      </c>
      <c r="E4" s="28" t="s">
        <v>104</v>
      </c>
      <c r="F4" s="28" t="s">
        <v>105</v>
      </c>
      <c r="G4" s="25"/>
    </row>
    <row r="5" spans="2:9">
      <c r="B5" s="29" t="s">
        <v>11</v>
      </c>
      <c r="C5" s="65" t="s">
        <v>46</v>
      </c>
      <c r="D5" s="30">
        <v>0.2</v>
      </c>
      <c r="E5" s="31" t="s">
        <v>106</v>
      </c>
      <c r="F5" s="32" t="s">
        <v>107</v>
      </c>
      <c r="G5" s="25"/>
    </row>
    <row r="6" spans="2:9">
      <c r="B6" s="29" t="s">
        <v>12</v>
      </c>
      <c r="C6" s="65" t="s">
        <v>113</v>
      </c>
      <c r="D6" s="33">
        <v>2.5000000000000001E-2</v>
      </c>
      <c r="E6" s="31" t="s">
        <v>106</v>
      </c>
      <c r="F6" s="32" t="s">
        <v>114</v>
      </c>
      <c r="G6" s="25"/>
    </row>
    <row r="7" spans="2:9" ht="84">
      <c r="B7" s="29" t="s">
        <v>35</v>
      </c>
      <c r="C7" s="65" t="s">
        <v>116</v>
      </c>
      <c r="D7" s="33">
        <f>3%*0.83</f>
        <v>2.4899999999999999E-2</v>
      </c>
      <c r="E7" s="34" t="s">
        <v>117</v>
      </c>
      <c r="F7" s="24" t="s">
        <v>118</v>
      </c>
      <c r="G7" s="25"/>
    </row>
    <row r="8" spans="2:9">
      <c r="B8" s="29" t="s">
        <v>14</v>
      </c>
      <c r="C8" s="65" t="s">
        <v>108</v>
      </c>
      <c r="D8" s="33">
        <v>1.4999999999999999E-2</v>
      </c>
      <c r="E8" s="31" t="s">
        <v>106</v>
      </c>
      <c r="F8" s="32" t="s">
        <v>109</v>
      </c>
      <c r="G8" s="25"/>
    </row>
    <row r="9" spans="2:9">
      <c r="B9" s="29" t="s">
        <v>15</v>
      </c>
      <c r="C9" s="65" t="s">
        <v>110</v>
      </c>
      <c r="D9" s="33">
        <v>0.01</v>
      </c>
      <c r="E9" s="31" t="s">
        <v>106</v>
      </c>
      <c r="F9" s="32" t="s">
        <v>111</v>
      </c>
      <c r="G9" s="25"/>
    </row>
    <row r="10" spans="2:9">
      <c r="B10" s="29" t="s">
        <v>36</v>
      </c>
      <c r="C10" s="65" t="s">
        <v>51</v>
      </c>
      <c r="D10" s="33">
        <v>6.0000000000000001E-3</v>
      </c>
      <c r="E10" s="31" t="s">
        <v>106</v>
      </c>
      <c r="F10" s="32" t="s">
        <v>119</v>
      </c>
      <c r="G10" s="25"/>
    </row>
    <row r="11" spans="2:9">
      <c r="B11" s="29" t="s">
        <v>16</v>
      </c>
      <c r="C11" s="65" t="s">
        <v>52</v>
      </c>
      <c r="D11" s="33">
        <v>2E-3</v>
      </c>
      <c r="E11" s="31" t="s">
        <v>106</v>
      </c>
      <c r="F11" s="32" t="s">
        <v>112</v>
      </c>
      <c r="G11" s="25"/>
    </row>
    <row r="12" spans="2:9">
      <c r="B12" s="29" t="s">
        <v>53</v>
      </c>
      <c r="C12" s="65" t="s">
        <v>54</v>
      </c>
      <c r="D12" s="33">
        <v>0.08</v>
      </c>
      <c r="E12" s="31" t="s">
        <v>106</v>
      </c>
      <c r="F12" s="32" t="s">
        <v>115</v>
      </c>
      <c r="G12" s="25"/>
    </row>
    <row r="13" spans="2:9">
      <c r="B13" s="67" t="s">
        <v>120</v>
      </c>
      <c r="C13" s="67"/>
      <c r="D13" s="35">
        <f>SUM(D5:D12)</f>
        <v>0.3629</v>
      </c>
      <c r="G13" s="25"/>
    </row>
    <row r="14" spans="2:9" ht="15">
      <c r="B14"/>
      <c r="C14"/>
      <c r="D14"/>
      <c r="G14" s="25"/>
    </row>
    <row r="15" spans="2:9" ht="15">
      <c r="B15" s="72" t="s">
        <v>121</v>
      </c>
      <c r="C15"/>
      <c r="D15"/>
      <c r="G15" s="25"/>
    </row>
    <row r="16" spans="2:9">
      <c r="B16" s="71" t="s">
        <v>75</v>
      </c>
      <c r="C16" s="66" t="s">
        <v>122</v>
      </c>
      <c r="D16" s="27" t="s">
        <v>32</v>
      </c>
      <c r="E16" s="28" t="s">
        <v>104</v>
      </c>
      <c r="F16" s="28" t="s">
        <v>105</v>
      </c>
      <c r="G16" s="25"/>
    </row>
    <row r="17" spans="2:8">
      <c r="B17" s="29" t="s">
        <v>11</v>
      </c>
      <c r="C17" s="65" t="s">
        <v>122</v>
      </c>
      <c r="D17" s="88">
        <f>ROUND((1/12),4)</f>
        <v>8.3299999999999999E-2</v>
      </c>
      <c r="E17" s="89" t="s">
        <v>137</v>
      </c>
      <c r="F17" s="32" t="s">
        <v>123</v>
      </c>
      <c r="G17" s="25"/>
    </row>
    <row r="18" spans="2:8">
      <c r="B18" s="29" t="s">
        <v>35</v>
      </c>
      <c r="C18" s="65" t="s">
        <v>42</v>
      </c>
      <c r="D18" s="88">
        <f>ROUND((1/36),4)</f>
        <v>2.7799999999999998E-2</v>
      </c>
      <c r="E18" s="90" t="s">
        <v>138</v>
      </c>
      <c r="F18" s="24"/>
      <c r="G18" s="25"/>
      <c r="H18" s="82"/>
    </row>
    <row r="19" spans="2:8">
      <c r="B19" s="67" t="s">
        <v>120</v>
      </c>
      <c r="C19" s="67"/>
      <c r="D19" s="35">
        <f>SUM(D17:D18)</f>
        <v>0.1111</v>
      </c>
      <c r="G19" s="25"/>
    </row>
    <row r="20" spans="2:8" ht="15">
      <c r="B20"/>
      <c r="C20"/>
      <c r="D20"/>
      <c r="E20"/>
      <c r="G20" s="25"/>
    </row>
    <row r="21" spans="2:8">
      <c r="B21" s="72" t="s">
        <v>61</v>
      </c>
      <c r="C21" s="68"/>
      <c r="D21" s="68"/>
      <c r="G21" s="25"/>
    </row>
    <row r="22" spans="2:8">
      <c r="B22" s="36">
        <v>3</v>
      </c>
      <c r="C22" s="66" t="s">
        <v>124</v>
      </c>
      <c r="D22" s="27" t="s">
        <v>173</v>
      </c>
      <c r="E22" s="28" t="s">
        <v>104</v>
      </c>
      <c r="F22" s="28" t="s">
        <v>105</v>
      </c>
      <c r="G22" s="25"/>
    </row>
    <row r="23" spans="2:8">
      <c r="B23" s="29" t="s">
        <v>11</v>
      </c>
      <c r="C23" s="65" t="s">
        <v>125</v>
      </c>
      <c r="D23" s="107">
        <v>0.01</v>
      </c>
      <c r="E23" s="31" t="s">
        <v>171</v>
      </c>
      <c r="F23" s="32" t="s">
        <v>126</v>
      </c>
      <c r="G23" s="25"/>
    </row>
    <row r="24" spans="2:8" ht="24">
      <c r="B24" s="29" t="s">
        <v>12</v>
      </c>
      <c r="C24" s="65" t="s">
        <v>127</v>
      </c>
      <c r="D24" s="107">
        <f>D23</f>
        <v>0.01</v>
      </c>
      <c r="E24" s="31" t="s">
        <v>176</v>
      </c>
      <c r="F24" s="24" t="s">
        <v>175</v>
      </c>
      <c r="G24" s="25"/>
    </row>
    <row r="25" spans="2:8" ht="48">
      <c r="B25" s="29" t="s">
        <v>35</v>
      </c>
      <c r="C25" s="65" t="s">
        <v>128</v>
      </c>
      <c r="D25" s="107">
        <f>D23</f>
        <v>0.01</v>
      </c>
      <c r="E25" s="100" t="s">
        <v>177</v>
      </c>
      <c r="F25" s="24" t="s">
        <v>174</v>
      </c>
      <c r="G25" s="25"/>
    </row>
    <row r="26" spans="2:8">
      <c r="B26" s="29" t="s">
        <v>14</v>
      </c>
      <c r="C26" s="65" t="s">
        <v>129</v>
      </c>
      <c r="D26" s="107">
        <v>0.99</v>
      </c>
      <c r="E26" s="100"/>
      <c r="F26" s="32" t="s">
        <v>126</v>
      </c>
      <c r="G26" s="25"/>
    </row>
    <row r="27" spans="2:8" ht="36">
      <c r="B27" s="29" t="s">
        <v>15</v>
      </c>
      <c r="C27" s="65" t="s">
        <v>130</v>
      </c>
      <c r="D27" s="107">
        <f>D26</f>
        <v>0.99</v>
      </c>
      <c r="E27" s="100"/>
      <c r="F27" s="24" t="s">
        <v>172</v>
      </c>
      <c r="G27" s="25"/>
    </row>
    <row r="28" spans="2:8" ht="48">
      <c r="B28" s="29" t="s">
        <v>36</v>
      </c>
      <c r="C28" s="65" t="s">
        <v>131</v>
      </c>
      <c r="D28" s="107">
        <f>D26</f>
        <v>0.99</v>
      </c>
      <c r="E28" s="100"/>
      <c r="F28" s="24" t="s">
        <v>174</v>
      </c>
      <c r="G28" s="25"/>
    </row>
    <row r="29" spans="2:8">
      <c r="B29" s="67" t="s">
        <v>120</v>
      </c>
      <c r="C29" s="67"/>
      <c r="D29" s="35">
        <f>D23+D26</f>
        <v>1</v>
      </c>
      <c r="G29" s="25"/>
    </row>
    <row r="30" spans="2:8" ht="15">
      <c r="B30"/>
      <c r="C30"/>
      <c r="D30"/>
      <c r="G30" s="25"/>
    </row>
    <row r="31" spans="2:8">
      <c r="C31" s="69" t="s">
        <v>83</v>
      </c>
      <c r="D31" s="70"/>
    </row>
    <row r="32" spans="2:8">
      <c r="C32" s="38" t="s">
        <v>132</v>
      </c>
      <c r="D32" s="39">
        <v>3.2000000000000002E-3</v>
      </c>
    </row>
    <row r="33" spans="3:5">
      <c r="C33" s="38" t="s">
        <v>133</v>
      </c>
      <c r="D33" s="39">
        <v>1.4E-2</v>
      </c>
      <c r="E33" s="114">
        <f>'Custo Final'!M5</f>
        <v>0</v>
      </c>
    </row>
    <row r="34" spans="3:5">
      <c r="C34" s="38" t="s">
        <v>134</v>
      </c>
      <c r="D34" s="39">
        <v>0.05</v>
      </c>
    </row>
    <row r="35" spans="3:5">
      <c r="C35" s="38" t="s">
        <v>135</v>
      </c>
      <c r="D35" s="39">
        <v>0.03</v>
      </c>
    </row>
    <row r="36" spans="3:5">
      <c r="C36" s="38" t="s">
        <v>136</v>
      </c>
      <c r="D36" s="39">
        <v>2.0799999999999999E-2</v>
      </c>
    </row>
    <row r="38" spans="3:5" ht="24">
      <c r="C38" s="36" t="s">
        <v>101</v>
      </c>
      <c r="D38" s="97" t="s">
        <v>158</v>
      </c>
      <c r="E38" s="97" t="s">
        <v>159</v>
      </c>
    </row>
    <row r="39" spans="3:5">
      <c r="C39" s="29" t="s">
        <v>141</v>
      </c>
      <c r="D39" s="98">
        <v>30</v>
      </c>
      <c r="E39" s="98">
        <v>30</v>
      </c>
    </row>
    <row r="40" spans="3:5">
      <c r="C40" s="29" t="s">
        <v>142</v>
      </c>
      <c r="D40" s="98">
        <v>5</v>
      </c>
      <c r="E40" s="98"/>
    </row>
    <row r="41" spans="3:5">
      <c r="C41" s="29" t="s">
        <v>143</v>
      </c>
      <c r="D41" s="98"/>
      <c r="E41" s="98"/>
    </row>
    <row r="42" spans="3:5">
      <c r="C42" s="29" t="s">
        <v>144</v>
      </c>
      <c r="D42" s="98"/>
      <c r="E42" s="98"/>
    </row>
    <row r="43" spans="3:5">
      <c r="C43" s="29" t="s">
        <v>145</v>
      </c>
      <c r="D43" s="98"/>
      <c r="E43" s="98"/>
    </row>
    <row r="44" spans="3:5">
      <c r="C44" s="29" t="s">
        <v>146</v>
      </c>
      <c r="D44" s="98"/>
      <c r="E44" s="98"/>
    </row>
    <row r="45" spans="3:5">
      <c r="C45" s="29" t="s">
        <v>147</v>
      </c>
      <c r="D45" s="98"/>
      <c r="E45" s="98"/>
    </row>
    <row r="46" spans="3:5">
      <c r="C46" s="29" t="s">
        <v>148</v>
      </c>
      <c r="D46" s="98"/>
      <c r="E46" s="98"/>
    </row>
    <row r="47" spans="3:5">
      <c r="C47" s="29" t="s">
        <v>149</v>
      </c>
      <c r="D47" s="98"/>
      <c r="E47" s="98"/>
    </row>
    <row r="48" spans="3:5">
      <c r="C48" s="29" t="s">
        <v>150</v>
      </c>
      <c r="D48" s="98"/>
      <c r="E48" s="98"/>
    </row>
    <row r="49" spans="3:5">
      <c r="C49" s="29" t="s">
        <v>151</v>
      </c>
      <c r="D49" s="98"/>
      <c r="E49" s="98"/>
    </row>
    <row r="50" spans="3:5">
      <c r="C50" s="29" t="s">
        <v>152</v>
      </c>
      <c r="D50" s="98"/>
      <c r="E50" s="98"/>
    </row>
    <row r="51" spans="3:5" ht="36">
      <c r="C51" s="96" t="s">
        <v>157</v>
      </c>
      <c r="D51" s="99">
        <f>SUM(D39:D50)</f>
        <v>35</v>
      </c>
      <c r="E51" s="98"/>
    </row>
  </sheetData>
  <pageMargins left="0.511811024" right="0.511811024" top="0.78740157499999996" bottom="0.78740157499999996" header="0.31496062000000002" footer="0.31496062000000002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Custo Final</vt:lpstr>
      <vt:lpstr>Custos Empregados</vt:lpstr>
      <vt:lpstr>Salários e Benefícios</vt:lpstr>
      <vt:lpstr>Memória de Cálculo - Encargos</vt:lpstr>
      <vt:lpstr>'Custos Empregados'!Area_de_impressao</vt:lpstr>
      <vt:lpstr>'Memória de Cálculo - Encargos'!Area_de_impressao</vt:lpstr>
      <vt:lpstr>'Salários e Benefícios'!Area_de_impressao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adminwks</cp:lastModifiedBy>
  <cp:revision/>
  <cp:lastPrinted>2020-09-23T18:02:38Z</cp:lastPrinted>
  <dcterms:created xsi:type="dcterms:W3CDTF">2018-01-23T19:35:16Z</dcterms:created>
  <dcterms:modified xsi:type="dcterms:W3CDTF">2021-08-31T14:39:40Z</dcterms:modified>
  <cp:category/>
  <cp:contentStatus/>
</cp:coreProperties>
</file>