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 defaultThemeVersion="124226"/>
  <xr:revisionPtr revIDLastSave="0" documentId="13_ncr:1_{BC9F942B-9878-4038-A05C-32ED9DA746A7}" xr6:coauthVersionLast="45" xr6:coauthVersionMax="45" xr10:uidLastSave="{00000000-0000-0000-0000-000000000000}"/>
  <bookViews>
    <workbookView xWindow="-110" yWindow="-110" windowWidth="19420" windowHeight="10420" tabRatio="891" firstSheet="1" activeTab="1" xr2:uid="{00000000-000D-0000-FFFF-FFFF00000000}"/>
  </bookViews>
  <sheets>
    <sheet name="portaria " sheetId="6" state="hidden" r:id="rId1"/>
    <sheet name="COPEIRO(A)" sheetId="136" r:id="rId2"/>
    <sheet name="resumo da proposta" sheetId="108" r:id="rId3"/>
    <sheet name="Uniforme" sheetId="107" r:id="rId4"/>
  </sheets>
  <externalReferences>
    <externalReference r:id="rId5"/>
  </externalReferences>
  <definedNames>
    <definedName name="_xlnm.Print_Area" localSheetId="0">'portaria '!$A$1:$E$134</definedName>
    <definedName name="ARMAM.">[1]INSUMOS!$G$30</definedName>
    <definedName name="EQUIP">[1]INSUMOS!$G$45</definedName>
    <definedName name="UNIF">[1]INSUMOS!$G$21</definedName>
  </definedNames>
  <calcPr calcId="191029" iterateDelta="1E-4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08" l="1"/>
  <c r="G11" i="108" s="1"/>
  <c r="H11" i="108" s="1"/>
  <c r="H119" i="136"/>
  <c r="I25" i="136"/>
  <c r="E13" i="107"/>
  <c r="F13" i="107" s="1"/>
  <c r="E12" i="107"/>
  <c r="F12" i="107" s="1"/>
  <c r="E11" i="107"/>
  <c r="F11" i="107" s="1"/>
  <c r="E10" i="107"/>
  <c r="F10" i="107" s="1"/>
  <c r="E9" i="107"/>
  <c r="F9" i="107" s="1"/>
  <c r="E8" i="107"/>
  <c r="F8" i="107" s="1"/>
  <c r="E7" i="107"/>
  <c r="F7" i="107" s="1"/>
  <c r="E6" i="107"/>
  <c r="F6" i="107" s="1"/>
  <c r="E5" i="107"/>
  <c r="E14" i="107" l="1"/>
  <c r="F5" i="107"/>
  <c r="F15" i="107" s="1"/>
  <c r="H73" i="136"/>
  <c r="I53" i="136" l="1"/>
  <c r="I106" i="136" l="1"/>
  <c r="I108" i="136" s="1"/>
  <c r="I95" i="136"/>
  <c r="I99" i="136" s="1"/>
  <c r="H90" i="136"/>
  <c r="H89" i="136"/>
  <c r="H88" i="136"/>
  <c r="H76" i="136"/>
  <c r="H50" i="136"/>
  <c r="H77" i="136" s="1"/>
  <c r="H36" i="136"/>
  <c r="I30" i="136"/>
  <c r="I58" i="136" s="1"/>
  <c r="I35" i="136" l="1"/>
  <c r="I63" i="136"/>
  <c r="I68" i="136" s="1"/>
  <c r="I129" i="136"/>
  <c r="I37" i="136"/>
  <c r="I34" i="136"/>
  <c r="I109" i="136"/>
  <c r="I80" i="136"/>
  <c r="I133" i="136"/>
  <c r="I113" i="136"/>
  <c r="I36" i="136" l="1"/>
  <c r="I38" i="136" s="1"/>
  <c r="I39" i="136" s="1"/>
  <c r="I66" i="136" l="1"/>
  <c r="I48" i="136"/>
  <c r="I44" i="136"/>
  <c r="I46" i="136"/>
  <c r="I42" i="136"/>
  <c r="I45" i="136"/>
  <c r="I78" i="136"/>
  <c r="I47" i="136"/>
  <c r="I43" i="136"/>
  <c r="I75" i="136"/>
  <c r="I49" i="136"/>
  <c r="I73" i="136"/>
  <c r="I76" i="136"/>
  <c r="I77" i="136" s="1"/>
  <c r="I50" i="136" l="1"/>
  <c r="I67" i="136" s="1"/>
  <c r="I69" i="136" s="1"/>
  <c r="I81" i="136" s="1"/>
  <c r="I74" i="136"/>
  <c r="I79" i="136" s="1"/>
  <c r="I110" i="136" l="1"/>
  <c r="I130" i="136"/>
  <c r="I111" i="136"/>
  <c r="I82" i="136"/>
  <c r="I83" i="136" s="1"/>
  <c r="I131" i="136"/>
  <c r="I87" i="136" l="1"/>
  <c r="I90" i="136"/>
  <c r="I88" i="136"/>
  <c r="I89" i="136"/>
  <c r="I86" i="136"/>
  <c r="I92" i="136" l="1"/>
  <c r="I98" i="136" s="1"/>
  <c r="I100" i="136" s="1"/>
  <c r="I112" i="136" l="1"/>
  <c r="I114" i="136" s="1"/>
  <c r="I132" i="136"/>
  <c r="I134" i="136" s="1"/>
  <c r="I117" i="136" l="1"/>
  <c r="I118" i="136" l="1"/>
  <c r="I136" i="136" l="1"/>
  <c r="I122" i="136" l="1"/>
  <c r="B141" i="136"/>
  <c r="D141" i="136" s="1"/>
  <c r="H141" i="136" s="1"/>
  <c r="I121" i="136"/>
  <c r="I123" i="136"/>
  <c r="I119" i="136" l="1"/>
  <c r="I124" i="136"/>
  <c r="I135" i="136" s="1"/>
  <c r="F145" i="136"/>
  <c r="F146" i="136"/>
  <c r="F147" i="136" s="1"/>
  <c r="C115" i="6" l="1"/>
  <c r="C116" i="6" s="1"/>
  <c r="C106" i="6"/>
  <c r="D86" i="6"/>
  <c r="D96" i="6" s="1"/>
  <c r="C63" i="6"/>
  <c r="C57" i="6"/>
  <c r="C46" i="6"/>
  <c r="C67" i="6" s="1"/>
  <c r="D33" i="6"/>
  <c r="C33" i="6"/>
  <c r="D54" i="6" l="1"/>
  <c r="D43" i="6"/>
  <c r="D52" i="6"/>
  <c r="D61" i="6"/>
  <c r="D50" i="6"/>
  <c r="C70" i="6"/>
  <c r="D70" i="6" s="1"/>
  <c r="D44" i="6"/>
  <c r="D53" i="6"/>
  <c r="D62" i="6"/>
  <c r="D45" i="6"/>
  <c r="D55" i="6"/>
  <c r="D56" i="6"/>
  <c r="D94" i="6"/>
  <c r="D38" i="6"/>
  <c r="D39" i="6"/>
  <c r="D40" i="6"/>
  <c r="D49" i="6"/>
  <c r="D67" i="6"/>
  <c r="D41" i="6"/>
  <c r="D42" i="6"/>
  <c r="D51" i="6"/>
  <c r="D60" i="6"/>
  <c r="C73" i="6" l="1"/>
  <c r="D57" i="6"/>
  <c r="D63" i="6"/>
  <c r="D46" i="6"/>
  <c r="D73" i="6" l="1"/>
  <c r="D95" i="6" l="1"/>
  <c r="D97" i="6" s="1"/>
  <c r="D76" i="6"/>
  <c r="D104" i="6" l="1"/>
  <c r="D122" i="6"/>
  <c r="D105" i="6" l="1"/>
  <c r="D106" i="6" s="1"/>
  <c r="D123" i="6" l="1"/>
  <c r="D114" i="6"/>
  <c r="D112" i="6"/>
  <c r="D111" i="6"/>
  <c r="D115" i="6" l="1"/>
  <c r="D124" i="6" s="1"/>
  <c r="D125" i="6" s="1"/>
  <c r="D126" i="6" s="1"/>
  <c r="D127" i="6" l="1"/>
  <c r="D128" i="6" s="1"/>
  <c r="E132" i="6"/>
  <c r="E133" i="6" s="1"/>
  <c r="E134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H34" authorId="0" shapeId="0" xr:uid="{00000000-0006-0000-0100-000001000000}">
      <text>
        <r>
          <rPr>
            <sz val="10"/>
            <color rgb="FF000000"/>
            <rFont val="Arial"/>
          </rPr>
          <t xml:space="preserve"> 1/12meses = 0,0833=8,33%;
Cotação de  8,33% sobre o valor do Módulo 1 - Composição da remuneração, conforme Anexo XII da IN 5/17
</t>
        </r>
      </text>
    </comment>
    <comment ref="H35" authorId="0" shapeId="0" xr:uid="{00000000-0006-0000-0100-000002000000}">
      <text>
        <r>
          <rPr>
            <sz val="10"/>
            <color rgb="FF000000"/>
            <rFont val="Arial"/>
          </rPr>
          <t>Cotação de Férias e Adicional de Férias do profissional titular, 
conforme item 14 do ANEXO XII da IN 5/17.</t>
        </r>
      </text>
    </comment>
    <comment ref="H44" authorId="0" shapeId="0" xr:uid="{00000000-0006-0000-0100-000003000000}">
      <text>
        <r>
          <rPr>
            <sz val="10"/>
            <color rgb="FF000000"/>
            <rFont val="Arial"/>
          </rPr>
          <t xml:space="preserve">RAT x FAP máximo = 3% x 2 = 6%
Fator Acidentário (FAP) vária entre 0,5 a 2 pontos.
Risco de Acidente de Trabalho (RAT) vária entre 1% e 3%.
* A empresa deverá enviar o FAP WEB para comprovação. </t>
        </r>
      </text>
    </comment>
    <comment ref="H73" authorId="0" shapeId="0" xr:uid="{00000000-0006-0000-0100-000004000000}">
      <text>
        <r>
          <rPr>
            <sz val="10"/>
            <color rgb="FF000000"/>
            <rFont val="Arial"/>
          </rPr>
          <t>AVISO PRÉVIO INDENIZADO:
(1/12) x 5,55% = 0,46% ao mês aplicado sobre a remuneração
1= O aviso prévio integral da remuneração, com desligamento imediato do empregado.
12= rateio da remuneração em 12 meses.
5,55% cumprem aviso prévio (variável)= dado estatítico, percentual de empregados demitidos que não trabalham durante o aviso prévio, de acordo com estudo do STF (fls. 187/199 - volume IV)”. O valor pode variar conforme cada empresa.
Aplicado sobre Remuneração + Férias + 13° salário</t>
        </r>
      </text>
    </comment>
    <comment ref="H75" authorId="0" shapeId="0" xr:uid="{00000000-0006-0000-0100-000005000000}">
      <text>
        <r>
          <rPr>
            <sz val="10"/>
            <color rgb="FF000000"/>
            <rFont val="Arial"/>
          </rPr>
          <t>MULTA DO FGTS E CONTRIBUIÇÃO SOCIAL SOBRE AVISO PRÉVIO INDENIZADO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    </r>
      </text>
    </comment>
    <comment ref="H76" authorId="0" shapeId="0" xr:uid="{00000000-0006-0000-0100-000006000000}">
      <text>
        <r>
          <rPr>
            <sz val="10"/>
            <color rgb="FF000000"/>
            <rFont val="Arial"/>
          </rPr>
          <t>AVISO PRÉVIO TRABALHADO
1° ano de contrato (cheio): (((7/30)/12)*100 = 1,944% ao mês
7 dias em 30 rateado em 12 meses multiplicado pela estatística cheia, nesse caso, 100%. 
Aplicado sobre Remuneração + Férias + 13° salário
Na Prorrogação será readequado. 
Aplicado sobre Remuneração + Férias + 13° salário</t>
        </r>
      </text>
    </comment>
    <comment ref="H77" authorId="0" shapeId="0" xr:uid="{00000000-0006-0000-0100-000007000000}">
      <text>
        <r>
          <rPr>
            <sz val="10"/>
            <color rgb="FF000000"/>
            <rFont val="Arial"/>
          </rPr>
          <t xml:space="preserve">Total dos encargos do Submódulo 2.2 x Aviso Prévio Trabalhado Cheio </t>
        </r>
      </text>
    </comment>
    <comment ref="H78" authorId="0" shapeId="0" xr:uid="{00000000-0006-0000-0100-000008000000}">
      <text>
        <r>
          <rPr>
            <sz val="10"/>
            <color rgb="FF000000"/>
            <rFont val="Arial"/>
          </rPr>
          <t>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    </r>
      </text>
    </comment>
    <comment ref="H86" authorId="0" shapeId="0" xr:uid="{00000000-0006-0000-0100-000009000000}">
      <text>
        <r>
          <rPr>
            <sz val="10"/>
            <color rgb="FF000000"/>
            <rFont val="Arial"/>
          </rPr>
          <t>- Os módulos 1 a 3 já contemplam todas as despesas do profissional no mês:
     - Módulo 1 - Remuneração
     - Módulo 2 - Encargos (já incluídos aqui férias e 13º)
     - Módulo 3 - Provisões
- Como a substituição é de apenas 1 mês, a provisão anual deveria ser 1/12 (um doze avos) dos custos totais do trabalhador (módulos 1 a 3 divididos por 12). em termos percentuais seria o seguinte: 100%/12/12 = 0,70%. (Divide-se uma vez por doze para chegar ao valor de um mês e mais uma vez por 12 pois esse valor mensal será provisionado ao longo dos 12 meses de contrato)
- O custo presente na planilha é referente a apenas um funcionário, ou seja, devemos desconsiderar que o folguista fará a cobertura de vários funcionários ao longo do ano, até porque ele não possui planilha própria, não há obrigatoriedade que seja o mesmo funcionário e ele também não poderá substituir mais de um funcionário ao mesmo tempo.</t>
        </r>
      </text>
    </comment>
    <comment ref="H87" authorId="0" shapeId="0" xr:uid="{00000000-0006-0000-0100-00000A000000}">
      <text>
        <r>
          <rPr>
            <sz val="10"/>
            <color rgb="FF000000"/>
            <rFont val="Arial"/>
          </rPr>
          <t xml:space="preserve">Ausências Legais
((2/30/12) x 100 = 0,556%
2 = Dados estatiticos do IBGE estima que cada empregado falta em média dois dias por ano.  (variavel conforme realidade da empresa).
30 = Impacto sobre o mês
12 = Impacto diluído ao longo de 12 meses.
</t>
        </r>
      </text>
    </comment>
    <comment ref="H88" authorId="0" shapeId="0" xr:uid="{00000000-0006-0000-0100-00000B000000}">
      <text>
        <r>
          <rPr>
            <sz val="10"/>
            <color rgb="FF000000"/>
            <rFont val="Arial"/>
          </rPr>
          <t xml:space="preserve">Licença Paternidade:
((5/30/12) x 0,02 = 0,028%
5 dias de ausência
30 = Impacto sobre o mês
12 = Impacto diluido ao longo de 12 meses
0,02 ou 2% = estimativa do IBGE que 2% dos trabalhadores são pais no periodo de um ano.   (variavel conforme realidade da empresa).
</t>
        </r>
      </text>
    </comment>
    <comment ref="H89" authorId="0" shapeId="0" xr:uid="{00000000-0006-0000-0100-00000C000000}">
      <text>
        <r>
          <rPr>
            <sz val="10"/>
            <color rgb="FF000000"/>
            <rFont val="Arial"/>
          </rPr>
          <t>Ausência por Acidente de Trabalho:
((15/30/12) x 0,08 x 100 = 0,333%
15 dias de ausência cobertos pelo empregador, após 15 dias, INSS.
30 = impacto sobre o mês
/12 = impacto diluído ao longo de 12 meses.
0,08 (8%) - Segundo IBGE 8% dos empregados (nivel) nacional sofrem acidente durante o ano.  (variavel conforme realidade da empresa).</t>
        </r>
      </text>
    </comment>
    <comment ref="H90" authorId="0" shapeId="0" xr:uid="{00000000-0006-0000-0100-00000D000000}">
      <text>
        <r>
          <rPr>
            <sz val="10"/>
            <color rgb="FF000000"/>
            <rFont val="Arial"/>
          </rPr>
          <t xml:space="preserve">Afastamento Maternidade
(Férias = 9,075% + Adicional de Férias= 3,025%) = 12,10% * 100 = 0,1210%
0,03 = 3% ocorrência da licença maternidade ao ano (variável).  (variavel conforme realidade da empresa).
(4/12) = custo provisionado pelo empregador para cobrir a reposição do substituto relativamente ás suas férias. </t>
        </r>
      </text>
    </comment>
    <comment ref="B117" authorId="0" shapeId="0" xr:uid="{00000000-0006-0000-0100-00000E000000}">
      <text>
        <r>
          <rPr>
            <sz val="10"/>
            <color rgb="FF000000"/>
            <rFont val="Arial"/>
          </rPr>
          <t>BASE DE CÁLCULO DOS CUSTOS INDIRETOS  = (Soma dos Módulos 1, 2, 3, 4 e 5)</t>
        </r>
      </text>
    </comment>
    <comment ref="B118" authorId="0" shapeId="0" xr:uid="{00000000-0006-0000-0100-00000F000000}">
      <text>
        <r>
          <rPr>
            <sz val="10"/>
            <color rgb="FF000000"/>
            <rFont val="Arial"/>
          </rPr>
          <t>BASE DE CÁLCULO DO LUCRO = (Soma dos Módulos 1, 2, 3, 4 e 5) + Custos Indiretos</t>
        </r>
      </text>
    </comment>
    <comment ref="H119" authorId="0" shapeId="0" xr:uid="{00000000-0006-0000-0100-000010000000}">
      <text>
        <r>
          <rPr>
            <sz val="10"/>
            <color rgb="FF000000"/>
            <rFont val="Arial"/>
          </rPr>
          <t>Os tributos são calculados sobre o FATURAMENTO. 
COMO? Somam-se os tributos (por ex.: PIS, COFINS e ISS = 8,65) subtrai-se de 100 obtendo-se 9,135/100 = 0,9135, que representa os tributos a serem pagos sem que o faturamento seja alterado. 
Trata-se de fórmula circular denominada "CÁLCULO POR DENTRO" 
FÓRMULA: 100-8,65/100 = 0,935
                 0,935 / FATURAMENTO = VALOR SOBRE O QUAL SERÁ CALCULADO O PIS, A COFINS E O ISS</t>
        </r>
      </text>
    </comment>
  </commentList>
</comments>
</file>

<file path=xl/sharedStrings.xml><?xml version="1.0" encoding="utf-8"?>
<sst xmlns="http://schemas.openxmlformats.org/spreadsheetml/2006/main" count="478" uniqueCount="321">
  <si>
    <r>
      <t>Notas</t>
    </r>
    <r>
      <rPr>
        <sz val="12"/>
        <color indexed="8"/>
        <rFont val="Ecofont_Spranq_eco_Sans"/>
        <family val="2"/>
      </rPr>
      <t>:</t>
    </r>
  </si>
  <si>
    <r>
      <t>1)</t>
    </r>
    <r>
      <rPr>
        <sz val="12"/>
        <color indexed="8"/>
        <rFont val="Times New Roman"/>
        <family val="1"/>
      </rPr>
      <t xml:space="preserve">  </t>
    </r>
    <r>
      <rPr>
        <sz val="12"/>
        <color indexed="8"/>
        <rFont val="Ecofont_Spranq_eco_Sans"/>
        <family val="2"/>
      </rPr>
      <t>O Imposto de Renda de Pessoa Jurídica - IRPJ - e a Contribuição Social sobre o Lucro Líquido - CSLL -, que não podem ser repassados à Administração, não serão incluídos na proposta de preços apresentada;</t>
    </r>
  </si>
  <si>
    <r>
      <t>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Processo</t>
    </r>
  </si>
  <si>
    <r>
      <t>Licitação 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</t>
    </r>
  </si>
  <si>
    <t>CUSTO DO HOMEM FIXO – A</t>
  </si>
  <si>
    <t>       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</si>
  <si>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</si>
  <si>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</si>
  <si>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</si>
  <si>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</si>
  <si>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C</t>
  </si>
  <si>
    <t>Ano Acordo, Convenção ou Sentença Normativa em Dissídio Coletivo</t>
  </si>
  <si>
    <t>D</t>
  </si>
  <si>
    <t xml:space="preserve">Tipo de serviço </t>
  </si>
  <si>
    <t>E</t>
  </si>
  <si>
    <t xml:space="preserve">Unidade de medida </t>
  </si>
  <si>
    <t>POSTO</t>
  </si>
  <si>
    <t>F</t>
  </si>
  <si>
    <r>
      <t xml:space="preserve">Quantidade </t>
    </r>
    <r>
      <rPr>
        <i/>
        <u/>
        <sz val="12"/>
        <color indexed="8"/>
        <rFont val="Ecofont_Spranq_eco_Sans"/>
        <family val="2"/>
      </rPr>
      <t>(total)</t>
    </r>
    <r>
      <rPr>
        <sz val="12"/>
        <color indexed="8"/>
        <rFont val="Ecofont_Spranq_eco_Sans"/>
        <family val="2"/>
      </rPr>
      <t xml:space="preserve"> a contratar (em função da unidade de medida) </t>
    </r>
  </si>
  <si>
    <t>G</t>
  </si>
  <si>
    <r>
      <t>N</t>
    </r>
    <r>
      <rPr>
        <strike/>
        <sz val="12"/>
        <color indexed="8"/>
        <rFont val="Ecofont_Spranq_eco_Sans"/>
        <family val="2"/>
      </rPr>
      <t>º</t>
    </r>
    <r>
      <rPr>
        <sz val="12"/>
        <color indexed="8"/>
        <rFont val="Ecofont_Spranq_eco_Sans"/>
        <family val="2"/>
      </rPr>
      <t xml:space="preserve"> de meses de execução contratual</t>
    </r>
  </si>
  <si>
    <t>Anexo I-A – Mão-de-obra</t>
  </si>
  <si>
    <t>Módulo de Mão-de-obra vinculada à execução contratual</t>
  </si>
  <si>
    <t>Unidade de medida – tipos e quantidades</t>
  </si>
  <si>
    <r>
      <t xml:space="preserve">Tipo de serviço 
</t>
    </r>
    <r>
      <rPr>
        <sz val="12"/>
        <color indexed="8"/>
        <rFont val="Ecofont_Spranq_eco_Sans"/>
        <family val="2"/>
      </rPr>
      <t>(mesmo serviço com características distintas)</t>
    </r>
  </si>
  <si>
    <r>
      <t> </t>
    </r>
    <r>
      <rPr>
        <b/>
        <sz val="12"/>
        <color indexed="8"/>
        <rFont val="Ecofont_Spranq_eco_Sans"/>
        <family val="2"/>
      </rPr>
      <t>Quantidade</t>
    </r>
  </si>
  <si>
    <t>-</t>
  </si>
  <si>
    <t>Dados complementares para composição dos custos referente à mão-de-obra</t>
  </si>
  <si>
    <t>Salário mínimo oficial vigente piso da categoria</t>
  </si>
  <si>
    <t>Categoria profissional (vinculada à execução contratual)</t>
  </si>
  <si>
    <t>Data base da categoria (dia/mês/ano)</t>
  </si>
  <si>
    <t>Nota: Deverão ser informados os valores unitários por empregado.</t>
  </si>
  <si>
    <t>I</t>
  </si>
  <si>
    <t>Remuneração</t>
  </si>
  <si>
    <t> %</t>
  </si>
  <si>
    <t>Valor (R$)</t>
  </si>
  <si>
    <t xml:space="preserve">A </t>
  </si>
  <si>
    <t>Salário</t>
  </si>
  <si>
    <t>Outros</t>
  </si>
  <si>
    <t>Total de Remuneração</t>
  </si>
  <si>
    <t>Anexo I-B</t>
  </si>
  <si>
    <t>Quadro com Detalhamento de Encargos Sociais e Trabalhistas</t>
  </si>
  <si>
    <t>Grupo "A":</t>
  </si>
  <si>
    <t>%</t>
  </si>
  <si>
    <t>R$</t>
  </si>
  <si>
    <t>INSS</t>
  </si>
  <si>
    <t>SESI ou SESC</t>
  </si>
  <si>
    <t>SENAI ou SENAC </t>
  </si>
  <si>
    <t>INCRA</t>
  </si>
  <si>
    <t>salário educação</t>
  </si>
  <si>
    <t>FGTS</t>
  </si>
  <si>
    <t>Seguro acidente do trabalho</t>
  </si>
  <si>
    <t>SEBRAE</t>
  </si>
  <si>
    <t>TOTAL DO GRUPO “A”</t>
  </si>
  <si>
    <t xml:space="preserve">Grupo "B": </t>
  </si>
  <si>
    <t>férias</t>
  </si>
  <si>
    <t>auxílio doença</t>
  </si>
  <si>
    <t>licença maternidade</t>
  </si>
  <si>
    <t>licença paternidade</t>
  </si>
  <si>
    <t>faltas legais</t>
  </si>
  <si>
    <t xml:space="preserve"> acidente de trabalho</t>
  </si>
  <si>
    <t>aviso prévio</t>
  </si>
  <si>
    <t>13º salário</t>
  </si>
  <si>
    <t xml:space="preserve">TOTAL DO GRUPO “B” </t>
  </si>
  <si>
    <t>Grupo "C":</t>
  </si>
  <si>
    <t>aviso prévio indenizado </t>
  </si>
  <si>
    <t>indenização adicional</t>
  </si>
  <si>
    <t>indenização (rescisões sem justa causa)</t>
  </si>
  <si>
    <t xml:space="preserve">TOTAL DO GRUPO “C” </t>
  </si>
  <si>
    <t>Grupo "D":</t>
  </si>
  <si>
    <t>incidência dos encargos do grupo "A" sobre os itens do grupo "B"  </t>
  </si>
  <si>
    <t>Grupo "E":</t>
  </si>
  <si>
    <t>incidência dos encargos do grupo “A”sobre o item 17  do grupo   “C”</t>
  </si>
  <si>
    <t>VALOR DOS ENCARGOS SOCIAIS</t>
  </si>
  <si>
    <t>VALOR DA MÃO-DE-OBRA (Remuneração + Encargos Sociais):</t>
  </si>
  <si>
    <t>Anexo I-C – Insumos de Mão-de-Obra</t>
  </si>
  <si>
    <t>II</t>
  </si>
  <si>
    <t>Insumos de Mão-de-obra(*)</t>
  </si>
  <si>
    <t>Transporte</t>
  </si>
  <si>
    <t>Auxílio alimentação (Vales, cesta básica etc.)</t>
  </si>
  <si>
    <t>Uniformes</t>
  </si>
  <si>
    <t xml:space="preserve">Equipamentos </t>
  </si>
  <si>
    <t>Seguro de vida</t>
  </si>
  <si>
    <t>Outros (especificar)</t>
  </si>
  <si>
    <t>Total de Insumos de Mão-de-obra</t>
  </si>
  <si>
    <r>
      <rPr>
        <b/>
        <i/>
        <sz val="11"/>
        <color indexed="8"/>
        <rFont val="Ecofont_Spranq_eco_Sans"/>
        <family val="2"/>
      </rPr>
      <t>Nota</t>
    </r>
    <r>
      <rPr>
        <i/>
        <sz val="11"/>
        <color indexed="8"/>
        <rFont val="Ecofont_Spranq_eco_Sans"/>
        <family val="2"/>
      </rPr>
      <t xml:space="preserve"> (*): o valor informado deverá ser o custo real do insumo (descontado o valor eventualmente pago pelo empregado).</t>
    </r>
  </si>
  <si>
    <t>Anexo I-D – Quadro-resumo</t>
  </si>
  <si>
    <t>Quadro-resumo da Remuneração da Mão de Obra</t>
  </si>
  <si>
    <t>III</t>
  </si>
  <si>
    <t>Mão-de-obra vinculada à execução contratual 
(valor por empregado)</t>
  </si>
  <si>
    <t>Valor unit. (R$)</t>
  </si>
  <si>
    <t>Encargos sociais</t>
  </si>
  <si>
    <t>Insumos de mão-de-obra</t>
  </si>
  <si>
    <t>Total de Mão-de-obra</t>
  </si>
  <si>
    <t>Anexo I-E – Demais Custos</t>
  </si>
  <si>
    <t xml:space="preserve">Módulo I: Demais componentes </t>
  </si>
  <si>
    <t>Demais Componentes</t>
  </si>
  <si>
    <t>Valor*</t>
  </si>
  <si>
    <t>Despesas Operacionais/administrativas</t>
  </si>
  <si>
    <t>Lucro</t>
  </si>
  <si>
    <t>Total de Demais Componentes</t>
  </si>
  <si>
    <t>Módulo II: Tributos</t>
  </si>
  <si>
    <t>Tributos</t>
  </si>
  <si>
    <t xml:space="preserve">Tributos Federais </t>
  </si>
  <si>
    <t>COFINS</t>
  </si>
  <si>
    <t>PIS</t>
  </si>
  <si>
    <t>Tributos Estaduais/Municipais</t>
  </si>
  <si>
    <t>ISSQN</t>
  </si>
  <si>
    <t>Total de Tributos</t>
  </si>
  <si>
    <t>índice:        Fórmula = 1 - (total de tributos% / 100%)    =</t>
  </si>
  <si>
    <t xml:space="preserve">Quadro-Resumo do Valor da Contratação </t>
  </si>
  <si>
    <t>Valor Mensal Total ref. Mão-de-obra vinculada à execução Contratual</t>
  </si>
  <si>
    <t>Unid / Elementos</t>
  </si>
  <si>
    <t>Valor</t>
  </si>
  <si>
    <t xml:space="preserve">Mão-de-obra (vinculada à execução dos serviços) </t>
  </si>
  <si>
    <r>
      <t>Demais componentes</t>
    </r>
    <r>
      <rPr>
        <b/>
        <sz val="12"/>
        <color indexed="10"/>
        <rFont val="Ecofont_Spranq_eco_Sans"/>
        <family val="2"/>
      </rPr>
      <t/>
    </r>
  </si>
  <si>
    <t xml:space="preserve">Tributos </t>
  </si>
  <si>
    <t xml:space="preserve">Preço do Homem/Mês </t>
  </si>
  <si>
    <t>Valor Mensal da proposta</t>
  </si>
  <si>
    <r>
      <rPr>
        <b/>
        <sz val="12"/>
        <color indexed="8"/>
        <rFont val="Ecofont_Spranq_eco_Sans"/>
        <family val="2"/>
      </rPr>
      <t>Valor global da proposta</t>
    </r>
    <r>
      <rPr>
        <sz val="12"/>
        <color indexed="8"/>
        <rFont val="Ecofont_Spranq_eco_Sans"/>
        <family val="2"/>
      </rPr>
      <t xml:space="preserve">
(valor mensal do serviço x  12 meses)</t>
    </r>
  </si>
  <si>
    <r>
      <t xml:space="preserve"> </t>
    </r>
    <r>
      <rPr>
        <b/>
        <sz val="16"/>
        <color theme="1"/>
        <rFont val="Ecofont_Spranq_eco_Sans"/>
        <family val="2"/>
      </rPr>
      <t>VALOR DA CONTRATAÇÃO POR UNIDADE DA AGU</t>
    </r>
  </si>
  <si>
    <t>UNIDADE DA AGU</t>
  </si>
  <si>
    <t>CATEGORIA</t>
  </si>
  <si>
    <t>TOTAL MENSAL</t>
  </si>
  <si>
    <t>Valor mensal do serviço</t>
  </si>
  <si>
    <r>
      <rPr>
        <b/>
        <sz val="12"/>
        <color indexed="8"/>
        <rFont val="Ecofont_Spranq_eco_Sans"/>
        <family val="2"/>
      </rPr>
      <t>Valor global da proposta</t>
    </r>
    <r>
      <rPr>
        <sz val="12"/>
        <color indexed="8"/>
        <rFont val="Ecofont_Spranq_eco_Sans"/>
        <family val="2"/>
      </rPr>
      <t xml:space="preserve">
(valor mensal do serviço x  nº meses do contrato)</t>
    </r>
  </si>
  <si>
    <t xml:space="preserve">PORTARIA </t>
  </si>
  <si>
    <t>PLANILHA DE CUSTOS E FORMAÇÃO DE PREÇOS - SERVIÇO DE APOIO ADMINISTRATIVO</t>
  </si>
  <si>
    <t>PSU/PTA</t>
  </si>
  <si>
    <t>Preço Mensal do Posto</t>
  </si>
  <si>
    <t>Qtd. /postos</t>
  </si>
  <si>
    <t>Portaria</t>
  </si>
  <si>
    <t>PORTARIA - PETROLINA</t>
  </si>
  <si>
    <t xml:space="preserve">ANEXO I - B    ITEM -I                                                                                                    </t>
  </si>
  <si>
    <t/>
  </si>
  <si>
    <t>H</t>
  </si>
  <si>
    <t>Nº</t>
  </si>
  <si>
    <t xml:space="preserve">Descrição </t>
  </si>
  <si>
    <t>Qte.</t>
  </si>
  <si>
    <t>Cotação (R$)</t>
  </si>
  <si>
    <t>Custo anual</t>
  </si>
  <si>
    <t>Custo mensal</t>
  </si>
  <si>
    <t>Custo MENSAL dos uniformes (por posto)</t>
  </si>
  <si>
    <t xml:space="preserve">ANEXO I </t>
  </si>
  <si>
    <t>Total</t>
  </si>
  <si>
    <t>Custo Total AnuaL dos Uniformes</t>
  </si>
  <si>
    <t>2. CNPJ Nº</t>
  </si>
  <si>
    <t>3. Telefone/FAX:</t>
  </si>
  <si>
    <t>4. Validade da Proposta: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</si>
  <si>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</si>
  <si>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</si>
  <si>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</si>
  <si>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3. Endereço:</t>
  </si>
  <si>
    <t>4. CEP.:</t>
  </si>
  <si>
    <t>5. Banco:</t>
  </si>
  <si>
    <t>Conta Corrente:</t>
  </si>
  <si>
    <t>E-mail:</t>
  </si>
  <si>
    <t>Naturalidade:</t>
  </si>
  <si>
    <t>Estado Cívil:</t>
  </si>
  <si>
    <t>Nacionalidade:</t>
  </si>
  <si>
    <t>Dados do Representante Legal da Empresa para assinatura do Contrato:</t>
  </si>
  <si>
    <t>2.1</t>
  </si>
  <si>
    <t>Município/UF</t>
  </si>
  <si>
    <t>Ano do acordo coletivo, convenção coletiva ou sentença normativa em dissídio coletivo</t>
  </si>
  <si>
    <t>2.2</t>
  </si>
  <si>
    <t>Salário educação</t>
  </si>
  <si>
    <t>SENAI ou SENAC</t>
  </si>
  <si>
    <t>2.3</t>
  </si>
  <si>
    <t>4.1</t>
  </si>
  <si>
    <t>Ausências Legais</t>
  </si>
  <si>
    <t>4.2</t>
  </si>
  <si>
    <t>Intrajornada</t>
  </si>
  <si>
    <t>Materiais</t>
  </si>
  <si>
    <t>a) Cofins</t>
  </si>
  <si>
    <t>b) PIS</t>
  </si>
  <si>
    <t>UNIFORME</t>
  </si>
  <si>
    <t>DESCRIÇÃO</t>
  </si>
  <si>
    <t>Nome:</t>
  </si>
  <si>
    <t>CPF.:</t>
  </si>
  <si>
    <t>Endereço:</t>
  </si>
  <si>
    <t>CEP.:</t>
  </si>
  <si>
    <t>Cargo/Função:</t>
  </si>
  <si>
    <t>TOTAL</t>
  </si>
  <si>
    <r>
      <rPr>
        <b/>
        <sz val="11"/>
        <rFont val="Times New Roman"/>
      </rPr>
      <t xml:space="preserve">PLANILHA DE CUSTOS E FORMAÇÃO DE PREÇOS - </t>
    </r>
    <r>
      <rPr>
        <sz val="11"/>
        <rFont val="Times New Roman"/>
      </rPr>
      <t xml:space="preserve">(Redação dada pela Instrução Normativa nº 05, de 25 de maio de 2017, com modificações pertinentes  trazidas pela Instrução Normativa nº 07/2018).
</t>
    </r>
  </si>
  <si>
    <t>Discriminação dos Serviços (dados referentes à contratação)</t>
  </si>
  <si>
    <t>Data de apresentação da proposta (dia/mês/ano)</t>
  </si>
  <si>
    <t>RIO BRANCO/ACRE</t>
  </si>
  <si>
    <t>Número de meses de execução contratual</t>
  </si>
  <si>
    <t>Identificação do serviço</t>
  </si>
  <si>
    <t>ANEXO VII-D – Mão-de-obra</t>
  </si>
  <si>
    <t>Dados complementares para composição dos custos referente à mão de obra</t>
  </si>
  <si>
    <t>Tipo de serviço (mesmo serviço com características distintas)</t>
  </si>
  <si>
    <t>Classificação Brasileira de Ocupações (CBO)</t>
  </si>
  <si>
    <t>Salário normativo da categoria profissional</t>
  </si>
  <si>
    <t>MÓDULO 1: COMPOSIÇÃO DA REMUNERAÇÃO</t>
  </si>
  <si>
    <t>Composição da remuneração</t>
  </si>
  <si>
    <t>Percentual (%)</t>
  </si>
  <si>
    <t xml:space="preserve">Salário-base </t>
  </si>
  <si>
    <t>Adicional de periculosidade (incide sobre o salário base)</t>
  </si>
  <si>
    <t>Adicional de insalubridade (incide sobre o salário base)</t>
  </si>
  <si>
    <t>Adicional noturno</t>
  </si>
  <si>
    <t>Adicional de hora noturna reduzida</t>
  </si>
  <si>
    <t>Outros: (especificar)</t>
  </si>
  <si>
    <t>MÓDULO 2 : ENCARGOS E BENEFÍCIOS ANUAIS, MENSAIS E DIÁRIOS</t>
  </si>
  <si>
    <t>13º (décimo terceiro) salário, férias e adicional de férias</t>
  </si>
  <si>
    <t xml:space="preserve">Percentual </t>
  </si>
  <si>
    <t>13º (décimo terceiro) salário</t>
  </si>
  <si>
    <t>Férias e Adicional de Férias</t>
  </si>
  <si>
    <t>BASE DE CÁLUCO PARA O MÓDULO 2.2</t>
  </si>
  <si>
    <t>MÓDULO 1</t>
  </si>
  <si>
    <t>MÓDULO 2.1</t>
  </si>
  <si>
    <t>SUBMÓDULO 2.2 - ENCARGOS PREVIDENCIÁRIOS (GPS), FUNFO DE GARANTIA POR TEMPO DE
 SERVIÇO E OUTRAS CONTRIBUIÇÕES</t>
  </si>
  <si>
    <t>GPS, FGTS e Outras Contribuições</t>
  </si>
  <si>
    <r>
      <t>Seguro acidente de trabalho (</t>
    </r>
    <r>
      <rPr>
        <sz val="11"/>
        <color rgb="FF000000"/>
        <rFont val="Times New Roman"/>
      </rPr>
      <t>RAT x FAP)</t>
    </r>
  </si>
  <si>
    <t>SESC ou SESI</t>
  </si>
  <si>
    <t>SUBMÓDULO 2.3 - BENEFÍCIOS MENSAIS E DIÁRIOS</t>
  </si>
  <si>
    <t>Benefícios mensais e diários</t>
  </si>
  <si>
    <t>A.1) Valor da passagem do transporte coletivo no município de prestação dos serviços:</t>
  </si>
  <si>
    <t>A.2) Quantidade de passagens por mês por empregado:</t>
  </si>
  <si>
    <t>A.3) Percentual do desconto no Salário Base:</t>
  </si>
  <si>
    <t>Quadro-resumo - Módulo 2 - Encargos e Benefícios Anuais, Mensais e Diários</t>
  </si>
  <si>
    <t>Módulo 2 - Encargos e Benefícios Anuais, Mensais e Diários</t>
  </si>
  <si>
    <t>MÓDULO 3 - PROVISÃO PARA RESCISÃO</t>
  </si>
  <si>
    <t>Provisão para recisão</t>
  </si>
  <si>
    <t>Aviso-prévio indenizado</t>
  </si>
  <si>
    <t>Incidência do FGTS sobre o aviso-prévio indenizado</t>
  </si>
  <si>
    <t>Multa sobre o FGTS e contribuições sociais sobre o aviso-prévio indenizado</t>
  </si>
  <si>
    <t>Aviso-previo trabalhado</t>
  </si>
  <si>
    <t>Incidência dos encargos do submódulo 2.2 sobre o aviso-prévio trabalhado</t>
  </si>
  <si>
    <t>Multa sobre o FGTS e contribuições sociais sobre o aviso-prévio trabalhado</t>
  </si>
  <si>
    <t>BASE DE CÁLCULO PARA O MÓDULO 4 = MÓDULO 1 + MÓDULO 2 + MÓDULO 3</t>
  </si>
  <si>
    <t>MÓDULO 2</t>
  </si>
  <si>
    <t>MÓDULO 3</t>
  </si>
  <si>
    <t>MÓDULO 4 - CUSTO DE REPOSIÇÃO DO PROFISSIONAL AUSENTE</t>
  </si>
  <si>
    <t>Substituto na cobertura de Férias</t>
  </si>
  <si>
    <t>Substituto nas Ausências Legais</t>
  </si>
  <si>
    <t>Substituto na Licença-paternidade</t>
  </si>
  <si>
    <t>Substitiuto na Ausência por acidente de trabalho</t>
  </si>
  <si>
    <t>Substituto no Afastamento Maternidade</t>
  </si>
  <si>
    <t>Intervalo para repouso ou alimentação</t>
  </si>
  <si>
    <t>Quadro-resumo - Módulo 4 - Custo de Reposição do Profissional Ausente</t>
  </si>
  <si>
    <t>Módulo 4 - Custo de Reposição do Profissional Ausente</t>
  </si>
  <si>
    <t>MÓDULO 5: INSUMOS DIVERSOS</t>
  </si>
  <si>
    <t>Insumos diversos</t>
  </si>
  <si>
    <t>Equipamentos</t>
  </si>
  <si>
    <t>BASE DE CÁLCULO PARA O MÓDULO 6 = MÓDULO 1 + MÓDULO 2 = MÓDULO 3
 + MÓDULO 4 + MÓDULO 5</t>
  </si>
  <si>
    <t>MÓDULO 4</t>
  </si>
  <si>
    <t>MÓDULO 5</t>
  </si>
  <si>
    <t>MÓDULO 6 - CUSTOS INDIRETOS, TRIBUTOS E LUCRO</t>
  </si>
  <si>
    <t>Custos indiretos, tributos e lucro</t>
  </si>
  <si>
    <t>Custos Indiretos (Percentual da empresa)</t>
  </si>
  <si>
    <t>Lucro (Percentual da empresa)</t>
  </si>
  <si>
    <t>C.1    Tributos (especificar)</t>
  </si>
  <si>
    <t>a) ISS</t>
  </si>
  <si>
    <t>2. QUADRO-RESUMO DO CUSTO POR EMPREGADO</t>
  </si>
  <si>
    <t>Mão de obra vinculada à execução contratual (valor por empregado)</t>
  </si>
  <si>
    <t>Módulo 1 - Composição da remuneração</t>
  </si>
  <si>
    <t>Módulo 3 - Provisão para Rescisão</t>
  </si>
  <si>
    <t>Módulo 5 - Insumos diversos</t>
  </si>
  <si>
    <t>Subtotal (A + B + C + D + E)</t>
  </si>
  <si>
    <t>Módulo 6 - Custos indiretos, tributose lucro</t>
  </si>
  <si>
    <t>Valor total por empregado</t>
  </si>
  <si>
    <t>3. QUADRO DEMONSTRATIVO DO VALOR GLOBAL DA PROPOSTA</t>
  </si>
  <si>
    <t>Tipo de Serviço (A)</t>
  </si>
  <si>
    <t>Valor Proposto por Empregado (B)</t>
  </si>
  <si>
    <t>Qtde. de Empregados por Posto ( C )</t>
  </si>
  <si>
    <t>Valor Proposto por Posto (D) = (BxC)</t>
  </si>
  <si>
    <t>Qtde. de Postos (E)</t>
  </si>
  <si>
    <t>Valor Total do Serviço (F) = (DxE)</t>
  </si>
  <si>
    <t>4. QUADRO DEMONSTRATIVO DO VALOR GLOBAL DA PROPOSTA</t>
  </si>
  <si>
    <t>VALOR (R$)</t>
  </si>
  <si>
    <t>Valor proposto por unidade de medida *</t>
  </si>
  <si>
    <t>Posto de Trabalho - Mensal</t>
  </si>
  <si>
    <t>Valor global da proposta - Contrato de 12 meses
(Valor mensal do serviço multiplicado por 12 (meses), número de meses do
contrato).</t>
  </si>
  <si>
    <t>ITEM</t>
  </si>
  <si>
    <t xml:space="preserve">1. Razão Social: </t>
  </si>
  <si>
    <t>5. Apresentamos nossa proposta de preço, para prestação dos serviços referente ao Pregão Eletrônico nº XX/2020, acatando todas as estipulações consignados no Edital, conforme abaixo:</t>
  </si>
  <si>
    <t xml:space="preserve">E-mail: </t>
  </si>
  <si>
    <t>SERVIÇO</t>
  </si>
  <si>
    <t>LOCAL DE EXECUÇÃO</t>
  </si>
  <si>
    <t>Tipo de Serviço</t>
  </si>
  <si>
    <t>Unidade de Medida</t>
  </si>
  <si>
    <t>Qtde Total a Contratar</t>
  </si>
  <si>
    <t>Posto</t>
  </si>
  <si>
    <t>SR/PF/AC</t>
  </si>
  <si>
    <t>Recepção Nível Médio 44 Horas Semanais</t>
  </si>
  <si>
    <t>ANEXO IV - MODELO DE PLANILHA DE CUSTOS E FORMAÇÃO DE PREÇOS</t>
  </si>
  <si>
    <t>QTD DE POSTOS</t>
  </si>
  <si>
    <t>QTD DE FUNCIONÁRIOS</t>
  </si>
  <si>
    <t>VALOR UNITÁRIO DO POSTO R$</t>
  </si>
  <si>
    <t>VALOR MENSAL DO POSTO R$</t>
  </si>
  <si>
    <t>VALOR ANUAL DO POSTO R$</t>
  </si>
  <si>
    <t>Copeiro(a)</t>
  </si>
  <si>
    <t>Calça Social</t>
  </si>
  <si>
    <t>Blusa manga longa</t>
  </si>
  <si>
    <t>Blusa manga curta</t>
  </si>
  <si>
    <t>Casaco manga cumprida</t>
  </si>
  <si>
    <t>Batas</t>
  </si>
  <si>
    <t>Par de sapatos</t>
  </si>
  <si>
    <t>Pares de meia</t>
  </si>
  <si>
    <t>Touca com aba</t>
  </si>
  <si>
    <t>Avental</t>
  </si>
  <si>
    <t>CBO 513425</t>
  </si>
  <si>
    <t>1 posto = 02 funcionários</t>
  </si>
  <si>
    <t>AC000024/2021</t>
  </si>
  <si>
    <t>01º de janeiro de
2021 a 31 de dezembro de 2022</t>
  </si>
  <si>
    <t>Auxílio-Refeição/Alimentação (CLÁUSULA DÉCIMA PRIMEIRA)</t>
  </si>
  <si>
    <t>Transporte (22 dias úteis) - CLÁUSULA DÉCIMA SEGUNDA</t>
  </si>
  <si>
    <t>Auxílio Funeral (CLÁUSULA DÉCIMA TERCEIRA)</t>
  </si>
  <si>
    <t>Programa de Qualificação do Trabalhador (CLÁUSULA VIGÉSIMA PRIMEIRA)</t>
  </si>
  <si>
    <t>Licitação Nº  _______/2021</t>
  </si>
  <si>
    <t>Dia __/___/2021 às ___:___ horas</t>
  </si>
  <si>
    <t>XX/XX/2021</t>
  </si>
  <si>
    <t xml:space="preserve">Nº Processo Nº 08220.001200/2021-30	</t>
  </si>
  <si>
    <t>Copeiro (a)    Diurno - 44 horas semanais</t>
  </si>
  <si>
    <r>
      <t xml:space="preserve">Kit de Primeiros Socorros (CLÁUSULA TRIGÉSIMA SEXTA) - </t>
    </r>
    <r>
      <rPr>
        <sz val="11"/>
        <color rgb="FFFF0000"/>
        <rFont val="Times New Roman"/>
        <family val="1"/>
      </rPr>
      <t>Não se aplica - Apenas 2 funcionários</t>
    </r>
  </si>
  <si>
    <t>PCMSO/PPRA e CIPA (CLÁUSULA TRIGÉSIMA TERCEIRA - Parágrafo Único)</t>
  </si>
  <si>
    <t>Seguro de Vida (CLÁUSULA VIGÉSIMA QUARTA - Parágrafo Segundo)</t>
  </si>
  <si>
    <t>Uniformes (custo mensal por empregado) - (CLÁUSULA VIGÉSIMA SEGUNDA - Parágrafo Quinto da CCT)</t>
  </si>
  <si>
    <t>EPI's - (CLÁUSULA VIGÉSIMA SEGUNDA - Parágrafo Quinto da CCT)</t>
  </si>
  <si>
    <t>AC 000024/2021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</si>
</sst>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&quot;R$ &quot;#,##0.00"/>
    <numFmt numFmtId="167" formatCode="&quot;R$&quot;\ #,##0.00"/>
    <numFmt numFmtId="168" formatCode="0.000%"/>
    <numFmt numFmtId="169" formatCode="_-&quot;R$ &quot;* #,##0.00_-;&quot;-R$ &quot;* #,##0.00_-;_-&quot;R$ &quot;* \-??_-;_-@_-"/>
    <numFmt numFmtId="170" formatCode="_(&quot;R$ &quot;* #,##0.00_);_(&quot;R$ &quot;* \(#,##0.00\);_(&quot;R$ &quot;* \-??_);_(@_)"/>
    <numFmt numFmtId="171" formatCode="0.0000%"/>
    <numFmt numFmtId="172" formatCode="_-&quot;R$ &quot;* #,##0.00_-;&quot;-R$ &quot;* #,##0.00_-;_-&quot;R$ &quot;* \-??_-;_-@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Ecofont_Spranq_eco_Sans"/>
      <family val="2"/>
    </font>
    <font>
      <b/>
      <sz val="12"/>
      <color theme="0"/>
      <name val="Ecofont_Spranq_eco_Sans"/>
      <family val="2"/>
    </font>
    <font>
      <b/>
      <sz val="12"/>
      <color theme="1"/>
      <name val="Ecofont_Spranq_eco_Sans"/>
      <family val="2"/>
    </font>
    <font>
      <b/>
      <u/>
      <sz val="12"/>
      <color theme="1"/>
      <name val="Ecofont_Spranq_eco_Sans"/>
      <family val="2"/>
    </font>
    <font>
      <sz val="12"/>
      <color indexed="8"/>
      <name val="Ecofont_Spranq_eco_Sans"/>
      <family val="2"/>
    </font>
    <font>
      <sz val="12"/>
      <color theme="1"/>
      <name val="Ecofont_Spranq_eco_Sans"/>
      <family val="2"/>
    </font>
    <font>
      <sz val="12"/>
      <color indexed="8"/>
      <name val="Times New Roman"/>
      <family val="1"/>
    </font>
    <font>
      <strike/>
      <sz val="12"/>
      <color indexed="8"/>
      <name val="Ecofont_Spranq_eco_Sans"/>
      <family val="2"/>
    </font>
    <font>
      <sz val="12"/>
      <color theme="1"/>
      <name val="Calibri"/>
      <family val="2"/>
      <scheme val="minor"/>
    </font>
    <font>
      <i/>
      <u/>
      <sz val="12"/>
      <color indexed="8"/>
      <name val="Ecofont_Spranq_eco_Sans"/>
      <family val="2"/>
    </font>
    <font>
      <b/>
      <sz val="14"/>
      <color theme="1"/>
      <name val="Ecofont_Spranq_eco_Sans"/>
      <family val="2"/>
    </font>
    <font>
      <b/>
      <sz val="12"/>
      <color indexed="8"/>
      <name val="Ecofont_Spranq_eco_Sans"/>
      <family val="2"/>
    </font>
    <font>
      <i/>
      <sz val="12"/>
      <color theme="1"/>
      <name val="Ecofont_Spranq_eco_Sans"/>
      <family val="2"/>
    </font>
    <font>
      <u/>
      <sz val="12"/>
      <color theme="1"/>
      <name val="Ecofont_Spranq_eco_Sans"/>
      <family val="2"/>
    </font>
    <font>
      <b/>
      <sz val="12"/>
      <color theme="1"/>
      <name val="Calibri"/>
      <family val="2"/>
      <scheme val="minor"/>
    </font>
    <font>
      <i/>
      <sz val="11"/>
      <color theme="1"/>
      <name val="Ecofont_Spranq_eco_Sans"/>
      <family val="2"/>
    </font>
    <font>
      <b/>
      <i/>
      <sz val="11"/>
      <color indexed="8"/>
      <name val="Ecofont_Spranq_eco_Sans"/>
      <family val="2"/>
    </font>
    <font>
      <i/>
      <sz val="11"/>
      <color indexed="8"/>
      <name val="Ecofont_Spranq_eco_Sans"/>
      <family val="2"/>
    </font>
    <font>
      <sz val="14"/>
      <color theme="1"/>
      <name val="Calibri"/>
      <family val="2"/>
      <scheme val="minor"/>
    </font>
    <font>
      <b/>
      <sz val="11"/>
      <color theme="1"/>
      <name val="Ecofont_Spranq_eco_Sans"/>
      <family val="2"/>
    </font>
    <font>
      <sz val="10"/>
      <color theme="1"/>
      <name val="Ecofont_Spranq_eco_Sans"/>
      <family val="2"/>
    </font>
    <font>
      <i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indexed="10"/>
      <name val="Ecofont_Spranq_eco_Sans"/>
      <family val="2"/>
    </font>
    <font>
      <b/>
      <sz val="16"/>
      <color theme="1"/>
      <name val="Ecofont_Spranq_eco_San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</font>
    <font>
      <sz val="10"/>
      <name val="Arial"/>
      <family val="2"/>
      <charset val="1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name val="Times New Roman"/>
    </font>
    <font>
      <b/>
      <sz val="11"/>
      <name val="Times New Roman"/>
    </font>
    <font>
      <sz val="10"/>
      <name val="Arial"/>
    </font>
    <font>
      <b/>
      <sz val="11"/>
      <color rgb="FF800080"/>
      <name val="Times New Roman"/>
    </font>
    <font>
      <b/>
      <sz val="11"/>
      <color rgb="FF000000"/>
      <name val="Times New Roman"/>
    </font>
    <font>
      <sz val="11"/>
      <color rgb="FF000000"/>
      <name val="Times New Roman"/>
    </font>
    <font>
      <sz val="11"/>
      <color rgb="FFFF0000"/>
      <name val="Times New Roman"/>
    </font>
    <font>
      <b/>
      <sz val="10"/>
      <color rgb="FF000000"/>
      <name val="Times New Roman"/>
    </font>
    <font>
      <sz val="10"/>
      <color rgb="FF000000"/>
      <name val="Times New Roman"/>
    </font>
    <font>
      <sz val="10"/>
      <name val="Times New Roman"/>
    </font>
    <font>
      <sz val="10"/>
      <color rgb="FF000000"/>
      <name val="Arial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24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DADADA"/>
        <bgColor rgb="FFDADADA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FBE4D5"/>
        <bgColor rgb="FFFBE4D5"/>
      </patternFill>
    </fill>
    <fill>
      <patternFill patternType="solid">
        <fgColor rgb="FFC5E0B3"/>
        <bgColor rgb="FFC5E0B3"/>
      </patternFill>
    </fill>
  </fills>
  <borders count="49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8" fillId="0" borderId="0"/>
    <xf numFmtId="0" fontId="28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2" fillId="0" borderId="0"/>
    <xf numFmtId="169" fontId="32" fillId="0" borderId="0" applyBorder="0" applyProtection="0"/>
    <xf numFmtId="9" fontId="32" fillId="0" borderId="0" applyBorder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14" borderId="0" applyNumberFormat="0" applyBorder="0" applyAlignment="0" applyProtection="0"/>
    <xf numFmtId="0" fontId="29" fillId="17" borderId="0" applyNumberFormat="0" applyBorder="0" applyAlignment="0" applyProtection="0"/>
    <xf numFmtId="0" fontId="29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3" borderId="0" applyNumberFormat="0" applyBorder="0" applyAlignment="0" applyProtection="0"/>
    <xf numFmtId="0" fontId="35" fillId="25" borderId="21" applyNumberFormat="0" applyAlignment="0" applyProtection="0"/>
    <xf numFmtId="0" fontId="36" fillId="26" borderId="22" applyNumberFormat="0" applyAlignment="0" applyProtection="0"/>
    <xf numFmtId="0" fontId="37" fillId="0" borderId="23" applyNumberFormat="0" applyFill="0" applyAlignment="0" applyProtection="0"/>
    <xf numFmtId="0" fontId="33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30" borderId="0" applyNumberFormat="0" applyBorder="0" applyAlignment="0" applyProtection="0"/>
    <xf numFmtId="0" fontId="38" fillId="16" borderId="21" applyNumberFormat="0" applyAlignment="0" applyProtection="0"/>
    <xf numFmtId="0" fontId="39" fillId="12" borderId="0" applyNumberFormat="0" applyBorder="0" applyAlignment="0" applyProtection="0"/>
    <xf numFmtId="170" fontId="28" fillId="0" borderId="0" applyFill="0" applyBorder="0" applyAlignment="0" applyProtection="0"/>
    <xf numFmtId="170" fontId="28" fillId="0" borderId="0" applyFill="0" applyBorder="0" applyAlignment="0" applyProtection="0"/>
    <xf numFmtId="164" fontId="28" fillId="0" borderId="0" applyFont="0" applyFill="0" applyBorder="0" applyAlignment="0" applyProtection="0"/>
    <xf numFmtId="0" fontId="40" fillId="31" borderId="0" applyNumberFormat="0" applyBorder="0" applyAlignment="0" applyProtection="0"/>
    <xf numFmtId="0" fontId="28" fillId="0" borderId="0"/>
    <xf numFmtId="0" fontId="28" fillId="0" borderId="0"/>
    <xf numFmtId="0" fontId="30" fillId="0" borderId="0"/>
    <xf numFmtId="0" fontId="28" fillId="32" borderId="24" applyNumberFormat="0" applyAlignment="0" applyProtection="0"/>
    <xf numFmtId="9" fontId="28" fillId="0" borderId="0" applyFont="0" applyFill="0" applyBorder="0" applyAlignment="0" applyProtection="0"/>
    <xf numFmtId="9" fontId="28" fillId="0" borderId="0" applyFill="0" applyBorder="0" applyAlignment="0" applyProtection="0"/>
    <xf numFmtId="0" fontId="41" fillId="25" borderId="25" applyNumberFormat="0" applyAlignment="0" applyProtection="0"/>
    <xf numFmtId="165" fontId="28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6" applyNumberFormat="0" applyFill="0" applyAlignment="0" applyProtection="0"/>
    <xf numFmtId="0" fontId="46" fillId="0" borderId="27" applyNumberFormat="0" applyFill="0" applyAlignment="0" applyProtection="0"/>
    <xf numFmtId="0" fontId="47" fillId="0" borderId="28" applyNumberFormat="0" applyFill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1" fillId="0" borderId="29" applyNumberFormat="0" applyFill="0" applyAlignment="0" applyProtection="0"/>
    <xf numFmtId="165" fontId="28" fillId="0" borderId="0" applyFont="0" applyFill="0" applyBorder="0" applyAlignment="0" applyProtection="0"/>
  </cellStyleXfs>
  <cellXfs count="387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justify" vertical="top" wrapText="1"/>
      <protection locked="0"/>
    </xf>
    <xf numFmtId="0" fontId="10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4" fillId="0" borderId="0" xfId="0" applyFont="1" applyProtection="1"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7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justify" vertical="top" wrapText="1"/>
      <protection locked="0"/>
    </xf>
    <xf numFmtId="0" fontId="4" fillId="0" borderId="5" xfId="0" applyFont="1" applyBorder="1" applyAlignment="1" applyProtection="1">
      <protection locked="0"/>
    </xf>
    <xf numFmtId="0" fontId="7" fillId="0" borderId="4" xfId="0" applyFont="1" applyBorder="1" applyAlignment="1" applyProtection="1">
      <alignment vertical="top" wrapText="1"/>
      <protection locked="0"/>
    </xf>
    <xf numFmtId="2" fontId="7" fillId="0" borderId="4" xfId="0" applyNumberFormat="1" applyFont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wrapText="1"/>
      <protection locked="0"/>
    </xf>
    <xf numFmtId="10" fontId="7" fillId="0" borderId="4" xfId="0" applyNumberFormat="1" applyFont="1" applyBorder="1" applyAlignment="1" applyProtection="1">
      <alignment horizontal="center" wrapText="1"/>
      <protection locked="0"/>
    </xf>
    <xf numFmtId="2" fontId="7" fillId="0" borderId="4" xfId="0" applyNumberFormat="1" applyFont="1" applyBorder="1" applyAlignment="1" applyProtection="1">
      <alignment horizontal="center" vertical="top" wrapText="1"/>
      <protection locked="0"/>
    </xf>
    <xf numFmtId="0" fontId="7" fillId="3" borderId="4" xfId="0" applyFont="1" applyFill="1" applyBorder="1" applyAlignment="1" applyProtection="1">
      <alignment horizontal="justify" vertical="top" wrapText="1"/>
      <protection locked="0"/>
    </xf>
    <xf numFmtId="10" fontId="7" fillId="3" borderId="4" xfId="0" applyNumberFormat="1" applyFont="1" applyFill="1" applyBorder="1" applyAlignment="1" applyProtection="1">
      <alignment horizontal="center" vertical="top" wrapText="1"/>
      <protection locked="0"/>
    </xf>
    <xf numFmtId="2" fontId="7" fillId="3" borderId="4" xfId="0" applyNumberFormat="1" applyFont="1" applyFill="1" applyBorder="1" applyAlignment="1" applyProtection="1">
      <alignment horizontal="center" vertical="top" wrapText="1"/>
    </xf>
    <xf numFmtId="0" fontId="16" fillId="3" borderId="4" xfId="0" applyFont="1" applyFill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 vertical="center"/>
    </xf>
    <xf numFmtId="0" fontId="7" fillId="0" borderId="4" xfId="0" applyFont="1" applyBorder="1" applyProtection="1"/>
    <xf numFmtId="10" fontId="10" fillId="0" borderId="4" xfId="2" applyNumberFormat="1" applyFont="1" applyBorder="1" applyAlignment="1" applyProtection="1">
      <alignment horizontal="center"/>
      <protection locked="0"/>
    </xf>
    <xf numFmtId="2" fontId="10" fillId="0" borderId="4" xfId="0" applyNumberFormat="1" applyFont="1" applyBorder="1" applyAlignment="1" applyProtection="1">
      <alignment horizontal="center"/>
    </xf>
    <xf numFmtId="10" fontId="10" fillId="3" borderId="4" xfId="2" applyNumberFormat="1" applyFont="1" applyFill="1" applyBorder="1" applyAlignment="1" applyProtection="1">
      <alignment horizontal="center"/>
    </xf>
    <xf numFmtId="2" fontId="10" fillId="3" borderId="4" xfId="0" applyNumberFormat="1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left"/>
    </xf>
    <xf numFmtId="10" fontId="10" fillId="3" borderId="0" xfId="2" applyNumberFormat="1" applyFont="1" applyFill="1" applyBorder="1" applyAlignment="1" applyProtection="1">
      <alignment horizontal="center"/>
    </xf>
    <xf numFmtId="2" fontId="10" fillId="3" borderId="0" xfId="0" applyNumberFormat="1" applyFont="1" applyFill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 vertical="center"/>
    </xf>
    <xf numFmtId="0" fontId="10" fillId="0" borderId="4" xfId="0" applyFont="1" applyBorder="1" applyProtection="1"/>
    <xf numFmtId="0" fontId="16" fillId="3" borderId="4" xfId="0" applyFont="1" applyFill="1" applyBorder="1" applyAlignment="1" applyProtection="1">
      <alignment horizontal="center"/>
    </xf>
    <xf numFmtId="0" fontId="7" fillId="0" borderId="4" xfId="0" applyFont="1" applyBorder="1" applyAlignment="1" applyProtection="1">
      <alignment wrapText="1"/>
    </xf>
    <xf numFmtId="10" fontId="10" fillId="0" borderId="4" xfId="2" applyNumberFormat="1" applyFont="1" applyBorder="1" applyAlignment="1" applyProtection="1">
      <alignment horizontal="center" vertical="center"/>
    </xf>
    <xf numFmtId="2" fontId="10" fillId="0" borderId="4" xfId="0" applyNumberFormat="1" applyFont="1" applyBorder="1" applyAlignment="1" applyProtection="1">
      <alignment horizontal="center" vertical="center"/>
    </xf>
    <xf numFmtId="0" fontId="7" fillId="0" borderId="0" xfId="0" applyFont="1" applyProtection="1">
      <protection locked="0"/>
    </xf>
    <xf numFmtId="0" fontId="7" fillId="0" borderId="4" xfId="0" applyFont="1" applyBorder="1" applyAlignment="1" applyProtection="1">
      <alignment horizontal="left" wrapText="1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2" fontId="4" fillId="3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center"/>
      <protection locked="0"/>
    </xf>
    <xf numFmtId="0" fontId="7" fillId="0" borderId="4" xfId="0" applyFont="1" applyBorder="1" applyAlignment="1" applyProtection="1">
      <alignment horizontal="center" vertical="top" wrapText="1"/>
    </xf>
    <xf numFmtId="2" fontId="7" fillId="0" borderId="4" xfId="0" applyNumberFormat="1" applyFont="1" applyBorder="1" applyAlignment="1" applyProtection="1">
      <alignment horizontal="center" vertical="top" wrapText="1"/>
    </xf>
    <xf numFmtId="0" fontId="7" fillId="4" borderId="4" xfId="0" applyFont="1" applyFill="1" applyBorder="1" applyAlignment="1" applyProtection="1">
      <alignment horizontal="justify" vertical="top" wrapText="1"/>
    </xf>
    <xf numFmtId="2" fontId="7" fillId="4" borderId="4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protection locked="0"/>
    </xf>
    <xf numFmtId="0" fontId="4" fillId="0" borderId="0" xfId="0" applyFont="1" applyBorder="1" applyAlignment="1" applyProtection="1">
      <protection locked="0"/>
    </xf>
    <xf numFmtId="0" fontId="0" fillId="0" borderId="0" xfId="0" applyFill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7" fillId="4" borderId="4" xfId="0" applyFont="1" applyFill="1" applyBorder="1" applyAlignment="1" applyProtection="1">
      <alignment horizontal="justify" vertical="top" wrapText="1"/>
      <protection locked="0"/>
    </xf>
    <xf numFmtId="0" fontId="4" fillId="4" borderId="4" xfId="0" applyFont="1" applyFill="1" applyBorder="1" applyAlignment="1" applyProtection="1">
      <alignment vertical="center" wrapText="1"/>
      <protection locked="0"/>
    </xf>
    <xf numFmtId="0" fontId="4" fillId="4" borderId="4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 applyProtection="1">
      <alignment horizontal="center" vertical="top" wrapText="1"/>
      <protection locked="0"/>
    </xf>
    <xf numFmtId="10" fontId="7" fillId="0" borderId="4" xfId="2" applyNumberFormat="1" applyFont="1" applyBorder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protection locked="0"/>
    </xf>
    <xf numFmtId="0" fontId="4" fillId="4" borderId="4" xfId="0" applyFont="1" applyFill="1" applyBorder="1" applyAlignment="1" applyProtection="1">
      <alignment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protection locked="0"/>
    </xf>
    <xf numFmtId="0" fontId="0" fillId="0" borderId="0" xfId="0" applyBorder="1" applyProtection="1"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5" borderId="4" xfId="0" applyFont="1" applyFill="1" applyBorder="1" applyAlignment="1" applyProtection="1">
      <alignment horizontal="center" vertical="top" wrapText="1"/>
      <protection locked="0"/>
    </xf>
    <xf numFmtId="0" fontId="7" fillId="0" borderId="6" xfId="0" applyNumberFormat="1" applyFont="1" applyBorder="1" applyAlignment="1" applyProtection="1">
      <alignment horizontal="center" vertical="top" wrapText="1"/>
      <protection locked="0"/>
    </xf>
    <xf numFmtId="2" fontId="22" fillId="0" borderId="0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 applyProtection="1">
      <alignment wrapText="1"/>
      <protection locked="0"/>
    </xf>
    <xf numFmtId="0" fontId="4" fillId="4" borderId="6" xfId="2" applyNumberFormat="1" applyFont="1" applyFill="1" applyBorder="1" applyAlignment="1" applyProtection="1">
      <alignment horizontal="center" vertical="top" wrapText="1"/>
    </xf>
    <xf numFmtId="2" fontId="4" fillId="4" borderId="4" xfId="0" applyNumberFormat="1" applyFont="1" applyFill="1" applyBorder="1" applyAlignment="1" applyProtection="1">
      <alignment horizontal="center" vertical="top" wrapText="1"/>
    </xf>
    <xf numFmtId="2" fontId="2" fillId="0" borderId="0" xfId="0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Protection="1">
      <protection locked="0"/>
    </xf>
    <xf numFmtId="0" fontId="23" fillId="0" borderId="0" xfId="0" applyFont="1" applyProtection="1">
      <protection locked="0"/>
    </xf>
    <xf numFmtId="2" fontId="23" fillId="0" borderId="0" xfId="0" applyNumberFormat="1" applyFont="1" applyAlignment="1" applyProtection="1">
      <alignment horizontal="center"/>
      <protection locked="0"/>
    </xf>
    <xf numFmtId="0" fontId="24" fillId="0" borderId="0" xfId="0" applyFont="1" applyProtection="1">
      <protection locked="0"/>
    </xf>
    <xf numFmtId="0" fontId="25" fillId="0" borderId="0" xfId="0" applyFont="1" applyProtection="1">
      <protection locked="0"/>
    </xf>
    <xf numFmtId="0" fontId="5" fillId="0" borderId="0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10" fillId="0" borderId="4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7" fillId="3" borderId="4" xfId="0" applyFont="1" applyFill="1" applyBorder="1" applyAlignment="1" applyProtection="1">
      <alignment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Protection="1">
      <protection locked="0"/>
    </xf>
    <xf numFmtId="0" fontId="6" fillId="3" borderId="4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4" fillId="6" borderId="4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15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center" wrapText="1"/>
    </xf>
    <xf numFmtId="0" fontId="7" fillId="7" borderId="16" xfId="0" applyFont="1" applyFill="1" applyBorder="1" applyAlignment="1" applyProtection="1">
      <alignment horizontal="center" wrapText="1"/>
      <protection locked="0"/>
    </xf>
    <xf numFmtId="0" fontId="7" fillId="7" borderId="19" xfId="0" applyFont="1" applyFill="1" applyBorder="1" applyAlignment="1" applyProtection="1">
      <alignment horizontal="center" wrapText="1"/>
      <protection locked="0"/>
    </xf>
    <xf numFmtId="0" fontId="7" fillId="7" borderId="18" xfId="0" applyFont="1" applyFill="1" applyBorder="1" applyAlignment="1" applyProtection="1">
      <alignment vertical="center" wrapText="1"/>
      <protection locked="0"/>
    </xf>
    <xf numFmtId="0" fontId="4" fillId="6" borderId="7" xfId="0" applyFont="1" applyFill="1" applyBorder="1" applyAlignment="1" applyProtection="1">
      <alignment horizontal="center" vertical="center" wrapText="1"/>
      <protection locked="0"/>
    </xf>
    <xf numFmtId="0" fontId="7" fillId="6" borderId="20" xfId="0" applyFont="1" applyFill="1" applyBorder="1" applyAlignment="1" applyProtection="1">
      <alignment horizont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7" xfId="0" applyFont="1" applyFill="1" applyBorder="1" applyAlignment="1" applyProtection="1">
      <alignment vertical="top" wrapText="1"/>
      <protection locked="0"/>
    </xf>
    <xf numFmtId="164" fontId="10" fillId="0" borderId="0" xfId="0" applyNumberFormat="1" applyFont="1" applyBorder="1" applyProtection="1">
      <protection locked="0"/>
    </xf>
    <xf numFmtId="39" fontId="7" fillId="0" borderId="4" xfId="0" applyNumberFormat="1" applyFont="1" applyBorder="1" applyAlignment="1" applyProtection="1">
      <alignment horizontal="center" vertical="top" wrapText="1"/>
    </xf>
    <xf numFmtId="2" fontId="4" fillId="6" borderId="4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5" xfId="0" applyNumberFormat="1" applyFont="1" applyFill="1" applyBorder="1" applyAlignment="1" applyProtection="1">
      <alignment horizontal="center" vertical="top" wrapText="1"/>
    </xf>
    <xf numFmtId="39" fontId="7" fillId="0" borderId="4" xfId="1" applyNumberFormat="1" applyFont="1" applyBorder="1" applyAlignment="1" applyProtection="1">
      <alignment horizontal="center" vertical="top" wrapText="1"/>
    </xf>
    <xf numFmtId="39" fontId="4" fillId="0" borderId="4" xfId="1" applyNumberFormat="1" applyFont="1" applyFill="1" applyBorder="1" applyAlignment="1" applyProtection="1">
      <alignment horizontal="center" vertical="top" wrapText="1"/>
    </xf>
    <xf numFmtId="39" fontId="7" fillId="0" borderId="4" xfId="1" applyNumberFormat="1" applyFont="1" applyFill="1" applyBorder="1" applyAlignment="1" applyProtection="1">
      <alignment horizontal="center" wrapText="1"/>
      <protection locked="0"/>
    </xf>
    <xf numFmtId="39" fontId="4" fillId="0" borderId="4" xfId="1" applyNumberFormat="1" applyFont="1" applyFill="1" applyBorder="1" applyAlignment="1" applyProtection="1">
      <alignment horizontal="center" wrapText="1"/>
      <protection locked="0"/>
    </xf>
    <xf numFmtId="4" fontId="7" fillId="0" borderId="4" xfId="0" applyNumberFormat="1" applyFont="1" applyBorder="1" applyAlignment="1" applyProtection="1">
      <alignment horizontal="center" vertical="top" wrapText="1"/>
    </xf>
    <xf numFmtId="4" fontId="7" fillId="4" borderId="4" xfId="0" applyNumberFormat="1" applyFont="1" applyFill="1" applyBorder="1" applyAlignment="1" applyProtection="1">
      <alignment horizontal="center" vertical="top" wrapText="1"/>
    </xf>
    <xf numFmtId="4" fontId="0" fillId="0" borderId="0" xfId="0" quotePrefix="1" applyNumberFormat="1" applyProtection="1">
      <protection locked="0"/>
    </xf>
    <xf numFmtId="0" fontId="4" fillId="7" borderId="16" xfId="0" applyFont="1" applyFill="1" applyBorder="1" applyAlignment="1" applyProtection="1">
      <alignment horizontal="center" vertical="center" wrapText="1"/>
      <protection locked="0"/>
    </xf>
    <xf numFmtId="0" fontId="4" fillId="7" borderId="4" xfId="0" applyNumberFormat="1" applyFont="1" applyFill="1" applyBorder="1" applyAlignment="1" applyProtection="1">
      <alignment horizontal="center" vertical="center" wrapText="1"/>
    </xf>
    <xf numFmtId="0" fontId="49" fillId="0" borderId="33" xfId="0" applyFont="1" applyBorder="1" applyAlignment="1">
      <alignment horizontal="center" vertical="center" wrapText="1"/>
    </xf>
    <xf numFmtId="0" fontId="48" fillId="0" borderId="33" xfId="0" applyFont="1" applyBorder="1" applyAlignment="1">
      <alignment horizontal="center" vertical="center" wrapText="1"/>
    </xf>
    <xf numFmtId="0" fontId="48" fillId="0" borderId="33" xfId="0" applyFont="1" applyBorder="1" applyAlignment="1">
      <alignment horizontal="center"/>
    </xf>
    <xf numFmtId="0" fontId="49" fillId="36" borderId="34" xfId="0" applyFont="1" applyFill="1" applyBorder="1" applyAlignment="1">
      <alignment horizontal="center" vertical="center" wrapText="1"/>
    </xf>
    <xf numFmtId="2" fontId="49" fillId="36" borderId="34" xfId="0" applyNumberFormat="1" applyFont="1" applyFill="1" applyBorder="1" applyAlignment="1">
      <alignment horizontal="center" vertical="center" wrapText="1"/>
    </xf>
    <xf numFmtId="167" fontId="48" fillId="0" borderId="33" xfId="0" applyNumberFormat="1" applyFont="1" applyBorder="1" applyAlignment="1">
      <alignment horizontal="center" vertical="center"/>
    </xf>
    <xf numFmtId="10" fontId="48" fillId="0" borderId="33" xfId="0" applyNumberFormat="1" applyFont="1" applyBorder="1" applyAlignment="1">
      <alignment horizontal="center" vertical="center"/>
    </xf>
    <xf numFmtId="167" fontId="48" fillId="0" borderId="35" xfId="0" applyNumberFormat="1" applyFont="1" applyBorder="1" applyAlignment="1">
      <alignment horizontal="center" vertical="center"/>
    </xf>
    <xf numFmtId="0" fontId="50" fillId="0" borderId="0" xfId="0" applyFont="1"/>
    <xf numFmtId="2" fontId="50" fillId="37" borderId="4" xfId="0" applyNumberFormat="1" applyFont="1" applyFill="1" applyBorder="1"/>
    <xf numFmtId="167" fontId="48" fillId="0" borderId="34" xfId="0" applyNumberFormat="1" applyFont="1" applyBorder="1" applyAlignment="1">
      <alignment horizontal="center" vertical="center"/>
    </xf>
    <xf numFmtId="0" fontId="48" fillId="0" borderId="33" xfId="0" applyFont="1" applyBorder="1" applyAlignment="1">
      <alignment vertical="center" wrapText="1"/>
    </xf>
    <xf numFmtId="0" fontId="48" fillId="0" borderId="0" xfId="0" applyFont="1" applyAlignment="1">
      <alignment horizontal="center"/>
    </xf>
    <xf numFmtId="167" fontId="49" fillId="38" borderId="34" xfId="0" applyNumberFormat="1" applyFont="1" applyFill="1" applyBorder="1" applyAlignment="1">
      <alignment horizontal="center" vertical="center" wrapText="1"/>
    </xf>
    <xf numFmtId="0" fontId="49" fillId="36" borderId="33" xfId="0" applyFont="1" applyFill="1" applyBorder="1" applyAlignment="1">
      <alignment horizontal="center" vertical="center"/>
    </xf>
    <xf numFmtId="0" fontId="49" fillId="36" borderId="33" xfId="0" applyFont="1" applyFill="1" applyBorder="1" applyAlignment="1">
      <alignment horizontal="center" vertical="center" wrapText="1"/>
    </xf>
    <xf numFmtId="2" fontId="49" fillId="36" borderId="33" xfId="0" applyNumberFormat="1" applyFont="1" applyFill="1" applyBorder="1" applyAlignment="1">
      <alignment horizontal="center" vertical="center"/>
    </xf>
    <xf numFmtId="0" fontId="48" fillId="0" borderId="33" xfId="0" applyFont="1" applyBorder="1" applyAlignment="1">
      <alignment horizontal="center" vertical="center"/>
    </xf>
    <xf numFmtId="10" fontId="48" fillId="0" borderId="33" xfId="0" applyNumberFormat="1" applyFont="1" applyBorder="1" applyAlignment="1">
      <alignment horizontal="center" vertical="center" wrapText="1"/>
    </xf>
    <xf numFmtId="10" fontId="49" fillId="38" borderId="33" xfId="0" applyNumberFormat="1" applyFont="1" applyFill="1" applyBorder="1" applyAlignment="1">
      <alignment horizontal="center" vertical="center"/>
    </xf>
    <xf numFmtId="167" fontId="49" fillId="38" borderId="33" xfId="0" applyNumberFormat="1" applyFont="1" applyFill="1" applyBorder="1" applyAlignment="1">
      <alignment horizontal="center" vertical="center"/>
    </xf>
    <xf numFmtId="10" fontId="49" fillId="39" borderId="33" xfId="0" applyNumberFormat="1" applyFont="1" applyFill="1" applyBorder="1" applyAlignment="1">
      <alignment horizontal="center" vertical="center"/>
    </xf>
    <xf numFmtId="167" fontId="49" fillId="39" borderId="33" xfId="0" applyNumberFormat="1" applyFont="1" applyFill="1" applyBorder="1" applyAlignment="1">
      <alignment horizontal="center" vertical="center"/>
    </xf>
    <xf numFmtId="2" fontId="49" fillId="36" borderId="33" xfId="0" applyNumberFormat="1" applyFont="1" applyFill="1" applyBorder="1" applyAlignment="1">
      <alignment horizontal="center" vertical="center" wrapText="1"/>
    </xf>
    <xf numFmtId="171" fontId="49" fillId="34" borderId="33" xfId="0" applyNumberFormat="1" applyFont="1" applyFill="1" applyBorder="1" applyAlignment="1">
      <alignment horizontal="center" vertical="center"/>
    </xf>
    <xf numFmtId="0" fontId="48" fillId="0" borderId="39" xfId="0" applyFont="1" applyBorder="1" applyAlignment="1">
      <alignment horizontal="center" vertical="center"/>
    </xf>
    <xf numFmtId="10" fontId="48" fillId="0" borderId="44" xfId="0" applyNumberFormat="1" applyFont="1" applyBorder="1" applyAlignment="1">
      <alignment horizontal="center" vertical="center"/>
    </xf>
    <xf numFmtId="171" fontId="49" fillId="38" borderId="33" xfId="0" applyNumberFormat="1" applyFont="1" applyFill="1" applyBorder="1" applyAlignment="1">
      <alignment horizontal="center" vertical="center"/>
    </xf>
    <xf numFmtId="0" fontId="49" fillId="36" borderId="44" xfId="0" applyFont="1" applyFill="1" applyBorder="1" applyAlignment="1">
      <alignment horizontal="center" vertical="center"/>
    </xf>
    <xf numFmtId="2" fontId="49" fillId="36" borderId="44" xfId="0" applyNumberFormat="1" applyFont="1" applyFill="1" applyBorder="1" applyAlignment="1">
      <alignment horizontal="center" vertical="center" wrapText="1"/>
    </xf>
    <xf numFmtId="167" fontId="48" fillId="0" borderId="33" xfId="0" applyNumberFormat="1" applyFont="1" applyBorder="1" applyAlignment="1">
      <alignment horizontal="center" vertical="center" wrapText="1"/>
    </xf>
    <xf numFmtId="166" fontId="52" fillId="34" borderId="33" xfId="0" applyNumberFormat="1" applyFont="1" applyFill="1" applyBorder="1" applyAlignment="1">
      <alignment horizontal="center" vertical="center"/>
    </xf>
    <xf numFmtId="0" fontId="48" fillId="0" borderId="34" xfId="0" applyFont="1" applyBorder="1" applyAlignment="1">
      <alignment horizontal="center" vertical="center"/>
    </xf>
    <xf numFmtId="3" fontId="52" fillId="34" borderId="34" xfId="0" applyNumberFormat="1" applyFont="1" applyFill="1" applyBorder="1" applyAlignment="1">
      <alignment horizontal="center" vertical="center"/>
    </xf>
    <xf numFmtId="9" fontId="52" fillId="34" borderId="33" xfId="0" applyNumberFormat="1" applyFont="1" applyFill="1" applyBorder="1" applyAlignment="1">
      <alignment horizontal="center" vertical="center"/>
    </xf>
    <xf numFmtId="167" fontId="48" fillId="34" borderId="33" xfId="0" applyNumberFormat="1" applyFont="1" applyFill="1" applyBorder="1" applyAlignment="1">
      <alignment horizontal="right" vertical="center"/>
    </xf>
    <xf numFmtId="167" fontId="48" fillId="34" borderId="33" xfId="0" applyNumberFormat="1" applyFont="1" applyFill="1" applyBorder="1" applyAlignment="1">
      <alignment horizontal="right" vertical="center" wrapText="1"/>
    </xf>
    <xf numFmtId="0" fontId="48" fillId="38" borderId="33" xfId="0" applyFont="1" applyFill="1" applyBorder="1" applyAlignment="1">
      <alignment horizontal="center" vertical="center"/>
    </xf>
    <xf numFmtId="0" fontId="48" fillId="36" borderId="33" xfId="0" applyFont="1" applyFill="1" applyBorder="1" applyAlignment="1">
      <alignment horizontal="center" vertical="center"/>
    </xf>
    <xf numFmtId="2" fontId="48" fillId="36" borderId="33" xfId="0" applyNumberFormat="1" applyFont="1" applyFill="1" applyBorder="1" applyAlignment="1">
      <alignment horizontal="center" vertical="center"/>
    </xf>
    <xf numFmtId="0" fontId="49" fillId="39" borderId="33" xfId="0" applyFont="1" applyFill="1" applyBorder="1" applyAlignment="1">
      <alignment horizontal="center" vertical="center"/>
    </xf>
    <xf numFmtId="167" fontId="49" fillId="39" borderId="32" xfId="0" applyNumberFormat="1" applyFont="1" applyFill="1" applyBorder="1" applyAlignment="1">
      <alignment horizontal="center" vertical="center"/>
    </xf>
    <xf numFmtId="167" fontId="48" fillId="0" borderId="33" xfId="0" applyNumberFormat="1" applyFont="1" applyFill="1" applyBorder="1" applyAlignment="1">
      <alignment horizontal="center" vertical="center" wrapText="1"/>
    </xf>
    <xf numFmtId="167" fontId="48" fillId="37" borderId="33" xfId="0" applyNumberFormat="1" applyFont="1" applyFill="1" applyBorder="1" applyAlignment="1">
      <alignment horizontal="center" vertical="center" wrapText="1"/>
    </xf>
    <xf numFmtId="167" fontId="49" fillId="38" borderId="33" xfId="0" applyNumberFormat="1" applyFont="1" applyFill="1" applyBorder="1" applyAlignment="1">
      <alignment horizontal="center" vertical="center" wrapText="1"/>
    </xf>
    <xf numFmtId="167" fontId="49" fillId="39" borderId="32" xfId="0" applyNumberFormat="1" applyFont="1" applyFill="1" applyBorder="1" applyAlignment="1">
      <alignment horizontal="center" vertical="center" wrapText="1"/>
    </xf>
    <xf numFmtId="10" fontId="48" fillId="34" borderId="33" xfId="0" applyNumberFormat="1" applyFont="1" applyFill="1" applyBorder="1" applyAlignment="1">
      <alignment horizontal="center" vertical="center"/>
    </xf>
    <xf numFmtId="10" fontId="49" fillId="0" borderId="33" xfId="0" applyNumberFormat="1" applyFont="1" applyBorder="1" applyAlignment="1">
      <alignment horizontal="center" vertical="center"/>
    </xf>
    <xf numFmtId="167" fontId="49" fillId="0" borderId="33" xfId="0" applyNumberFormat="1" applyFont="1" applyBorder="1" applyAlignment="1">
      <alignment horizontal="center" vertical="center"/>
    </xf>
    <xf numFmtId="0" fontId="49" fillId="0" borderId="33" xfId="0" applyFont="1" applyBorder="1" applyAlignment="1">
      <alignment horizontal="center" vertical="center"/>
    </xf>
    <xf numFmtId="10" fontId="48" fillId="34" borderId="33" xfId="0" applyNumberFormat="1" applyFont="1" applyFill="1" applyBorder="1" applyAlignment="1">
      <alignment horizontal="center" vertical="center" wrapText="1"/>
    </xf>
    <xf numFmtId="0" fontId="49" fillId="38" borderId="32" xfId="0" applyFont="1" applyFill="1" applyBorder="1" applyAlignment="1">
      <alignment horizontal="center" vertical="center"/>
    </xf>
    <xf numFmtId="49" fontId="48" fillId="0" borderId="33" xfId="0" applyNumberFormat="1" applyFont="1" applyBorder="1" applyAlignment="1">
      <alignment horizontal="center" vertical="center" wrapText="1"/>
    </xf>
    <xf numFmtId="167" fontId="48" fillId="38" borderId="33" xfId="0" applyNumberFormat="1" applyFont="1" applyFill="1" applyBorder="1" applyAlignment="1">
      <alignment horizontal="center"/>
    </xf>
    <xf numFmtId="167" fontId="48" fillId="0" borderId="32" xfId="0" applyNumberFormat="1" applyFont="1" applyBorder="1" applyAlignment="1">
      <alignment horizontal="center" vertical="center" wrapText="1"/>
    </xf>
    <xf numFmtId="167" fontId="49" fillId="38" borderId="33" xfId="0" applyNumberFormat="1" applyFont="1" applyFill="1" applyBorder="1" applyAlignment="1">
      <alignment horizontal="center"/>
    </xf>
    <xf numFmtId="49" fontId="49" fillId="0" borderId="0" xfId="0" applyNumberFormat="1" applyFont="1" applyAlignment="1">
      <alignment horizontal="right" vertical="center" wrapText="1"/>
    </xf>
    <xf numFmtId="172" fontId="48" fillId="0" borderId="0" xfId="0" applyNumberFormat="1" applyFont="1"/>
    <xf numFmtId="0" fontId="55" fillId="37" borderId="2" xfId="0" applyFont="1" applyFill="1" applyBorder="1" applyAlignment="1">
      <alignment horizontal="center" vertical="center" wrapText="1"/>
    </xf>
    <xf numFmtId="0" fontId="55" fillId="37" borderId="46" xfId="0" applyFont="1" applyFill="1" applyBorder="1" applyAlignment="1">
      <alignment horizontal="center" vertical="center" wrapText="1"/>
    </xf>
    <xf numFmtId="0" fontId="55" fillId="37" borderId="48" xfId="0" applyFont="1" applyFill="1" applyBorder="1" applyAlignment="1">
      <alignment horizontal="center" vertical="center" wrapText="1"/>
    </xf>
    <xf numFmtId="0" fontId="56" fillId="37" borderId="2" xfId="0" applyFont="1" applyFill="1" applyBorder="1" applyAlignment="1">
      <alignment horizontal="center" vertical="center" wrapText="1"/>
    </xf>
    <xf numFmtId="0" fontId="57" fillId="0" borderId="48" xfId="0" applyFont="1" applyBorder="1" applyAlignment="1">
      <alignment horizontal="center" vertical="center"/>
    </xf>
    <xf numFmtId="0" fontId="53" fillId="37" borderId="0" xfId="0" applyFont="1" applyFill="1" applyBorder="1" applyAlignment="1">
      <alignment horizontal="center" vertical="center" wrapText="1"/>
    </xf>
    <xf numFmtId="167" fontId="53" fillId="37" borderId="0" xfId="0" applyNumberFormat="1" applyFont="1" applyFill="1" applyBorder="1" applyAlignment="1">
      <alignment horizontal="center" vertical="center" wrapText="1"/>
    </xf>
    <xf numFmtId="0" fontId="48" fillId="0" borderId="0" xfId="0" applyFont="1"/>
    <xf numFmtId="2" fontId="48" fillId="37" borderId="0" xfId="0" applyNumberFormat="1" applyFont="1" applyFill="1" applyBorder="1"/>
    <xf numFmtId="0" fontId="52" fillId="0" borderId="0" xfId="0" applyFont="1" applyAlignment="1">
      <alignment vertical="center" wrapText="1"/>
    </xf>
    <xf numFmtId="0" fontId="52" fillId="37" borderId="2" xfId="0" applyFont="1" applyFill="1" applyBorder="1" applyAlignment="1">
      <alignment horizontal="center" vertical="center" wrapText="1"/>
    </xf>
    <xf numFmtId="0" fontId="53" fillId="37" borderId="2" xfId="0" applyFont="1" applyFill="1" applyBorder="1" applyAlignment="1">
      <alignment horizontal="center" vertical="center" wrapText="1"/>
    </xf>
    <xf numFmtId="0" fontId="53" fillId="37" borderId="0" xfId="0" applyFont="1" applyFill="1" applyBorder="1" applyAlignment="1">
      <alignment vertical="center" wrapText="1"/>
    </xf>
    <xf numFmtId="0" fontId="53" fillId="37" borderId="2" xfId="0" applyFont="1" applyFill="1" applyBorder="1" applyAlignment="1">
      <alignment vertical="center" wrapText="1"/>
    </xf>
    <xf numFmtId="167" fontId="53" fillId="37" borderId="2" xfId="0" applyNumberFormat="1" applyFont="1" applyFill="1" applyBorder="1" applyAlignment="1">
      <alignment horizontal="center" vertical="center" wrapText="1"/>
    </xf>
    <xf numFmtId="10" fontId="53" fillId="37" borderId="2" xfId="0" applyNumberFormat="1" applyFont="1" applyFill="1" applyBorder="1" applyAlignment="1">
      <alignment horizontal="center" vertical="center" wrapText="1"/>
    </xf>
    <xf numFmtId="0" fontId="55" fillId="37" borderId="45" xfId="0" applyFont="1" applyFill="1" applyBorder="1" applyAlignment="1">
      <alignment horizontal="center" vertical="center" wrapText="1"/>
    </xf>
    <xf numFmtId="167" fontId="56" fillId="37" borderId="45" xfId="0" applyNumberFormat="1" applyFont="1" applyFill="1" applyBorder="1" applyAlignment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9" fillId="36" borderId="30" xfId="0" applyFont="1" applyFill="1" applyBorder="1" applyAlignment="1">
      <alignment horizontal="center" vertical="center"/>
    </xf>
    <xf numFmtId="0" fontId="59" fillId="0" borderId="33" xfId="0" applyFont="1" applyBorder="1" applyAlignment="1">
      <alignment horizontal="center" vertical="center"/>
    </xf>
    <xf numFmtId="0" fontId="60" fillId="0" borderId="0" xfId="0" applyFont="1"/>
    <xf numFmtId="0" fontId="59" fillId="0" borderId="33" xfId="0" applyFont="1" applyFill="1" applyBorder="1" applyAlignment="1">
      <alignment horizontal="center" vertical="center"/>
    </xf>
    <xf numFmtId="0" fontId="48" fillId="0" borderId="33" xfId="0" applyFont="1" applyFill="1" applyBorder="1" applyAlignment="1">
      <alignment vertical="center" wrapText="1"/>
    </xf>
    <xf numFmtId="167" fontId="48" fillId="9" borderId="33" xfId="0" applyNumberFormat="1" applyFont="1" applyFill="1" applyBorder="1" applyAlignment="1">
      <alignment horizontal="right" vertical="center" wrapText="1"/>
    </xf>
    <xf numFmtId="8" fontId="61" fillId="0" borderId="0" xfId="0" applyNumberFormat="1" applyFont="1" applyAlignment="1">
      <alignment vertical="center"/>
    </xf>
    <xf numFmtId="0" fontId="64" fillId="0" borderId="4" xfId="0" applyFont="1" applyBorder="1" applyAlignment="1">
      <alignment horizontal="center" vertical="center" wrapText="1"/>
    </xf>
    <xf numFmtId="0" fontId="64" fillId="0" borderId="4" xfId="0" applyFont="1" applyBorder="1"/>
    <xf numFmtId="0" fontId="64" fillId="0" borderId="4" xfId="0" applyFont="1" applyBorder="1" applyAlignment="1">
      <alignment horizontal="left" vertical="center" wrapText="1"/>
    </xf>
    <xf numFmtId="0" fontId="64" fillId="0" borderId="6" xfId="0" applyFont="1" applyBorder="1" applyAlignment="1">
      <alignment horizontal="left" vertical="center" wrapText="1"/>
    </xf>
    <xf numFmtId="0" fontId="63" fillId="10" borderId="4" xfId="0" applyFont="1" applyFill="1" applyBorder="1" applyAlignment="1">
      <alignment horizontal="center" vertical="center"/>
    </xf>
    <xf numFmtId="0" fontId="63" fillId="10" borderId="4" xfId="0" applyFont="1" applyFill="1" applyBorder="1" applyAlignment="1">
      <alignment horizontal="center" vertical="center" wrapText="1"/>
    </xf>
    <xf numFmtId="167" fontId="63" fillId="0" borderId="4" xfId="0" applyNumberFormat="1" applyFont="1" applyBorder="1" applyAlignment="1">
      <alignment horizontal="center" vertical="center" wrapText="1"/>
    </xf>
    <xf numFmtId="0" fontId="64" fillId="0" borderId="0" xfId="0" applyFont="1"/>
    <xf numFmtId="0" fontId="66" fillId="0" borderId="0" xfId="0" applyFont="1"/>
    <xf numFmtId="0" fontId="66" fillId="0" borderId="0" xfId="0" applyFont="1" applyAlignment="1">
      <alignment horizontal="center"/>
    </xf>
    <xf numFmtId="0" fontId="67" fillId="8" borderId="4" xfId="0" applyFont="1" applyFill="1" applyBorder="1" applyAlignment="1">
      <alignment horizontal="center" vertical="center" wrapText="1"/>
    </xf>
    <xf numFmtId="0" fontId="66" fillId="0" borderId="4" xfId="0" applyFont="1" applyBorder="1" applyAlignment="1">
      <alignment horizontal="center" vertical="center"/>
    </xf>
    <xf numFmtId="0" fontId="66" fillId="0" borderId="4" xfId="0" applyFont="1" applyBorder="1" applyAlignment="1">
      <alignment horizontal="left" vertical="center" wrapText="1"/>
    </xf>
    <xf numFmtId="164" fontId="66" fillId="9" borderId="4" xfId="1" applyFont="1" applyFill="1" applyBorder="1" applyAlignment="1" applyProtection="1">
      <alignment horizontal="center" vertical="center"/>
      <protection locked="0"/>
    </xf>
    <xf numFmtId="164" fontId="66" fillId="0" borderId="4" xfId="1" applyFont="1" applyBorder="1" applyAlignment="1" applyProtection="1">
      <alignment horizontal="center" vertical="center"/>
    </xf>
    <xf numFmtId="164" fontId="67" fillId="8" borderId="4" xfId="1" applyFont="1" applyFill="1" applyBorder="1" applyAlignment="1" applyProtection="1">
      <alignment horizontal="center" vertical="center"/>
    </xf>
    <xf numFmtId="164" fontId="66" fillId="8" borderId="4" xfId="1" applyFont="1" applyFill="1" applyBorder="1" applyAlignment="1" applyProtection="1">
      <alignment horizontal="center" vertical="center"/>
    </xf>
    <xf numFmtId="164" fontId="67" fillId="8" borderId="4" xfId="0" applyNumberFormat="1" applyFont="1" applyFill="1" applyBorder="1"/>
    <xf numFmtId="0" fontId="67" fillId="36" borderId="34" xfId="0" applyFont="1" applyFill="1" applyBorder="1" applyAlignment="1">
      <alignment horizontal="center" vertical="center" wrapText="1"/>
    </xf>
    <xf numFmtId="2" fontId="67" fillId="36" borderId="44" xfId="0" applyNumberFormat="1" applyFont="1" applyFill="1" applyBorder="1" applyAlignment="1">
      <alignment horizontal="center" vertical="center" wrapText="1"/>
    </xf>
    <xf numFmtId="0" fontId="66" fillId="0" borderId="33" xfId="0" applyFont="1" applyBorder="1" applyAlignment="1">
      <alignment horizontal="center" vertical="center"/>
    </xf>
    <xf numFmtId="10" fontId="66" fillId="0" borderId="30" xfId="0" applyNumberFormat="1" applyFont="1" applyBorder="1" applyAlignment="1">
      <alignment horizontal="center" vertical="center" wrapText="1"/>
    </xf>
    <xf numFmtId="167" fontId="66" fillId="0" borderId="4" xfId="0" applyNumberFormat="1" applyFont="1" applyBorder="1" applyAlignment="1">
      <alignment horizontal="center" vertical="center"/>
    </xf>
    <xf numFmtId="10" fontId="66" fillId="0" borderId="33" xfId="0" applyNumberFormat="1" applyFont="1" applyBorder="1" applyAlignment="1">
      <alignment horizontal="center" vertical="center"/>
    </xf>
    <xf numFmtId="167" fontId="66" fillId="0" borderId="34" xfId="0" applyNumberFormat="1" applyFont="1" applyBorder="1" applyAlignment="1">
      <alignment horizontal="center" vertical="center"/>
    </xf>
    <xf numFmtId="0" fontId="66" fillId="0" borderId="35" xfId="0" applyFont="1" applyBorder="1" applyAlignment="1">
      <alignment horizontal="center" vertical="center"/>
    </xf>
    <xf numFmtId="10" fontId="66" fillId="0" borderId="33" xfId="0" applyNumberFormat="1" applyFont="1" applyBorder="1" applyAlignment="1">
      <alignment horizontal="center" vertical="center" wrapText="1"/>
    </xf>
    <xf numFmtId="167" fontId="66" fillId="0" borderId="35" xfId="0" applyNumberFormat="1" applyFont="1" applyBorder="1" applyAlignment="1">
      <alignment horizontal="center" vertical="center"/>
    </xf>
    <xf numFmtId="167" fontId="66" fillId="0" borderId="33" xfId="0" applyNumberFormat="1" applyFont="1" applyBorder="1" applyAlignment="1">
      <alignment horizontal="center" vertical="center"/>
    </xf>
    <xf numFmtId="167" fontId="67" fillId="38" borderId="33" xfId="0" applyNumberFormat="1" applyFont="1" applyFill="1" applyBorder="1" applyAlignment="1">
      <alignment horizontal="center" vertical="center"/>
    </xf>
    <xf numFmtId="0" fontId="67" fillId="39" borderId="33" xfId="0" applyFont="1" applyFill="1" applyBorder="1" applyAlignment="1">
      <alignment horizontal="center" vertical="center"/>
    </xf>
    <xf numFmtId="167" fontId="67" fillId="39" borderId="32" xfId="0" applyNumberFormat="1" applyFont="1" applyFill="1" applyBorder="1" applyAlignment="1">
      <alignment horizontal="center" vertical="center"/>
    </xf>
    <xf numFmtId="0" fontId="67" fillId="36" borderId="33" xfId="0" applyFont="1" applyFill="1" applyBorder="1" applyAlignment="1">
      <alignment horizontal="center"/>
    </xf>
    <xf numFmtId="2" fontId="67" fillId="36" borderId="33" xfId="0" applyNumberFormat="1" applyFont="1" applyFill="1" applyBorder="1" applyAlignment="1">
      <alignment horizontal="center"/>
    </xf>
    <xf numFmtId="168" fontId="66" fillId="0" borderId="33" xfId="0" applyNumberFormat="1" applyFont="1" applyBorder="1" applyAlignment="1">
      <alignment horizontal="center" vertical="center"/>
    </xf>
    <xf numFmtId="0" fontId="66" fillId="0" borderId="33" xfId="0" applyFont="1" applyBorder="1" applyAlignment="1">
      <alignment horizontal="center"/>
    </xf>
    <xf numFmtId="4" fontId="66" fillId="0" borderId="33" xfId="0" applyNumberFormat="1" applyFont="1" applyBorder="1" applyAlignment="1">
      <alignment vertical="center" wrapText="1"/>
    </xf>
    <xf numFmtId="4" fontId="66" fillId="0" borderId="33" xfId="0" applyNumberFormat="1" applyFont="1" applyBorder="1" applyAlignment="1">
      <alignment horizontal="center" vertical="center"/>
    </xf>
    <xf numFmtId="2" fontId="67" fillId="38" borderId="33" xfId="0" applyNumberFormat="1" applyFont="1" applyFill="1" applyBorder="1" applyAlignment="1">
      <alignment horizontal="center" vertical="center"/>
    </xf>
    <xf numFmtId="0" fontId="67" fillId="36" borderId="33" xfId="0" applyFont="1" applyFill="1" applyBorder="1" applyAlignment="1">
      <alignment horizontal="center" vertical="center"/>
    </xf>
    <xf numFmtId="2" fontId="67" fillId="36" borderId="33" xfId="0" applyNumberFormat="1" applyFont="1" applyFill="1" applyBorder="1" applyAlignment="1">
      <alignment horizontal="center" vertical="center"/>
    </xf>
    <xf numFmtId="10" fontId="66" fillId="0" borderId="33" xfId="0" applyNumberFormat="1" applyFont="1" applyBorder="1" applyAlignment="1">
      <alignment vertical="center" wrapText="1"/>
    </xf>
    <xf numFmtId="0" fontId="4" fillId="6" borderId="14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top" wrapText="1"/>
      <protection locked="0"/>
    </xf>
    <xf numFmtId="0" fontId="4" fillId="0" borderId="4" xfId="0" applyFont="1" applyBorder="1" applyAlignment="1" applyProtection="1">
      <alignment horizontal="center" vertical="top" wrapText="1"/>
      <protection locked="0"/>
    </xf>
    <xf numFmtId="0" fontId="7" fillId="0" borderId="4" xfId="0" applyFont="1" applyBorder="1" applyAlignment="1" applyProtection="1">
      <alignment horizontal="left" vertical="top" wrapTex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166" fontId="21" fillId="0" borderId="0" xfId="0" applyNumberFormat="1" applyFont="1" applyBorder="1" applyAlignment="1" applyProtection="1">
      <alignment horizontal="center"/>
      <protection locked="0"/>
    </xf>
    <xf numFmtId="0" fontId="4" fillId="5" borderId="6" xfId="0" applyFont="1" applyFill="1" applyBorder="1" applyAlignment="1" applyProtection="1">
      <alignment horizontal="left" wrapText="1"/>
      <protection locked="0"/>
    </xf>
    <xf numFmtId="0" fontId="4" fillId="5" borderId="13" xfId="0" applyFont="1" applyFill="1" applyBorder="1" applyAlignment="1" applyProtection="1">
      <alignment horizontal="left" wrapText="1"/>
      <protection locked="0"/>
    </xf>
    <xf numFmtId="0" fontId="4" fillId="5" borderId="7" xfId="0" applyFont="1" applyFill="1" applyBorder="1" applyAlignment="1" applyProtection="1">
      <alignment horizontal="left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5" borderId="6" xfId="0" applyFont="1" applyFill="1" applyBorder="1" applyAlignment="1" applyProtection="1">
      <alignment horizontal="left" vertical="top" wrapText="1"/>
      <protection locked="0"/>
    </xf>
    <xf numFmtId="0" fontId="4" fillId="5" borderId="13" xfId="0" applyFont="1" applyFill="1" applyBorder="1" applyAlignment="1" applyProtection="1">
      <alignment horizontal="left" vertical="top" wrapText="1"/>
      <protection locked="0"/>
    </xf>
    <xf numFmtId="0" fontId="4" fillId="5" borderId="7" xfId="0" applyFont="1" applyFill="1" applyBorder="1" applyAlignment="1" applyProtection="1">
      <alignment horizontal="left" vertical="top" wrapText="1"/>
      <protection locked="0"/>
    </xf>
    <xf numFmtId="0" fontId="4" fillId="4" borderId="4" xfId="0" applyFont="1" applyFill="1" applyBorder="1" applyAlignment="1" applyProtection="1">
      <alignment vertical="center" wrapText="1"/>
    </xf>
    <xf numFmtId="0" fontId="4" fillId="4" borderId="9" xfId="0" applyFont="1" applyFill="1" applyBorder="1" applyAlignment="1" applyProtection="1">
      <alignment horizontal="center" vertical="top" wrapText="1"/>
    </xf>
    <xf numFmtId="0" fontId="4" fillId="4" borderId="10" xfId="0" applyFont="1" applyFill="1" applyBorder="1" applyAlignment="1" applyProtection="1">
      <alignment horizontal="center" vertical="top" wrapText="1"/>
    </xf>
    <xf numFmtId="0" fontId="4" fillId="4" borderId="11" xfId="0" applyFont="1" applyFill="1" applyBorder="1" applyAlignment="1" applyProtection="1">
      <alignment horizontal="center" vertical="top" wrapText="1"/>
    </xf>
    <xf numFmtId="0" fontId="4" fillId="4" borderId="12" xfId="0" applyFont="1" applyFill="1" applyBorder="1" applyAlignment="1" applyProtection="1">
      <alignment horizontal="center"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wrapText="1"/>
    </xf>
    <xf numFmtId="0" fontId="4" fillId="4" borderId="4" xfId="0" applyFont="1" applyFill="1" applyBorder="1" applyAlignment="1" applyProtection="1">
      <alignment horizontal="left" vertical="top" wrapText="1"/>
    </xf>
    <xf numFmtId="0" fontId="4" fillId="0" borderId="0" xfId="0" applyFont="1" applyAlignment="1" applyProtection="1">
      <alignment horizontal="center"/>
      <protection locked="0"/>
    </xf>
    <xf numFmtId="0" fontId="17" fillId="0" borderId="8" xfId="0" applyFont="1" applyBorder="1" applyAlignment="1" applyProtection="1">
      <alignment horizontal="left" wrapText="1"/>
      <protection locked="0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7" xfId="0" applyFont="1" applyBorder="1" applyAlignment="1" applyProtection="1">
      <alignment horizontal="left" wrapText="1"/>
      <protection locked="0"/>
    </xf>
    <xf numFmtId="0" fontId="4" fillId="3" borderId="6" xfId="0" applyFont="1" applyFill="1" applyBorder="1" applyAlignment="1" applyProtection="1">
      <alignment horizontal="left"/>
    </xf>
    <xf numFmtId="0" fontId="4" fillId="3" borderId="7" xfId="0" applyFont="1" applyFill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left"/>
    </xf>
    <xf numFmtId="0" fontId="4" fillId="3" borderId="4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4" fillId="3" borderId="7" xfId="0" applyFont="1" applyFill="1" applyBorder="1" applyAlignment="1" applyProtection="1">
      <alignment horizontal="left" vertical="top" wrapText="1"/>
      <protection locked="0"/>
    </xf>
    <xf numFmtId="0" fontId="4" fillId="3" borderId="4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left"/>
      <protection locked="0"/>
    </xf>
    <xf numFmtId="0" fontId="15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 vertical="center" wrapText="1"/>
    </xf>
    <xf numFmtId="0" fontId="48" fillId="35" borderId="30" xfId="0" applyFont="1" applyFill="1" applyBorder="1" applyAlignment="1">
      <alignment horizontal="center" vertical="center" wrapText="1"/>
    </xf>
    <xf numFmtId="0" fontId="50" fillId="0" borderId="31" xfId="0" applyFont="1" applyBorder="1"/>
    <xf numFmtId="0" fontId="50" fillId="0" borderId="32" xfId="0" applyFont="1" applyBorder="1"/>
    <xf numFmtId="0" fontId="48" fillId="0" borderId="30" xfId="0" applyFont="1" applyBorder="1" applyAlignment="1">
      <alignment horizontal="left" vertical="center" wrapText="1"/>
    </xf>
    <xf numFmtId="0" fontId="51" fillId="0" borderId="31" xfId="0" applyFont="1" applyBorder="1" applyAlignment="1">
      <alignment horizontal="center" vertical="center" wrapText="1"/>
    </xf>
    <xf numFmtId="0" fontId="49" fillId="36" borderId="30" xfId="0" applyFont="1" applyFill="1" applyBorder="1" applyAlignment="1">
      <alignment horizontal="center" vertical="center" wrapText="1"/>
    </xf>
    <xf numFmtId="0" fontId="48" fillId="0" borderId="30" xfId="0" applyFont="1" applyBorder="1" applyAlignment="1">
      <alignment horizontal="center" vertical="center" wrapText="1"/>
    </xf>
    <xf numFmtId="0" fontId="48" fillId="7" borderId="36" xfId="0" applyFont="1" applyFill="1" applyBorder="1" applyAlignment="1">
      <alignment horizontal="center" vertical="center" wrapText="1"/>
    </xf>
    <xf numFmtId="0" fontId="50" fillId="7" borderId="37" xfId="0" applyFont="1" applyFill="1" applyBorder="1" applyAlignment="1">
      <alignment horizontal="center"/>
    </xf>
    <xf numFmtId="0" fontId="50" fillId="7" borderId="38" xfId="0" applyFont="1" applyFill="1" applyBorder="1" applyAlignment="1">
      <alignment horizontal="center"/>
    </xf>
    <xf numFmtId="0" fontId="59" fillId="7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8" fillId="7" borderId="4" xfId="0" applyFont="1" applyFill="1" applyBorder="1" applyAlignment="1">
      <alignment horizontal="center" vertical="center" wrapText="1"/>
    </xf>
    <xf numFmtId="0" fontId="49" fillId="0" borderId="30" xfId="0" applyFont="1" applyBorder="1" applyAlignment="1">
      <alignment horizontal="left" vertical="center" wrapText="1"/>
    </xf>
    <xf numFmtId="49" fontId="52" fillId="34" borderId="30" xfId="0" applyNumberFormat="1" applyFont="1" applyFill="1" applyBorder="1" applyAlignment="1">
      <alignment horizontal="center" vertical="center" wrapText="1"/>
    </xf>
    <xf numFmtId="0" fontId="48" fillId="34" borderId="30" xfId="0" applyFont="1" applyFill="1" applyBorder="1" applyAlignment="1">
      <alignment horizontal="center" vertical="center" wrapText="1"/>
    </xf>
    <xf numFmtId="166" fontId="48" fillId="0" borderId="30" xfId="0" applyNumberFormat="1" applyFont="1" applyBorder="1" applyAlignment="1">
      <alignment horizontal="center" vertical="center"/>
    </xf>
    <xf numFmtId="166" fontId="49" fillId="34" borderId="30" xfId="0" applyNumberFormat="1" applyFont="1" applyFill="1" applyBorder="1" applyAlignment="1">
      <alignment horizontal="center" vertical="center"/>
    </xf>
    <xf numFmtId="166" fontId="48" fillId="34" borderId="30" xfId="0" applyNumberFormat="1" applyFont="1" applyFill="1" applyBorder="1" applyAlignment="1">
      <alignment horizontal="center" vertical="center"/>
    </xf>
    <xf numFmtId="0" fontId="50" fillId="7" borderId="4" xfId="0" applyFont="1" applyFill="1" applyBorder="1" applyAlignment="1">
      <alignment horizontal="center" vertical="center" wrapText="1"/>
    </xf>
    <xf numFmtId="0" fontId="49" fillId="36" borderId="30" xfId="0" applyFont="1" applyFill="1" applyBorder="1" applyAlignment="1">
      <alignment horizontal="left" vertical="center" wrapText="1"/>
    </xf>
    <xf numFmtId="166" fontId="59" fillId="0" borderId="30" xfId="0" applyNumberFormat="1" applyFont="1" applyBorder="1" applyAlignment="1">
      <alignment horizontal="center" vertical="center" wrapText="1"/>
    </xf>
    <xf numFmtId="0" fontId="49" fillId="38" borderId="30" xfId="0" applyFont="1" applyFill="1" applyBorder="1" applyAlignment="1">
      <alignment horizontal="center" vertical="center" wrapText="1"/>
    </xf>
    <xf numFmtId="49" fontId="48" fillId="34" borderId="30" xfId="0" applyNumberFormat="1" applyFont="1" applyFill="1" applyBorder="1" applyAlignment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9" fillId="39" borderId="36" xfId="0" applyFont="1" applyFill="1" applyBorder="1" applyAlignment="1">
      <alignment horizontal="center" vertical="center"/>
    </xf>
    <xf numFmtId="0" fontId="50" fillId="0" borderId="37" xfId="0" applyFont="1" applyBorder="1"/>
    <xf numFmtId="0" fontId="50" fillId="0" borderId="38" xfId="0" applyFont="1" applyBorder="1"/>
    <xf numFmtId="0" fontId="50" fillId="0" borderId="39" xfId="0" applyFont="1" applyBorder="1"/>
    <xf numFmtId="0" fontId="0" fillId="0" borderId="0" xfId="0" applyFont="1" applyAlignment="1"/>
    <xf numFmtId="0" fontId="50" fillId="0" borderId="40" xfId="0" applyFont="1" applyBorder="1"/>
    <xf numFmtId="0" fontId="50" fillId="0" borderId="41" xfId="0" applyFont="1" applyBorder="1"/>
    <xf numFmtId="0" fontId="50" fillId="0" borderId="42" xfId="0" applyFont="1" applyBorder="1"/>
    <xf numFmtId="0" fontId="50" fillId="0" borderId="43" xfId="0" applyFont="1" applyBorder="1"/>
    <xf numFmtId="0" fontId="49" fillId="0" borderId="30" xfId="0" applyFont="1" applyBorder="1" applyAlignment="1">
      <alignment horizontal="center" vertical="center"/>
    </xf>
    <xf numFmtId="0" fontId="49" fillId="36" borderId="30" xfId="0" applyFont="1" applyFill="1" applyBorder="1" applyAlignment="1">
      <alignment horizontal="center" vertical="center"/>
    </xf>
    <xf numFmtId="0" fontId="49" fillId="38" borderId="30" xfId="0" applyFont="1" applyFill="1" applyBorder="1" applyAlignment="1">
      <alignment horizontal="center" vertical="center"/>
    </xf>
    <xf numFmtId="0" fontId="49" fillId="36" borderId="41" xfId="0" applyFont="1" applyFill="1" applyBorder="1" applyAlignment="1">
      <alignment horizontal="left" vertical="center" wrapText="1"/>
    </xf>
    <xf numFmtId="0" fontId="48" fillId="0" borderId="30" xfId="0" applyFont="1" applyBorder="1" applyAlignment="1">
      <alignment horizontal="left" vertical="center"/>
    </xf>
    <xf numFmtId="0" fontId="59" fillId="0" borderId="30" xfId="0" applyFont="1" applyBorder="1" applyAlignment="1">
      <alignment horizontal="left" vertical="center" wrapText="1"/>
    </xf>
    <xf numFmtId="0" fontId="28" fillId="0" borderId="31" xfId="0" applyFont="1" applyBorder="1"/>
    <xf numFmtId="0" fontId="28" fillId="0" borderId="32" xfId="0" applyFont="1" applyBorder="1"/>
    <xf numFmtId="0" fontId="49" fillId="38" borderId="30" xfId="0" applyFont="1" applyFill="1" applyBorder="1" applyAlignment="1">
      <alignment horizontal="right" vertical="center"/>
    </xf>
    <xf numFmtId="0" fontId="48" fillId="36" borderId="30" xfId="0" applyFont="1" applyFill="1" applyBorder="1" applyAlignment="1">
      <alignment horizontal="left" vertical="center" wrapText="1"/>
    </xf>
    <xf numFmtId="0" fontId="59" fillId="0" borderId="30" xfId="0" applyFont="1" applyFill="1" applyBorder="1" applyAlignment="1">
      <alignment horizontal="left" vertical="center" wrapText="1"/>
    </xf>
    <xf numFmtId="0" fontId="50" fillId="0" borderId="31" xfId="0" applyFont="1" applyFill="1" applyBorder="1"/>
    <xf numFmtId="0" fontId="50" fillId="0" borderId="32" xfId="0" applyFont="1" applyFill="1" applyBorder="1"/>
    <xf numFmtId="0" fontId="66" fillId="0" borderId="30" xfId="0" applyFont="1" applyBorder="1" applyAlignment="1">
      <alignment horizontal="left" vertical="center" wrapText="1"/>
    </xf>
    <xf numFmtId="0" fontId="66" fillId="0" borderId="31" xfId="0" applyFont="1" applyBorder="1"/>
    <xf numFmtId="0" fontId="66" fillId="0" borderId="32" xfId="0" applyFont="1" applyBorder="1"/>
    <xf numFmtId="0" fontId="66" fillId="0" borderId="30" xfId="0" applyFont="1" applyBorder="1" applyAlignment="1">
      <alignment horizontal="left" vertical="center"/>
    </xf>
    <xf numFmtId="0" fontId="67" fillId="38" borderId="30" xfId="0" applyFont="1" applyFill="1" applyBorder="1" applyAlignment="1">
      <alignment horizontal="center" vertical="center"/>
    </xf>
    <xf numFmtId="0" fontId="67" fillId="39" borderId="36" xfId="0" applyFont="1" applyFill="1" applyBorder="1" applyAlignment="1">
      <alignment horizontal="center" vertical="center"/>
    </xf>
    <xf numFmtId="0" fontId="66" fillId="0" borderId="37" xfId="0" applyFont="1" applyBorder="1"/>
    <xf numFmtId="0" fontId="66" fillId="0" borderId="38" xfId="0" applyFont="1" applyBorder="1"/>
    <xf numFmtId="0" fontId="66" fillId="0" borderId="39" xfId="0" applyFont="1" applyBorder="1"/>
    <xf numFmtId="0" fontId="64" fillId="0" borderId="0" xfId="0" applyFont="1" applyAlignment="1"/>
    <xf numFmtId="0" fontId="66" fillId="0" borderId="40" xfId="0" applyFont="1" applyBorder="1"/>
    <xf numFmtId="0" fontId="66" fillId="0" borderId="41" xfId="0" applyFont="1" applyBorder="1"/>
    <xf numFmtId="0" fontId="66" fillId="0" borderId="42" xfId="0" applyFont="1" applyBorder="1"/>
    <xf numFmtId="0" fontId="66" fillId="0" borderId="43" xfId="0" applyFont="1" applyBorder="1"/>
    <xf numFmtId="0" fontId="67" fillId="36" borderId="30" xfId="0" applyFont="1" applyFill="1" applyBorder="1" applyAlignment="1">
      <alignment horizontal="center" vertical="center"/>
    </xf>
    <xf numFmtId="0" fontId="67" fillId="36" borderId="30" xfId="0" applyFont="1" applyFill="1" applyBorder="1" applyAlignment="1">
      <alignment horizontal="left" vertical="center" wrapText="1"/>
    </xf>
    <xf numFmtId="0" fontId="67" fillId="36" borderId="30" xfId="0" applyFont="1" applyFill="1" applyBorder="1" applyAlignment="1">
      <alignment horizontal="left" vertical="center"/>
    </xf>
    <xf numFmtId="0" fontId="67" fillId="36" borderId="30" xfId="0" applyFont="1" applyFill="1" applyBorder="1" applyAlignment="1">
      <alignment horizontal="center" vertical="center" wrapText="1"/>
    </xf>
    <xf numFmtId="0" fontId="49" fillId="39" borderId="36" xfId="0" applyFont="1" applyFill="1" applyBorder="1" applyAlignment="1">
      <alignment horizontal="center" vertical="center" wrapText="1"/>
    </xf>
    <xf numFmtId="0" fontId="49" fillId="36" borderId="30" xfId="0" applyFont="1" applyFill="1" applyBorder="1" applyAlignment="1">
      <alignment horizontal="left" vertical="center"/>
    </xf>
    <xf numFmtId="49" fontId="49" fillId="38" borderId="30" xfId="0" applyNumberFormat="1" applyFont="1" applyFill="1" applyBorder="1" applyAlignment="1">
      <alignment horizontal="center" vertical="center" wrapText="1"/>
    </xf>
    <xf numFmtId="0" fontId="49" fillId="0" borderId="30" xfId="0" applyFont="1" applyBorder="1" applyAlignment="1">
      <alignment horizontal="right" vertical="center"/>
    </xf>
    <xf numFmtId="0" fontId="54" fillId="0" borderId="30" xfId="0" applyFont="1" applyBorder="1" applyAlignment="1">
      <alignment vertical="center"/>
    </xf>
    <xf numFmtId="49" fontId="49" fillId="36" borderId="30" xfId="0" applyNumberFormat="1" applyFont="1" applyFill="1" applyBorder="1" applyAlignment="1">
      <alignment horizontal="center" vertical="center" wrapText="1"/>
    </xf>
    <xf numFmtId="0" fontId="52" fillId="37" borderId="45" xfId="0" applyFont="1" applyFill="1" applyBorder="1" applyAlignment="1">
      <alignment horizontal="center" vertical="center" wrapText="1"/>
    </xf>
    <xf numFmtId="0" fontId="50" fillId="0" borderId="47" xfId="0" applyFont="1" applyBorder="1"/>
    <xf numFmtId="0" fontId="50" fillId="0" borderId="48" xfId="0" applyFont="1" applyBorder="1"/>
    <xf numFmtId="10" fontId="53" fillId="37" borderId="45" xfId="0" applyNumberFormat="1" applyFont="1" applyFill="1" applyBorder="1" applyAlignment="1">
      <alignment horizontal="center" vertical="center" wrapText="1"/>
    </xf>
    <xf numFmtId="0" fontId="53" fillId="37" borderId="45" xfId="0" applyFont="1" applyFill="1" applyBorder="1" applyAlignment="1">
      <alignment horizontal="left" vertical="center" wrapText="1"/>
    </xf>
    <xf numFmtId="0" fontId="52" fillId="36" borderId="36" xfId="0" applyFont="1" applyFill="1" applyBorder="1" applyAlignment="1">
      <alignment horizontal="center" vertical="center" wrapText="1"/>
    </xf>
    <xf numFmtId="0" fontId="55" fillId="37" borderId="45" xfId="0" applyFont="1" applyFill="1" applyBorder="1" applyAlignment="1">
      <alignment horizontal="center" vertical="center" wrapText="1"/>
    </xf>
    <xf numFmtId="167" fontId="56" fillId="37" borderId="45" xfId="0" applyNumberFormat="1" applyFont="1" applyFill="1" applyBorder="1" applyAlignment="1">
      <alignment horizontal="center" vertical="center" wrapText="1"/>
    </xf>
    <xf numFmtId="167" fontId="57" fillId="0" borderId="45" xfId="0" applyNumberFormat="1" applyFont="1" applyBorder="1" applyAlignment="1">
      <alignment horizontal="center" vertical="center"/>
    </xf>
    <xf numFmtId="0" fontId="52" fillId="36" borderId="45" xfId="0" applyFont="1" applyFill="1" applyBorder="1" applyAlignment="1">
      <alignment horizontal="center" vertical="center" wrapText="1"/>
    </xf>
    <xf numFmtId="0" fontId="64" fillId="0" borderId="4" xfId="0" applyFont="1" applyBorder="1" applyAlignment="1">
      <alignment horizontal="left" vertical="center" wrapText="1"/>
    </xf>
    <xf numFmtId="0" fontId="63" fillId="33" borderId="6" xfId="0" applyFont="1" applyFill="1" applyBorder="1" applyAlignment="1">
      <alignment horizontal="center" vertical="center"/>
    </xf>
    <xf numFmtId="0" fontId="63" fillId="33" borderId="13" xfId="0" applyFont="1" applyFill="1" applyBorder="1" applyAlignment="1">
      <alignment horizontal="center" vertical="center"/>
    </xf>
    <xf numFmtId="0" fontId="63" fillId="33" borderId="7" xfId="0" applyFont="1" applyFill="1" applyBorder="1" applyAlignment="1">
      <alignment horizontal="center" vertical="center"/>
    </xf>
    <xf numFmtId="0" fontId="64" fillId="0" borderId="6" xfId="0" applyFont="1" applyBorder="1" applyAlignment="1">
      <alignment horizontal="center" vertical="center" wrapText="1"/>
    </xf>
    <xf numFmtId="0" fontId="64" fillId="0" borderId="13" xfId="0" applyFont="1" applyBorder="1" applyAlignment="1">
      <alignment horizontal="center" vertical="center" wrapText="1"/>
    </xf>
    <xf numFmtId="0" fontId="64" fillId="0" borderId="7" xfId="0" applyFont="1" applyBorder="1" applyAlignment="1">
      <alignment horizontal="center" vertical="center" wrapText="1"/>
    </xf>
    <xf numFmtId="0" fontId="63" fillId="33" borderId="6" xfId="0" applyFont="1" applyFill="1" applyBorder="1" applyAlignment="1">
      <alignment horizontal="center" vertical="center" wrapText="1"/>
    </xf>
    <xf numFmtId="0" fontId="63" fillId="33" borderId="13" xfId="0" applyFont="1" applyFill="1" applyBorder="1" applyAlignment="1">
      <alignment horizontal="center" vertical="center" wrapText="1"/>
    </xf>
    <xf numFmtId="0" fontId="63" fillId="33" borderId="7" xfId="0" applyFont="1" applyFill="1" applyBorder="1" applyAlignment="1">
      <alignment horizontal="center" vertical="center" wrapText="1"/>
    </xf>
    <xf numFmtId="0" fontId="63" fillId="33" borderId="5" xfId="0" applyFont="1" applyFill="1" applyBorder="1" applyAlignment="1">
      <alignment horizontal="center" vertical="center"/>
    </xf>
    <xf numFmtId="0" fontId="60" fillId="0" borderId="0" xfId="0" applyFont="1" applyAlignment="1">
      <alignment horizontal="left" wrapText="1"/>
    </xf>
    <xf numFmtId="0" fontId="64" fillId="0" borderId="6" xfId="0" applyFont="1" applyBorder="1" applyAlignment="1">
      <alignment horizontal="left" vertical="center" wrapText="1"/>
    </xf>
    <xf numFmtId="0" fontId="64" fillId="0" borderId="13" xfId="0" applyFont="1" applyBorder="1" applyAlignment="1">
      <alignment horizontal="left" vertical="center" wrapText="1"/>
    </xf>
    <xf numFmtId="0" fontId="64" fillId="0" borderId="7" xfId="0" applyFont="1" applyBorder="1" applyAlignment="1">
      <alignment horizontal="left" vertical="center" wrapText="1"/>
    </xf>
    <xf numFmtId="0" fontId="65" fillId="8" borderId="0" xfId="0" applyFont="1" applyFill="1" applyAlignment="1">
      <alignment horizontal="center"/>
    </xf>
    <xf numFmtId="0" fontId="67" fillId="33" borderId="4" xfId="0" applyFont="1" applyFill="1" applyBorder="1" applyAlignment="1">
      <alignment horizontal="center"/>
    </xf>
    <xf numFmtId="0" fontId="67" fillId="8" borderId="6" xfId="0" applyFont="1" applyFill="1" applyBorder="1" applyAlignment="1">
      <alignment horizontal="center"/>
    </xf>
    <xf numFmtId="0" fontId="67" fillId="8" borderId="13" xfId="0" applyFont="1" applyFill="1" applyBorder="1" applyAlignment="1">
      <alignment horizontal="center"/>
    </xf>
    <xf numFmtId="0" fontId="67" fillId="8" borderId="7" xfId="0" applyFont="1" applyFill="1" applyBorder="1" applyAlignment="1">
      <alignment horizontal="center"/>
    </xf>
  </cellXfs>
  <cellStyles count="64">
    <cellStyle name="20% - Ênfase1 2" xfId="13" xr:uid="{00000000-0005-0000-0000-000000000000}"/>
    <cellStyle name="20% - Ênfase2 2" xfId="14" xr:uid="{00000000-0005-0000-0000-000001000000}"/>
    <cellStyle name="20% - Ênfase3 2" xfId="15" xr:uid="{00000000-0005-0000-0000-000002000000}"/>
    <cellStyle name="20% - Ênfase4 2" xfId="16" xr:uid="{00000000-0005-0000-0000-000003000000}"/>
    <cellStyle name="20% - Ênfase5 2" xfId="17" xr:uid="{00000000-0005-0000-0000-000004000000}"/>
    <cellStyle name="20% - Ênfase6 2" xfId="18" xr:uid="{00000000-0005-0000-0000-000005000000}"/>
    <cellStyle name="40% - Ênfase1 2" xfId="19" xr:uid="{00000000-0005-0000-0000-000006000000}"/>
    <cellStyle name="40% - Ênfase2 2" xfId="20" xr:uid="{00000000-0005-0000-0000-000007000000}"/>
    <cellStyle name="40% - Ênfase3 2" xfId="21" xr:uid="{00000000-0005-0000-0000-000008000000}"/>
    <cellStyle name="40% - Ênfase4 2" xfId="22" xr:uid="{00000000-0005-0000-0000-000009000000}"/>
    <cellStyle name="40% - Ênfase5 2" xfId="23" xr:uid="{00000000-0005-0000-0000-00000A000000}"/>
    <cellStyle name="40% - Ênfase6 2" xfId="24" xr:uid="{00000000-0005-0000-0000-00000B000000}"/>
    <cellStyle name="60% - Ênfase1 2" xfId="25" xr:uid="{00000000-0005-0000-0000-00000C000000}"/>
    <cellStyle name="60% - Ênfase2 2" xfId="26" xr:uid="{00000000-0005-0000-0000-00000D000000}"/>
    <cellStyle name="60% - Ênfase3 2" xfId="27" xr:uid="{00000000-0005-0000-0000-00000E000000}"/>
    <cellStyle name="60% - Ênfase4 2" xfId="28" xr:uid="{00000000-0005-0000-0000-00000F000000}"/>
    <cellStyle name="60% - Ênfase5 2" xfId="29" xr:uid="{00000000-0005-0000-0000-000010000000}"/>
    <cellStyle name="60% - Ênfase6 2" xfId="30" xr:uid="{00000000-0005-0000-0000-000011000000}"/>
    <cellStyle name="Bom 2" xfId="31" xr:uid="{00000000-0005-0000-0000-000012000000}"/>
    <cellStyle name="Cálculo 2" xfId="32" xr:uid="{00000000-0005-0000-0000-000013000000}"/>
    <cellStyle name="Célula de Verificação 2" xfId="33" xr:uid="{00000000-0005-0000-0000-000014000000}"/>
    <cellStyle name="Célula Vinculada 2" xfId="34" xr:uid="{00000000-0005-0000-0000-000015000000}"/>
    <cellStyle name="Ênfase1 2" xfId="35" xr:uid="{00000000-0005-0000-0000-000016000000}"/>
    <cellStyle name="Ênfase2 2" xfId="36" xr:uid="{00000000-0005-0000-0000-000017000000}"/>
    <cellStyle name="Ênfase3 2" xfId="37" xr:uid="{00000000-0005-0000-0000-000018000000}"/>
    <cellStyle name="Ênfase4 2" xfId="38" xr:uid="{00000000-0005-0000-0000-000019000000}"/>
    <cellStyle name="Ênfase5 2" xfId="39" xr:uid="{00000000-0005-0000-0000-00001A000000}"/>
    <cellStyle name="Ênfase6 2" xfId="40" xr:uid="{00000000-0005-0000-0000-00001B000000}"/>
    <cellStyle name="Entrada 2" xfId="41" xr:uid="{00000000-0005-0000-0000-00001C000000}"/>
    <cellStyle name="Incorreto 2" xfId="42" xr:uid="{00000000-0005-0000-0000-00001D000000}"/>
    <cellStyle name="Moeda" xfId="1" builtinId="4"/>
    <cellStyle name="Moeda 2" xfId="5" xr:uid="{00000000-0005-0000-0000-00001F000000}"/>
    <cellStyle name="Moeda 2 2" xfId="43" xr:uid="{00000000-0005-0000-0000-000020000000}"/>
    <cellStyle name="Moeda 3" xfId="44" xr:uid="{00000000-0005-0000-0000-000021000000}"/>
    <cellStyle name="Moeda 4" xfId="45" xr:uid="{00000000-0005-0000-0000-000022000000}"/>
    <cellStyle name="Moeda 5" xfId="9" xr:uid="{00000000-0005-0000-0000-000023000000}"/>
    <cellStyle name="Moeda 6" xfId="11" xr:uid="{00000000-0005-0000-0000-000024000000}"/>
    <cellStyle name="Neutra 2" xfId="46" xr:uid="{00000000-0005-0000-0000-000025000000}"/>
    <cellStyle name="Normal" xfId="0" builtinId="0"/>
    <cellStyle name="Normal 2" xfId="3" xr:uid="{00000000-0005-0000-0000-000027000000}"/>
    <cellStyle name="Normal 2 2" xfId="47" xr:uid="{00000000-0005-0000-0000-000028000000}"/>
    <cellStyle name="Normal 3" xfId="48" xr:uid="{00000000-0005-0000-0000-000029000000}"/>
    <cellStyle name="Normal 4" xfId="4" xr:uid="{00000000-0005-0000-0000-00002A000000}"/>
    <cellStyle name="Normal 5" xfId="49" xr:uid="{00000000-0005-0000-0000-00002B000000}"/>
    <cellStyle name="Normal 6" xfId="7" xr:uid="{00000000-0005-0000-0000-00002C000000}"/>
    <cellStyle name="Normal 7" xfId="10" xr:uid="{00000000-0005-0000-0000-00002D000000}"/>
    <cellStyle name="Nota 2" xfId="50" xr:uid="{00000000-0005-0000-0000-00002E000000}"/>
    <cellStyle name="Porcentagem" xfId="2" builtinId="5"/>
    <cellStyle name="Porcentagem 2" xfId="51" xr:uid="{00000000-0005-0000-0000-000030000000}"/>
    <cellStyle name="Porcentagem 3" xfId="52" xr:uid="{00000000-0005-0000-0000-000031000000}"/>
    <cellStyle name="Porcentagem 4" xfId="8" xr:uid="{00000000-0005-0000-0000-000032000000}"/>
    <cellStyle name="Porcentagem 5" xfId="12" xr:uid="{00000000-0005-0000-0000-000033000000}"/>
    <cellStyle name="Saída 2" xfId="53" xr:uid="{00000000-0005-0000-0000-000034000000}"/>
    <cellStyle name="Separador de milhares 2" xfId="54" xr:uid="{00000000-0005-0000-0000-000035000000}"/>
    <cellStyle name="Texto de Aviso 2" xfId="55" xr:uid="{00000000-0005-0000-0000-000036000000}"/>
    <cellStyle name="Texto Explicativo 2" xfId="56" xr:uid="{00000000-0005-0000-0000-000037000000}"/>
    <cellStyle name="Título 1 2" xfId="57" xr:uid="{00000000-0005-0000-0000-000038000000}"/>
    <cellStyle name="Título 2 2" xfId="58" xr:uid="{00000000-0005-0000-0000-000039000000}"/>
    <cellStyle name="Título 3 2" xfId="59" xr:uid="{00000000-0005-0000-0000-00003A000000}"/>
    <cellStyle name="Título 4 2" xfId="60" xr:uid="{00000000-0005-0000-0000-00003B000000}"/>
    <cellStyle name="Título 5" xfId="61" xr:uid="{00000000-0005-0000-0000-00003C000000}"/>
    <cellStyle name="Total 2" xfId="62" xr:uid="{00000000-0005-0000-0000-00003D000000}"/>
    <cellStyle name="Vírgula 2" xfId="6" xr:uid="{00000000-0005-0000-0000-00003E000000}"/>
    <cellStyle name="Vírgula 2 2" xfId="63" xr:uid="{00000000-0005-0000-0000-00003F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.ccs/Downloads/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3"/>
  <sheetViews>
    <sheetView view="pageBreakPreview" topLeftCell="A114" zoomScale="60" workbookViewId="0">
      <selection activeCell="H126" sqref="H126"/>
    </sheetView>
  </sheetViews>
  <sheetFormatPr defaultRowHeight="14.5"/>
  <cols>
    <col min="1" max="1" width="8.81640625" style="1" customWidth="1"/>
    <col min="2" max="2" width="55.7265625" style="1" customWidth="1"/>
    <col min="3" max="3" width="21" style="1" customWidth="1"/>
    <col min="4" max="4" width="20" style="1" bestFit="1" customWidth="1"/>
    <col min="5" max="5" width="20.81640625" style="1" bestFit="1" customWidth="1"/>
    <col min="6" max="6" width="9.1796875" style="1"/>
    <col min="7" max="7" width="16.54296875" style="1" bestFit="1" customWidth="1"/>
    <col min="8" max="8" width="13.453125" style="1" customWidth="1"/>
    <col min="9" max="255" width="9.1796875" style="1"/>
    <col min="256" max="256" width="3.7265625" style="1" customWidth="1"/>
    <col min="257" max="257" width="55.7265625" style="1" customWidth="1"/>
    <col min="258" max="258" width="30" style="1" customWidth="1"/>
    <col min="259" max="259" width="24.81640625" style="1" customWidth="1"/>
    <col min="260" max="260" width="24.54296875" style="1" customWidth="1"/>
    <col min="261" max="511" width="9.1796875" style="1"/>
    <col min="512" max="512" width="3.7265625" style="1" customWidth="1"/>
    <col min="513" max="513" width="55.7265625" style="1" customWidth="1"/>
    <col min="514" max="514" width="30" style="1" customWidth="1"/>
    <col min="515" max="515" width="24.81640625" style="1" customWidth="1"/>
    <col min="516" max="516" width="24.54296875" style="1" customWidth="1"/>
    <col min="517" max="767" width="9.1796875" style="1"/>
    <col min="768" max="768" width="3.7265625" style="1" customWidth="1"/>
    <col min="769" max="769" width="55.7265625" style="1" customWidth="1"/>
    <col min="770" max="770" width="30" style="1" customWidth="1"/>
    <col min="771" max="771" width="24.81640625" style="1" customWidth="1"/>
    <col min="772" max="772" width="24.54296875" style="1" customWidth="1"/>
    <col min="773" max="1023" width="9.1796875" style="1"/>
    <col min="1024" max="1024" width="3.7265625" style="1" customWidth="1"/>
    <col min="1025" max="1025" width="55.7265625" style="1" customWidth="1"/>
    <col min="1026" max="1026" width="30" style="1" customWidth="1"/>
    <col min="1027" max="1027" width="24.81640625" style="1" customWidth="1"/>
    <col min="1028" max="1028" width="24.54296875" style="1" customWidth="1"/>
    <col min="1029" max="1279" width="9.1796875" style="1"/>
    <col min="1280" max="1280" width="3.7265625" style="1" customWidth="1"/>
    <col min="1281" max="1281" width="55.7265625" style="1" customWidth="1"/>
    <col min="1282" max="1282" width="30" style="1" customWidth="1"/>
    <col min="1283" max="1283" width="24.81640625" style="1" customWidth="1"/>
    <col min="1284" max="1284" width="24.54296875" style="1" customWidth="1"/>
    <col min="1285" max="1535" width="9.1796875" style="1"/>
    <col min="1536" max="1536" width="3.7265625" style="1" customWidth="1"/>
    <col min="1537" max="1537" width="55.7265625" style="1" customWidth="1"/>
    <col min="1538" max="1538" width="30" style="1" customWidth="1"/>
    <col min="1539" max="1539" width="24.81640625" style="1" customWidth="1"/>
    <col min="1540" max="1540" width="24.54296875" style="1" customWidth="1"/>
    <col min="1541" max="1791" width="9.1796875" style="1"/>
    <col min="1792" max="1792" width="3.7265625" style="1" customWidth="1"/>
    <col min="1793" max="1793" width="55.7265625" style="1" customWidth="1"/>
    <col min="1794" max="1794" width="30" style="1" customWidth="1"/>
    <col min="1795" max="1795" width="24.81640625" style="1" customWidth="1"/>
    <col min="1796" max="1796" width="24.54296875" style="1" customWidth="1"/>
    <col min="1797" max="2047" width="9.1796875" style="1"/>
    <col min="2048" max="2048" width="3.7265625" style="1" customWidth="1"/>
    <col min="2049" max="2049" width="55.7265625" style="1" customWidth="1"/>
    <col min="2050" max="2050" width="30" style="1" customWidth="1"/>
    <col min="2051" max="2051" width="24.81640625" style="1" customWidth="1"/>
    <col min="2052" max="2052" width="24.54296875" style="1" customWidth="1"/>
    <col min="2053" max="2303" width="9.1796875" style="1"/>
    <col min="2304" max="2304" width="3.7265625" style="1" customWidth="1"/>
    <col min="2305" max="2305" width="55.7265625" style="1" customWidth="1"/>
    <col min="2306" max="2306" width="30" style="1" customWidth="1"/>
    <col min="2307" max="2307" width="24.81640625" style="1" customWidth="1"/>
    <col min="2308" max="2308" width="24.54296875" style="1" customWidth="1"/>
    <col min="2309" max="2559" width="9.1796875" style="1"/>
    <col min="2560" max="2560" width="3.7265625" style="1" customWidth="1"/>
    <col min="2561" max="2561" width="55.7265625" style="1" customWidth="1"/>
    <col min="2562" max="2562" width="30" style="1" customWidth="1"/>
    <col min="2563" max="2563" width="24.81640625" style="1" customWidth="1"/>
    <col min="2564" max="2564" width="24.54296875" style="1" customWidth="1"/>
    <col min="2565" max="2815" width="9.1796875" style="1"/>
    <col min="2816" max="2816" width="3.7265625" style="1" customWidth="1"/>
    <col min="2817" max="2817" width="55.7265625" style="1" customWidth="1"/>
    <col min="2818" max="2818" width="30" style="1" customWidth="1"/>
    <col min="2819" max="2819" width="24.81640625" style="1" customWidth="1"/>
    <col min="2820" max="2820" width="24.54296875" style="1" customWidth="1"/>
    <col min="2821" max="3071" width="9.1796875" style="1"/>
    <col min="3072" max="3072" width="3.7265625" style="1" customWidth="1"/>
    <col min="3073" max="3073" width="55.7265625" style="1" customWidth="1"/>
    <col min="3074" max="3074" width="30" style="1" customWidth="1"/>
    <col min="3075" max="3075" width="24.81640625" style="1" customWidth="1"/>
    <col min="3076" max="3076" width="24.54296875" style="1" customWidth="1"/>
    <col min="3077" max="3327" width="9.1796875" style="1"/>
    <col min="3328" max="3328" width="3.7265625" style="1" customWidth="1"/>
    <col min="3329" max="3329" width="55.7265625" style="1" customWidth="1"/>
    <col min="3330" max="3330" width="30" style="1" customWidth="1"/>
    <col min="3331" max="3331" width="24.81640625" style="1" customWidth="1"/>
    <col min="3332" max="3332" width="24.54296875" style="1" customWidth="1"/>
    <col min="3333" max="3583" width="9.1796875" style="1"/>
    <col min="3584" max="3584" width="3.7265625" style="1" customWidth="1"/>
    <col min="3585" max="3585" width="55.7265625" style="1" customWidth="1"/>
    <col min="3586" max="3586" width="30" style="1" customWidth="1"/>
    <col min="3587" max="3587" width="24.81640625" style="1" customWidth="1"/>
    <col min="3588" max="3588" width="24.54296875" style="1" customWidth="1"/>
    <col min="3589" max="3839" width="9.1796875" style="1"/>
    <col min="3840" max="3840" width="3.7265625" style="1" customWidth="1"/>
    <col min="3841" max="3841" width="55.7265625" style="1" customWidth="1"/>
    <col min="3842" max="3842" width="30" style="1" customWidth="1"/>
    <col min="3843" max="3843" width="24.81640625" style="1" customWidth="1"/>
    <col min="3844" max="3844" width="24.54296875" style="1" customWidth="1"/>
    <col min="3845" max="4095" width="9.1796875" style="1"/>
    <col min="4096" max="4096" width="3.7265625" style="1" customWidth="1"/>
    <col min="4097" max="4097" width="55.7265625" style="1" customWidth="1"/>
    <col min="4098" max="4098" width="30" style="1" customWidth="1"/>
    <col min="4099" max="4099" width="24.81640625" style="1" customWidth="1"/>
    <col min="4100" max="4100" width="24.54296875" style="1" customWidth="1"/>
    <col min="4101" max="4351" width="9.1796875" style="1"/>
    <col min="4352" max="4352" width="3.7265625" style="1" customWidth="1"/>
    <col min="4353" max="4353" width="55.7265625" style="1" customWidth="1"/>
    <col min="4354" max="4354" width="30" style="1" customWidth="1"/>
    <col min="4355" max="4355" width="24.81640625" style="1" customWidth="1"/>
    <col min="4356" max="4356" width="24.54296875" style="1" customWidth="1"/>
    <col min="4357" max="4607" width="9.1796875" style="1"/>
    <col min="4608" max="4608" width="3.7265625" style="1" customWidth="1"/>
    <col min="4609" max="4609" width="55.7265625" style="1" customWidth="1"/>
    <col min="4610" max="4610" width="30" style="1" customWidth="1"/>
    <col min="4611" max="4611" width="24.81640625" style="1" customWidth="1"/>
    <col min="4612" max="4612" width="24.54296875" style="1" customWidth="1"/>
    <col min="4613" max="4863" width="9.1796875" style="1"/>
    <col min="4864" max="4864" width="3.7265625" style="1" customWidth="1"/>
    <col min="4865" max="4865" width="55.7265625" style="1" customWidth="1"/>
    <col min="4866" max="4866" width="30" style="1" customWidth="1"/>
    <col min="4867" max="4867" width="24.81640625" style="1" customWidth="1"/>
    <col min="4868" max="4868" width="24.54296875" style="1" customWidth="1"/>
    <col min="4869" max="5119" width="9.1796875" style="1"/>
    <col min="5120" max="5120" width="3.7265625" style="1" customWidth="1"/>
    <col min="5121" max="5121" width="55.7265625" style="1" customWidth="1"/>
    <col min="5122" max="5122" width="30" style="1" customWidth="1"/>
    <col min="5123" max="5123" width="24.81640625" style="1" customWidth="1"/>
    <col min="5124" max="5124" width="24.54296875" style="1" customWidth="1"/>
    <col min="5125" max="5375" width="9.1796875" style="1"/>
    <col min="5376" max="5376" width="3.7265625" style="1" customWidth="1"/>
    <col min="5377" max="5377" width="55.7265625" style="1" customWidth="1"/>
    <col min="5378" max="5378" width="30" style="1" customWidth="1"/>
    <col min="5379" max="5379" width="24.81640625" style="1" customWidth="1"/>
    <col min="5380" max="5380" width="24.54296875" style="1" customWidth="1"/>
    <col min="5381" max="5631" width="9.1796875" style="1"/>
    <col min="5632" max="5632" width="3.7265625" style="1" customWidth="1"/>
    <col min="5633" max="5633" width="55.7265625" style="1" customWidth="1"/>
    <col min="5634" max="5634" width="30" style="1" customWidth="1"/>
    <col min="5635" max="5635" width="24.81640625" style="1" customWidth="1"/>
    <col min="5636" max="5636" width="24.54296875" style="1" customWidth="1"/>
    <col min="5637" max="5887" width="9.1796875" style="1"/>
    <col min="5888" max="5888" width="3.7265625" style="1" customWidth="1"/>
    <col min="5889" max="5889" width="55.7265625" style="1" customWidth="1"/>
    <col min="5890" max="5890" width="30" style="1" customWidth="1"/>
    <col min="5891" max="5891" width="24.81640625" style="1" customWidth="1"/>
    <col min="5892" max="5892" width="24.54296875" style="1" customWidth="1"/>
    <col min="5893" max="6143" width="9.1796875" style="1"/>
    <col min="6144" max="6144" width="3.7265625" style="1" customWidth="1"/>
    <col min="6145" max="6145" width="55.7265625" style="1" customWidth="1"/>
    <col min="6146" max="6146" width="30" style="1" customWidth="1"/>
    <col min="6147" max="6147" width="24.81640625" style="1" customWidth="1"/>
    <col min="6148" max="6148" width="24.54296875" style="1" customWidth="1"/>
    <col min="6149" max="6399" width="9.1796875" style="1"/>
    <col min="6400" max="6400" width="3.7265625" style="1" customWidth="1"/>
    <col min="6401" max="6401" width="55.7265625" style="1" customWidth="1"/>
    <col min="6402" max="6402" width="30" style="1" customWidth="1"/>
    <col min="6403" max="6403" width="24.81640625" style="1" customWidth="1"/>
    <col min="6404" max="6404" width="24.54296875" style="1" customWidth="1"/>
    <col min="6405" max="6655" width="9.1796875" style="1"/>
    <col min="6656" max="6656" width="3.7265625" style="1" customWidth="1"/>
    <col min="6657" max="6657" width="55.7265625" style="1" customWidth="1"/>
    <col min="6658" max="6658" width="30" style="1" customWidth="1"/>
    <col min="6659" max="6659" width="24.81640625" style="1" customWidth="1"/>
    <col min="6660" max="6660" width="24.54296875" style="1" customWidth="1"/>
    <col min="6661" max="6911" width="9.1796875" style="1"/>
    <col min="6912" max="6912" width="3.7265625" style="1" customWidth="1"/>
    <col min="6913" max="6913" width="55.7265625" style="1" customWidth="1"/>
    <col min="6914" max="6914" width="30" style="1" customWidth="1"/>
    <col min="6915" max="6915" width="24.81640625" style="1" customWidth="1"/>
    <col min="6916" max="6916" width="24.54296875" style="1" customWidth="1"/>
    <col min="6917" max="7167" width="9.1796875" style="1"/>
    <col min="7168" max="7168" width="3.7265625" style="1" customWidth="1"/>
    <col min="7169" max="7169" width="55.7265625" style="1" customWidth="1"/>
    <col min="7170" max="7170" width="30" style="1" customWidth="1"/>
    <col min="7171" max="7171" width="24.81640625" style="1" customWidth="1"/>
    <col min="7172" max="7172" width="24.54296875" style="1" customWidth="1"/>
    <col min="7173" max="7423" width="9.1796875" style="1"/>
    <col min="7424" max="7424" width="3.7265625" style="1" customWidth="1"/>
    <col min="7425" max="7425" width="55.7265625" style="1" customWidth="1"/>
    <col min="7426" max="7426" width="30" style="1" customWidth="1"/>
    <col min="7427" max="7427" width="24.81640625" style="1" customWidth="1"/>
    <col min="7428" max="7428" width="24.54296875" style="1" customWidth="1"/>
    <col min="7429" max="7679" width="9.1796875" style="1"/>
    <col min="7680" max="7680" width="3.7265625" style="1" customWidth="1"/>
    <col min="7681" max="7681" width="55.7265625" style="1" customWidth="1"/>
    <col min="7682" max="7682" width="30" style="1" customWidth="1"/>
    <col min="7683" max="7683" width="24.81640625" style="1" customWidth="1"/>
    <col min="7684" max="7684" width="24.54296875" style="1" customWidth="1"/>
    <col min="7685" max="7935" width="9.1796875" style="1"/>
    <col min="7936" max="7936" width="3.7265625" style="1" customWidth="1"/>
    <col min="7937" max="7937" width="55.7265625" style="1" customWidth="1"/>
    <col min="7938" max="7938" width="30" style="1" customWidth="1"/>
    <col min="7939" max="7939" width="24.81640625" style="1" customWidth="1"/>
    <col min="7940" max="7940" width="24.54296875" style="1" customWidth="1"/>
    <col min="7941" max="8191" width="9.1796875" style="1"/>
    <col min="8192" max="8192" width="3.7265625" style="1" customWidth="1"/>
    <col min="8193" max="8193" width="55.7265625" style="1" customWidth="1"/>
    <col min="8194" max="8194" width="30" style="1" customWidth="1"/>
    <col min="8195" max="8195" width="24.81640625" style="1" customWidth="1"/>
    <col min="8196" max="8196" width="24.54296875" style="1" customWidth="1"/>
    <col min="8197" max="8447" width="9.1796875" style="1"/>
    <col min="8448" max="8448" width="3.7265625" style="1" customWidth="1"/>
    <col min="8449" max="8449" width="55.7265625" style="1" customWidth="1"/>
    <col min="8450" max="8450" width="30" style="1" customWidth="1"/>
    <col min="8451" max="8451" width="24.81640625" style="1" customWidth="1"/>
    <col min="8452" max="8452" width="24.54296875" style="1" customWidth="1"/>
    <col min="8453" max="8703" width="9.1796875" style="1"/>
    <col min="8704" max="8704" width="3.7265625" style="1" customWidth="1"/>
    <col min="8705" max="8705" width="55.7265625" style="1" customWidth="1"/>
    <col min="8706" max="8706" width="30" style="1" customWidth="1"/>
    <col min="8707" max="8707" width="24.81640625" style="1" customWidth="1"/>
    <col min="8708" max="8708" width="24.54296875" style="1" customWidth="1"/>
    <col min="8709" max="8959" width="9.1796875" style="1"/>
    <col min="8960" max="8960" width="3.7265625" style="1" customWidth="1"/>
    <col min="8961" max="8961" width="55.7265625" style="1" customWidth="1"/>
    <col min="8962" max="8962" width="30" style="1" customWidth="1"/>
    <col min="8963" max="8963" width="24.81640625" style="1" customWidth="1"/>
    <col min="8964" max="8964" width="24.54296875" style="1" customWidth="1"/>
    <col min="8965" max="9215" width="9.1796875" style="1"/>
    <col min="9216" max="9216" width="3.7265625" style="1" customWidth="1"/>
    <col min="9217" max="9217" width="55.7265625" style="1" customWidth="1"/>
    <col min="9218" max="9218" width="30" style="1" customWidth="1"/>
    <col min="9219" max="9219" width="24.81640625" style="1" customWidth="1"/>
    <col min="9220" max="9220" width="24.54296875" style="1" customWidth="1"/>
    <col min="9221" max="9471" width="9.1796875" style="1"/>
    <col min="9472" max="9472" width="3.7265625" style="1" customWidth="1"/>
    <col min="9473" max="9473" width="55.7265625" style="1" customWidth="1"/>
    <col min="9474" max="9474" width="30" style="1" customWidth="1"/>
    <col min="9475" max="9475" width="24.81640625" style="1" customWidth="1"/>
    <col min="9476" max="9476" width="24.54296875" style="1" customWidth="1"/>
    <col min="9477" max="9727" width="9.1796875" style="1"/>
    <col min="9728" max="9728" width="3.7265625" style="1" customWidth="1"/>
    <col min="9729" max="9729" width="55.7265625" style="1" customWidth="1"/>
    <col min="9730" max="9730" width="30" style="1" customWidth="1"/>
    <col min="9731" max="9731" width="24.81640625" style="1" customWidth="1"/>
    <col min="9732" max="9732" width="24.54296875" style="1" customWidth="1"/>
    <col min="9733" max="9983" width="9.1796875" style="1"/>
    <col min="9984" max="9984" width="3.7265625" style="1" customWidth="1"/>
    <col min="9985" max="9985" width="55.7265625" style="1" customWidth="1"/>
    <col min="9986" max="9986" width="30" style="1" customWidth="1"/>
    <col min="9987" max="9987" width="24.81640625" style="1" customWidth="1"/>
    <col min="9988" max="9988" width="24.54296875" style="1" customWidth="1"/>
    <col min="9989" max="10239" width="9.1796875" style="1"/>
    <col min="10240" max="10240" width="3.7265625" style="1" customWidth="1"/>
    <col min="10241" max="10241" width="55.7265625" style="1" customWidth="1"/>
    <col min="10242" max="10242" width="30" style="1" customWidth="1"/>
    <col min="10243" max="10243" width="24.81640625" style="1" customWidth="1"/>
    <col min="10244" max="10244" width="24.54296875" style="1" customWidth="1"/>
    <col min="10245" max="10495" width="9.1796875" style="1"/>
    <col min="10496" max="10496" width="3.7265625" style="1" customWidth="1"/>
    <col min="10497" max="10497" width="55.7265625" style="1" customWidth="1"/>
    <col min="10498" max="10498" width="30" style="1" customWidth="1"/>
    <col min="10499" max="10499" width="24.81640625" style="1" customWidth="1"/>
    <col min="10500" max="10500" width="24.54296875" style="1" customWidth="1"/>
    <col min="10501" max="10751" width="9.1796875" style="1"/>
    <col min="10752" max="10752" width="3.7265625" style="1" customWidth="1"/>
    <col min="10753" max="10753" width="55.7265625" style="1" customWidth="1"/>
    <col min="10754" max="10754" width="30" style="1" customWidth="1"/>
    <col min="10755" max="10755" width="24.81640625" style="1" customWidth="1"/>
    <col min="10756" max="10756" width="24.54296875" style="1" customWidth="1"/>
    <col min="10757" max="11007" width="9.1796875" style="1"/>
    <col min="11008" max="11008" width="3.7265625" style="1" customWidth="1"/>
    <col min="11009" max="11009" width="55.7265625" style="1" customWidth="1"/>
    <col min="11010" max="11010" width="30" style="1" customWidth="1"/>
    <col min="11011" max="11011" width="24.81640625" style="1" customWidth="1"/>
    <col min="11012" max="11012" width="24.54296875" style="1" customWidth="1"/>
    <col min="11013" max="11263" width="9.1796875" style="1"/>
    <col min="11264" max="11264" width="3.7265625" style="1" customWidth="1"/>
    <col min="11265" max="11265" width="55.7265625" style="1" customWidth="1"/>
    <col min="11266" max="11266" width="30" style="1" customWidth="1"/>
    <col min="11267" max="11267" width="24.81640625" style="1" customWidth="1"/>
    <col min="11268" max="11268" width="24.54296875" style="1" customWidth="1"/>
    <col min="11269" max="11519" width="9.1796875" style="1"/>
    <col min="11520" max="11520" width="3.7265625" style="1" customWidth="1"/>
    <col min="11521" max="11521" width="55.7265625" style="1" customWidth="1"/>
    <col min="11522" max="11522" width="30" style="1" customWidth="1"/>
    <col min="11523" max="11523" width="24.81640625" style="1" customWidth="1"/>
    <col min="11524" max="11524" width="24.54296875" style="1" customWidth="1"/>
    <col min="11525" max="11775" width="9.1796875" style="1"/>
    <col min="11776" max="11776" width="3.7265625" style="1" customWidth="1"/>
    <col min="11777" max="11777" width="55.7265625" style="1" customWidth="1"/>
    <col min="11778" max="11778" width="30" style="1" customWidth="1"/>
    <col min="11779" max="11779" width="24.81640625" style="1" customWidth="1"/>
    <col min="11780" max="11780" width="24.54296875" style="1" customWidth="1"/>
    <col min="11781" max="12031" width="9.1796875" style="1"/>
    <col min="12032" max="12032" width="3.7265625" style="1" customWidth="1"/>
    <col min="12033" max="12033" width="55.7265625" style="1" customWidth="1"/>
    <col min="12034" max="12034" width="30" style="1" customWidth="1"/>
    <col min="12035" max="12035" width="24.81640625" style="1" customWidth="1"/>
    <col min="12036" max="12036" width="24.54296875" style="1" customWidth="1"/>
    <col min="12037" max="12287" width="9.1796875" style="1"/>
    <col min="12288" max="12288" width="3.7265625" style="1" customWidth="1"/>
    <col min="12289" max="12289" width="55.7265625" style="1" customWidth="1"/>
    <col min="12290" max="12290" width="30" style="1" customWidth="1"/>
    <col min="12291" max="12291" width="24.81640625" style="1" customWidth="1"/>
    <col min="12292" max="12292" width="24.54296875" style="1" customWidth="1"/>
    <col min="12293" max="12543" width="9.1796875" style="1"/>
    <col min="12544" max="12544" width="3.7265625" style="1" customWidth="1"/>
    <col min="12545" max="12545" width="55.7265625" style="1" customWidth="1"/>
    <col min="12546" max="12546" width="30" style="1" customWidth="1"/>
    <col min="12547" max="12547" width="24.81640625" style="1" customWidth="1"/>
    <col min="12548" max="12548" width="24.54296875" style="1" customWidth="1"/>
    <col min="12549" max="12799" width="9.1796875" style="1"/>
    <col min="12800" max="12800" width="3.7265625" style="1" customWidth="1"/>
    <col min="12801" max="12801" width="55.7265625" style="1" customWidth="1"/>
    <col min="12802" max="12802" width="30" style="1" customWidth="1"/>
    <col min="12803" max="12803" width="24.81640625" style="1" customWidth="1"/>
    <col min="12804" max="12804" width="24.54296875" style="1" customWidth="1"/>
    <col min="12805" max="13055" width="9.1796875" style="1"/>
    <col min="13056" max="13056" width="3.7265625" style="1" customWidth="1"/>
    <col min="13057" max="13057" width="55.7265625" style="1" customWidth="1"/>
    <col min="13058" max="13058" width="30" style="1" customWidth="1"/>
    <col min="13059" max="13059" width="24.81640625" style="1" customWidth="1"/>
    <col min="13060" max="13060" width="24.54296875" style="1" customWidth="1"/>
    <col min="13061" max="13311" width="9.1796875" style="1"/>
    <col min="13312" max="13312" width="3.7265625" style="1" customWidth="1"/>
    <col min="13313" max="13313" width="55.7265625" style="1" customWidth="1"/>
    <col min="13314" max="13314" width="30" style="1" customWidth="1"/>
    <col min="13315" max="13315" width="24.81640625" style="1" customWidth="1"/>
    <col min="13316" max="13316" width="24.54296875" style="1" customWidth="1"/>
    <col min="13317" max="13567" width="9.1796875" style="1"/>
    <col min="13568" max="13568" width="3.7265625" style="1" customWidth="1"/>
    <col min="13569" max="13569" width="55.7265625" style="1" customWidth="1"/>
    <col min="13570" max="13570" width="30" style="1" customWidth="1"/>
    <col min="13571" max="13571" width="24.81640625" style="1" customWidth="1"/>
    <col min="13572" max="13572" width="24.54296875" style="1" customWidth="1"/>
    <col min="13573" max="13823" width="9.1796875" style="1"/>
    <col min="13824" max="13824" width="3.7265625" style="1" customWidth="1"/>
    <col min="13825" max="13825" width="55.7265625" style="1" customWidth="1"/>
    <col min="13826" max="13826" width="30" style="1" customWidth="1"/>
    <col min="13827" max="13827" width="24.81640625" style="1" customWidth="1"/>
    <col min="13828" max="13828" width="24.54296875" style="1" customWidth="1"/>
    <col min="13829" max="14079" width="9.1796875" style="1"/>
    <col min="14080" max="14080" width="3.7265625" style="1" customWidth="1"/>
    <col min="14081" max="14081" width="55.7265625" style="1" customWidth="1"/>
    <col min="14082" max="14082" width="30" style="1" customWidth="1"/>
    <col min="14083" max="14083" width="24.81640625" style="1" customWidth="1"/>
    <col min="14084" max="14084" width="24.54296875" style="1" customWidth="1"/>
    <col min="14085" max="14335" width="9.1796875" style="1"/>
    <col min="14336" max="14336" width="3.7265625" style="1" customWidth="1"/>
    <col min="14337" max="14337" width="55.7265625" style="1" customWidth="1"/>
    <col min="14338" max="14338" width="30" style="1" customWidth="1"/>
    <col min="14339" max="14339" width="24.81640625" style="1" customWidth="1"/>
    <col min="14340" max="14340" width="24.54296875" style="1" customWidth="1"/>
    <col min="14341" max="14591" width="9.1796875" style="1"/>
    <col min="14592" max="14592" width="3.7265625" style="1" customWidth="1"/>
    <col min="14593" max="14593" width="55.7265625" style="1" customWidth="1"/>
    <col min="14594" max="14594" width="30" style="1" customWidth="1"/>
    <col min="14595" max="14595" width="24.81640625" style="1" customWidth="1"/>
    <col min="14596" max="14596" width="24.54296875" style="1" customWidth="1"/>
    <col min="14597" max="14847" width="9.1796875" style="1"/>
    <col min="14848" max="14848" width="3.7265625" style="1" customWidth="1"/>
    <col min="14849" max="14849" width="55.7265625" style="1" customWidth="1"/>
    <col min="14850" max="14850" width="30" style="1" customWidth="1"/>
    <col min="14851" max="14851" width="24.81640625" style="1" customWidth="1"/>
    <col min="14852" max="14852" width="24.54296875" style="1" customWidth="1"/>
    <col min="14853" max="15103" width="9.1796875" style="1"/>
    <col min="15104" max="15104" width="3.7265625" style="1" customWidth="1"/>
    <col min="15105" max="15105" width="55.7265625" style="1" customWidth="1"/>
    <col min="15106" max="15106" width="30" style="1" customWidth="1"/>
    <col min="15107" max="15107" width="24.81640625" style="1" customWidth="1"/>
    <col min="15108" max="15108" width="24.54296875" style="1" customWidth="1"/>
    <col min="15109" max="15359" width="9.1796875" style="1"/>
    <col min="15360" max="15360" width="3.7265625" style="1" customWidth="1"/>
    <col min="15361" max="15361" width="55.7265625" style="1" customWidth="1"/>
    <col min="15362" max="15362" width="30" style="1" customWidth="1"/>
    <col min="15363" max="15363" width="24.81640625" style="1" customWidth="1"/>
    <col min="15364" max="15364" width="24.54296875" style="1" customWidth="1"/>
    <col min="15365" max="15615" width="9.1796875" style="1"/>
    <col min="15616" max="15616" width="3.7265625" style="1" customWidth="1"/>
    <col min="15617" max="15617" width="55.7265625" style="1" customWidth="1"/>
    <col min="15618" max="15618" width="30" style="1" customWidth="1"/>
    <col min="15619" max="15619" width="24.81640625" style="1" customWidth="1"/>
    <col min="15620" max="15620" width="24.54296875" style="1" customWidth="1"/>
    <col min="15621" max="15871" width="9.1796875" style="1"/>
    <col min="15872" max="15872" width="3.7265625" style="1" customWidth="1"/>
    <col min="15873" max="15873" width="55.7265625" style="1" customWidth="1"/>
    <col min="15874" max="15874" width="30" style="1" customWidth="1"/>
    <col min="15875" max="15875" width="24.81640625" style="1" customWidth="1"/>
    <col min="15876" max="15876" width="24.54296875" style="1" customWidth="1"/>
    <col min="15877" max="16127" width="9.1796875" style="1"/>
    <col min="16128" max="16128" width="3.7265625" style="1" customWidth="1"/>
    <col min="16129" max="16129" width="55.7265625" style="1" customWidth="1"/>
    <col min="16130" max="16130" width="30" style="1" customWidth="1"/>
    <col min="16131" max="16131" width="24.81640625" style="1" customWidth="1"/>
    <col min="16132" max="16132" width="24.54296875" style="1" customWidth="1"/>
    <col min="16133" max="16384" width="9.1796875" style="1"/>
  </cols>
  <sheetData>
    <row r="1" spans="1:6" ht="15.5">
      <c r="A1" s="277" t="s">
        <v>133</v>
      </c>
      <c r="B1" s="277"/>
      <c r="C1" s="277"/>
      <c r="D1" s="277"/>
    </row>
    <row r="2" spans="1:6" ht="38.25" customHeight="1">
      <c r="A2" s="278" t="s">
        <v>127</v>
      </c>
      <c r="B2" s="278"/>
      <c r="C2" s="278"/>
      <c r="D2" s="278"/>
    </row>
    <row r="3" spans="1:6" ht="15.5">
      <c r="A3" s="2" t="s">
        <v>0</v>
      </c>
      <c r="B3" s="278" t="s">
        <v>132</v>
      </c>
      <c r="C3" s="285"/>
      <c r="D3" s="285"/>
      <c r="F3" s="3"/>
    </row>
    <row r="4" spans="1:6" ht="15.5">
      <c r="A4" s="279" t="s">
        <v>1</v>
      </c>
      <c r="B4" s="280"/>
      <c r="C4" s="280"/>
      <c r="D4" s="280"/>
    </row>
    <row r="5" spans="1:6" ht="15" thickBot="1"/>
    <row r="6" spans="1:6" s="6" customFormat="1" ht="16" thickBot="1">
      <c r="A6" s="4"/>
      <c r="B6" s="4" t="s">
        <v>2</v>
      </c>
      <c r="C6" s="5"/>
    </row>
    <row r="7" spans="1:6" s="6" customFormat="1" ht="16" thickBot="1">
      <c r="A7" s="4"/>
      <c r="B7" s="4" t="s">
        <v>3</v>
      </c>
      <c r="C7" s="5"/>
    </row>
    <row r="8" spans="1:6" ht="15.5">
      <c r="A8" s="281" t="s">
        <v>4</v>
      </c>
      <c r="B8" s="281"/>
      <c r="C8" s="281"/>
    </row>
    <row r="9" spans="1:6" ht="16" thickBot="1">
      <c r="A9" s="282" t="s">
        <v>5</v>
      </c>
      <c r="B9" s="282"/>
      <c r="C9" s="282"/>
    </row>
    <row r="10" spans="1:6" ht="16" thickBot="1">
      <c r="A10" s="4" t="s">
        <v>6</v>
      </c>
      <c r="B10" s="4" t="s">
        <v>7</v>
      </c>
      <c r="C10" s="4"/>
    </row>
    <row r="11" spans="1:6" ht="16" thickBot="1">
      <c r="A11" s="4" t="s">
        <v>8</v>
      </c>
      <c r="B11" s="4" t="s">
        <v>9</v>
      </c>
      <c r="C11" s="4"/>
    </row>
    <row r="12" spans="1:6" ht="31.5" thickBot="1">
      <c r="A12" s="4" t="s">
        <v>10</v>
      </c>
      <c r="B12" s="4" t="s">
        <v>11</v>
      </c>
      <c r="C12" s="4"/>
    </row>
    <row r="13" spans="1:6" ht="54" customHeight="1" thickBot="1">
      <c r="A13" s="4" t="s">
        <v>12</v>
      </c>
      <c r="B13" s="4" t="s">
        <v>13</v>
      </c>
      <c r="C13" s="93" t="s">
        <v>126</v>
      </c>
    </row>
    <row r="14" spans="1:6" ht="16" thickBot="1">
      <c r="A14" s="4" t="s">
        <v>14</v>
      </c>
      <c r="B14" s="4" t="s">
        <v>15</v>
      </c>
      <c r="C14" s="7" t="s">
        <v>16</v>
      </c>
    </row>
    <row r="15" spans="1:6" ht="31.5" thickBot="1">
      <c r="A15" s="4" t="s">
        <v>17</v>
      </c>
      <c r="B15" s="4" t="s">
        <v>18</v>
      </c>
      <c r="C15" s="94">
        <v>1</v>
      </c>
    </row>
    <row r="16" spans="1:6" ht="18.5" thickBot="1">
      <c r="A16" s="4" t="s">
        <v>19</v>
      </c>
      <c r="B16" s="4" t="s">
        <v>20</v>
      </c>
      <c r="C16" s="8">
        <v>12</v>
      </c>
    </row>
    <row r="17" spans="1:4" ht="15.5">
      <c r="A17" s="265" t="s">
        <v>21</v>
      </c>
      <c r="B17" s="265"/>
      <c r="C17" s="265"/>
    </row>
    <row r="18" spans="1:4" ht="15.5">
      <c r="A18" s="265" t="s">
        <v>22</v>
      </c>
      <c r="B18" s="265"/>
      <c r="C18" s="265"/>
    </row>
    <row r="19" spans="1:4" ht="15.5">
      <c r="A19" s="265" t="s">
        <v>23</v>
      </c>
      <c r="B19" s="265"/>
      <c r="C19" s="265"/>
    </row>
    <row r="20" spans="1:4" ht="15.5">
      <c r="A20" s="9"/>
      <c r="B20" s="6"/>
      <c r="C20" s="6"/>
    </row>
    <row r="21" spans="1:4" ht="31">
      <c r="A21" s="10">
        <v>1</v>
      </c>
      <c r="B21" s="11" t="s">
        <v>24</v>
      </c>
      <c r="C21" s="10" t="s">
        <v>25</v>
      </c>
    </row>
    <row r="22" spans="1:4" ht="15.5">
      <c r="A22" s="12" t="s">
        <v>26</v>
      </c>
      <c r="B22" s="13"/>
      <c r="C22" s="90">
        <v>1</v>
      </c>
    </row>
    <row r="23" spans="1:4" ht="15.5">
      <c r="A23" s="9"/>
      <c r="B23" s="6"/>
      <c r="C23" s="6"/>
    </row>
    <row r="24" spans="1:4" ht="15.5">
      <c r="A24" s="14" t="s">
        <v>27</v>
      </c>
      <c r="B24" s="14"/>
      <c r="C24" s="14"/>
    </row>
    <row r="25" spans="1:4" ht="15.5">
      <c r="A25" s="12">
        <v>2</v>
      </c>
      <c r="B25" s="15" t="s">
        <v>28</v>
      </c>
      <c r="C25" s="16"/>
    </row>
    <row r="26" spans="1:4" ht="31">
      <c r="A26" s="12">
        <v>3</v>
      </c>
      <c r="B26" s="15" t="s">
        <v>29</v>
      </c>
      <c r="C26" s="15"/>
    </row>
    <row r="27" spans="1:4" ht="15.5">
      <c r="A27" s="12">
        <v>4</v>
      </c>
      <c r="B27" s="15" t="s">
        <v>30</v>
      </c>
      <c r="C27" s="15"/>
    </row>
    <row r="28" spans="1:4" ht="15.5">
      <c r="A28" s="283" t="s">
        <v>31</v>
      </c>
      <c r="B28" s="283"/>
      <c r="C28" s="283"/>
    </row>
    <row r="30" spans="1:4" ht="15.5">
      <c r="A30" s="17" t="s">
        <v>32</v>
      </c>
      <c r="B30" s="17" t="s">
        <v>33</v>
      </c>
      <c r="C30" s="10" t="s">
        <v>34</v>
      </c>
      <c r="D30" s="17" t="s">
        <v>35</v>
      </c>
    </row>
    <row r="31" spans="1:4" ht="15.5">
      <c r="A31" s="15" t="s">
        <v>36</v>
      </c>
      <c r="B31" s="18" t="s">
        <v>37</v>
      </c>
      <c r="C31" s="19">
        <v>0</v>
      </c>
      <c r="D31" s="20"/>
    </row>
    <row r="32" spans="1:4" ht="15.5">
      <c r="A32" s="15" t="s">
        <v>8</v>
      </c>
      <c r="B32" s="18" t="s">
        <v>38</v>
      </c>
      <c r="C32" s="19">
        <v>0</v>
      </c>
      <c r="D32" s="20">
        <v>0</v>
      </c>
    </row>
    <row r="33" spans="1:4" ht="15.5">
      <c r="A33" s="21"/>
      <c r="B33" s="11" t="s">
        <v>39</v>
      </c>
      <c r="C33" s="22">
        <f>SUM(C31:C32)</f>
        <v>0</v>
      </c>
      <c r="D33" s="23">
        <f>D31+D32</f>
        <v>0</v>
      </c>
    </row>
    <row r="34" spans="1:4" ht="15.5">
      <c r="A34" s="281" t="s">
        <v>40</v>
      </c>
      <c r="B34" s="281"/>
      <c r="C34" s="281"/>
      <c r="D34" s="281"/>
    </row>
    <row r="35" spans="1:4" ht="15.5">
      <c r="A35" s="284" t="s">
        <v>41</v>
      </c>
      <c r="B35" s="284"/>
      <c r="C35" s="284"/>
      <c r="D35" s="284"/>
    </row>
    <row r="36" spans="1:4" ht="15.5">
      <c r="A36" s="6"/>
      <c r="B36" s="6"/>
      <c r="C36" s="6"/>
      <c r="D36" s="6"/>
    </row>
    <row r="37" spans="1:4" ht="15.5">
      <c r="A37" s="276" t="s">
        <v>42</v>
      </c>
      <c r="B37" s="276"/>
      <c r="C37" s="24" t="s">
        <v>43</v>
      </c>
      <c r="D37" s="24" t="s">
        <v>44</v>
      </c>
    </row>
    <row r="38" spans="1:4" ht="15.5">
      <c r="A38" s="25">
        <v>1</v>
      </c>
      <c r="B38" s="26" t="s">
        <v>45</v>
      </c>
      <c r="C38" s="27">
        <v>0</v>
      </c>
      <c r="D38" s="28">
        <f t="shared" ref="D38:D45" si="0">$D$33*C38</f>
        <v>0</v>
      </c>
    </row>
    <row r="39" spans="1:4" ht="15.5">
      <c r="A39" s="25">
        <v>2</v>
      </c>
      <c r="B39" s="26" t="s">
        <v>46</v>
      </c>
      <c r="C39" s="27">
        <v>0</v>
      </c>
      <c r="D39" s="28">
        <f t="shared" si="0"/>
        <v>0</v>
      </c>
    </row>
    <row r="40" spans="1:4" ht="15.5">
      <c r="A40" s="25">
        <v>3</v>
      </c>
      <c r="B40" s="26" t="s">
        <v>47</v>
      </c>
      <c r="C40" s="27">
        <v>0</v>
      </c>
      <c r="D40" s="28">
        <f t="shared" si="0"/>
        <v>0</v>
      </c>
    </row>
    <row r="41" spans="1:4" ht="15.5">
      <c r="A41" s="25">
        <v>4</v>
      </c>
      <c r="B41" s="26" t="s">
        <v>48</v>
      </c>
      <c r="C41" s="27">
        <v>0</v>
      </c>
      <c r="D41" s="28">
        <f t="shared" si="0"/>
        <v>0</v>
      </c>
    </row>
    <row r="42" spans="1:4" ht="15.5">
      <c r="A42" s="25">
        <v>5</v>
      </c>
      <c r="B42" s="26" t="s">
        <v>49</v>
      </c>
      <c r="C42" s="27">
        <v>0</v>
      </c>
      <c r="D42" s="28">
        <f t="shared" si="0"/>
        <v>0</v>
      </c>
    </row>
    <row r="43" spans="1:4" ht="15.5">
      <c r="A43" s="25">
        <v>6</v>
      </c>
      <c r="B43" s="26" t="s">
        <v>50</v>
      </c>
      <c r="C43" s="27">
        <v>0</v>
      </c>
      <c r="D43" s="28">
        <f t="shared" si="0"/>
        <v>0</v>
      </c>
    </row>
    <row r="44" spans="1:4" ht="15.5">
      <c r="A44" s="25">
        <v>7</v>
      </c>
      <c r="B44" s="26" t="s">
        <v>51</v>
      </c>
      <c r="C44" s="27">
        <v>0</v>
      </c>
      <c r="D44" s="28">
        <f t="shared" si="0"/>
        <v>0</v>
      </c>
    </row>
    <row r="45" spans="1:4" ht="15.5">
      <c r="A45" s="25">
        <v>8</v>
      </c>
      <c r="B45" s="26" t="s">
        <v>52</v>
      </c>
      <c r="C45" s="27">
        <v>0</v>
      </c>
      <c r="D45" s="28">
        <f t="shared" si="0"/>
        <v>0</v>
      </c>
    </row>
    <row r="46" spans="1:4" ht="15.5">
      <c r="A46" s="269" t="s">
        <v>53</v>
      </c>
      <c r="B46" s="270"/>
      <c r="C46" s="29">
        <f>SUM(C38:C45)</f>
        <v>0</v>
      </c>
      <c r="D46" s="30">
        <f>SUM(D38:D45)</f>
        <v>0</v>
      </c>
    </row>
    <row r="47" spans="1:4" ht="15.5">
      <c r="A47" s="31"/>
      <c r="B47" s="31"/>
      <c r="C47" s="32"/>
      <c r="D47" s="33"/>
    </row>
    <row r="48" spans="1:4" ht="15.5">
      <c r="A48" s="269" t="s">
        <v>54</v>
      </c>
      <c r="B48" s="270"/>
      <c r="C48" s="24" t="s">
        <v>43</v>
      </c>
      <c r="D48" s="24" t="s">
        <v>44</v>
      </c>
    </row>
    <row r="49" spans="1:4" ht="15.5">
      <c r="A49" s="34">
        <v>9</v>
      </c>
      <c r="B49" s="35" t="s">
        <v>55</v>
      </c>
      <c r="C49" s="27">
        <v>0</v>
      </c>
      <c r="D49" s="28">
        <f>$D$33*C49</f>
        <v>0</v>
      </c>
    </row>
    <row r="50" spans="1:4" ht="15.5">
      <c r="A50" s="25">
        <v>10</v>
      </c>
      <c r="B50" s="26" t="s">
        <v>56</v>
      </c>
      <c r="C50" s="27">
        <v>0</v>
      </c>
      <c r="D50" s="28">
        <f t="shared" ref="D50:D56" si="1">$D$33*C50</f>
        <v>0</v>
      </c>
    </row>
    <row r="51" spans="1:4" ht="15.5">
      <c r="A51" s="25">
        <v>11</v>
      </c>
      <c r="B51" s="26" t="s">
        <v>57</v>
      </c>
      <c r="C51" s="27">
        <v>0</v>
      </c>
      <c r="D51" s="28">
        <f t="shared" si="1"/>
        <v>0</v>
      </c>
    </row>
    <row r="52" spans="1:4" ht="15.5">
      <c r="A52" s="25">
        <v>12</v>
      </c>
      <c r="B52" s="26" t="s">
        <v>58</v>
      </c>
      <c r="C52" s="27">
        <v>0</v>
      </c>
      <c r="D52" s="28">
        <f t="shared" si="1"/>
        <v>0</v>
      </c>
    </row>
    <row r="53" spans="1:4" ht="15.5">
      <c r="A53" s="25">
        <v>13</v>
      </c>
      <c r="B53" s="26" t="s">
        <v>59</v>
      </c>
      <c r="C53" s="27">
        <v>0</v>
      </c>
      <c r="D53" s="28">
        <f t="shared" si="1"/>
        <v>0</v>
      </c>
    </row>
    <row r="54" spans="1:4" ht="15.5">
      <c r="A54" s="25">
        <v>14</v>
      </c>
      <c r="B54" s="26" t="s">
        <v>60</v>
      </c>
      <c r="C54" s="27">
        <v>0</v>
      </c>
      <c r="D54" s="28">
        <f t="shared" si="1"/>
        <v>0</v>
      </c>
    </row>
    <row r="55" spans="1:4" ht="15.5">
      <c r="A55" s="25">
        <v>15</v>
      </c>
      <c r="B55" s="26" t="s">
        <v>61</v>
      </c>
      <c r="C55" s="27">
        <v>0</v>
      </c>
      <c r="D55" s="28">
        <f t="shared" si="1"/>
        <v>0</v>
      </c>
    </row>
    <row r="56" spans="1:4" ht="15.5">
      <c r="A56" s="25">
        <v>16</v>
      </c>
      <c r="B56" s="26" t="s">
        <v>62</v>
      </c>
      <c r="C56" s="27">
        <v>0</v>
      </c>
      <c r="D56" s="28">
        <f t="shared" si="1"/>
        <v>0</v>
      </c>
    </row>
    <row r="57" spans="1:4" ht="15.5">
      <c r="A57" s="269" t="s">
        <v>63</v>
      </c>
      <c r="B57" s="270"/>
      <c r="C57" s="29">
        <f>SUM(C49:C56)</f>
        <v>0</v>
      </c>
      <c r="D57" s="30">
        <f>SUM(D49:D56)</f>
        <v>0</v>
      </c>
    </row>
    <row r="58" spans="1:4" ht="15.5">
      <c r="A58" s="9"/>
      <c r="B58" s="6"/>
      <c r="C58" s="6"/>
      <c r="D58" s="6"/>
    </row>
    <row r="59" spans="1:4" ht="15.5">
      <c r="A59" s="269" t="s">
        <v>64</v>
      </c>
      <c r="B59" s="270"/>
      <c r="C59" s="24" t="s">
        <v>43</v>
      </c>
      <c r="D59" s="24" t="s">
        <v>44</v>
      </c>
    </row>
    <row r="60" spans="1:4" ht="15.5">
      <c r="A60" s="25">
        <v>17</v>
      </c>
      <c r="B60" s="26" t="s">
        <v>65</v>
      </c>
      <c r="C60" s="27">
        <v>0</v>
      </c>
      <c r="D60" s="28">
        <f>$D$33*C60</f>
        <v>0</v>
      </c>
    </row>
    <row r="61" spans="1:4" ht="15.5">
      <c r="A61" s="25">
        <v>18</v>
      </c>
      <c r="B61" s="26" t="s">
        <v>66</v>
      </c>
      <c r="C61" s="27">
        <v>0</v>
      </c>
      <c r="D61" s="28">
        <f>$D$33*C61</f>
        <v>0</v>
      </c>
    </row>
    <row r="62" spans="1:4" ht="15.5">
      <c r="A62" s="25">
        <v>19</v>
      </c>
      <c r="B62" s="26" t="s">
        <v>67</v>
      </c>
      <c r="C62" s="27">
        <v>0</v>
      </c>
      <c r="D62" s="28">
        <f>$D$33*C62</f>
        <v>0</v>
      </c>
    </row>
    <row r="63" spans="1:4" ht="15.5">
      <c r="A63" s="269" t="s">
        <v>68</v>
      </c>
      <c r="B63" s="270"/>
      <c r="C63" s="29">
        <f>C60+C61+C62</f>
        <v>0</v>
      </c>
      <c r="D63" s="30">
        <f>SUM(D60:D62)</f>
        <v>0</v>
      </c>
    </row>
    <row r="64" spans="1:4" ht="15.5">
      <c r="A64" s="6"/>
      <c r="B64" s="6"/>
      <c r="C64" s="6"/>
      <c r="D64" s="6"/>
    </row>
    <row r="65" spans="1:4" ht="15.5">
      <c r="A65" s="9"/>
      <c r="B65" s="6"/>
      <c r="C65" s="6"/>
      <c r="D65" s="6"/>
    </row>
    <row r="66" spans="1:4" ht="15.5">
      <c r="A66" s="269" t="s">
        <v>69</v>
      </c>
      <c r="B66" s="270"/>
      <c r="C66" s="36" t="s">
        <v>43</v>
      </c>
      <c r="D66" s="36" t="s">
        <v>44</v>
      </c>
    </row>
    <row r="67" spans="1:4" ht="31">
      <c r="A67" s="25">
        <v>20</v>
      </c>
      <c r="B67" s="37" t="s">
        <v>70</v>
      </c>
      <c r="C67" s="38">
        <f>C46*C57</f>
        <v>0</v>
      </c>
      <c r="D67" s="39">
        <f>D33*C67</f>
        <v>0</v>
      </c>
    </row>
    <row r="68" spans="1:4" ht="15.5">
      <c r="A68" s="6"/>
      <c r="B68" s="40"/>
      <c r="C68" s="6"/>
      <c r="D68" s="6"/>
    </row>
    <row r="69" spans="1:4" ht="15.5">
      <c r="A69" s="269" t="s">
        <v>71</v>
      </c>
      <c r="B69" s="270"/>
      <c r="C69" s="36" t="s">
        <v>43</v>
      </c>
      <c r="D69" s="36" t="s">
        <v>44</v>
      </c>
    </row>
    <row r="70" spans="1:4" ht="31">
      <c r="A70" s="25">
        <v>21</v>
      </c>
      <c r="B70" s="41" t="s">
        <v>72</v>
      </c>
      <c r="C70" s="38">
        <f>C46*C60</f>
        <v>0</v>
      </c>
      <c r="D70" s="39">
        <f>D33*C70</f>
        <v>0</v>
      </c>
    </row>
    <row r="71" spans="1:4" ht="15.5">
      <c r="A71" s="6"/>
      <c r="B71" s="40"/>
      <c r="C71" s="6"/>
      <c r="D71" s="6"/>
    </row>
    <row r="72" spans="1:4" ht="15.5">
      <c r="A72" s="269"/>
      <c r="B72" s="270"/>
      <c r="C72" s="36" t="s">
        <v>43</v>
      </c>
      <c r="D72" s="36" t="s">
        <v>44</v>
      </c>
    </row>
    <row r="73" spans="1:4" ht="15.5">
      <c r="A73" s="271" t="s">
        <v>73</v>
      </c>
      <c r="B73" s="272"/>
      <c r="C73" s="38">
        <f>C46+C57+C63+C67+C70</f>
        <v>0</v>
      </c>
      <c r="D73" s="39">
        <f>D46+D57+D63+D67+D70</f>
        <v>0</v>
      </c>
    </row>
    <row r="74" spans="1:4" ht="15.5">
      <c r="A74" s="6"/>
      <c r="B74" s="6"/>
      <c r="C74" s="6"/>
      <c r="D74" s="6"/>
    </row>
    <row r="75" spans="1:4" ht="15.5">
      <c r="A75" s="273"/>
      <c r="B75" s="273"/>
      <c r="C75" s="273"/>
      <c r="D75" s="36" t="s">
        <v>44</v>
      </c>
    </row>
    <row r="76" spans="1:4" ht="15.5">
      <c r="A76" s="271" t="s">
        <v>74</v>
      </c>
      <c r="B76" s="271"/>
      <c r="C76" s="271"/>
      <c r="D76" s="28">
        <f>D33+D73</f>
        <v>0</v>
      </c>
    </row>
    <row r="78" spans="1:4" ht="15.5">
      <c r="A78" s="253" t="s">
        <v>75</v>
      </c>
      <c r="B78" s="253"/>
      <c r="C78" s="253"/>
      <c r="D78" s="253"/>
    </row>
    <row r="79" spans="1:4" ht="15.5">
      <c r="A79" s="42" t="s">
        <v>76</v>
      </c>
      <c r="B79" s="242" t="s">
        <v>77</v>
      </c>
      <c r="C79" s="242"/>
      <c r="D79" s="42" t="s">
        <v>35</v>
      </c>
    </row>
    <row r="80" spans="1:4" ht="15.5">
      <c r="A80" s="15" t="s">
        <v>6</v>
      </c>
      <c r="B80" s="267" t="s">
        <v>78</v>
      </c>
      <c r="C80" s="268"/>
      <c r="D80" s="20">
        <v>0</v>
      </c>
    </row>
    <row r="81" spans="1:4" ht="15.5">
      <c r="A81" s="15" t="s">
        <v>8</v>
      </c>
      <c r="B81" s="267" t="s">
        <v>79</v>
      </c>
      <c r="C81" s="268"/>
      <c r="D81" s="20">
        <v>0</v>
      </c>
    </row>
    <row r="82" spans="1:4" ht="15.5">
      <c r="A82" s="15" t="s">
        <v>10</v>
      </c>
      <c r="B82" s="267" t="s">
        <v>80</v>
      </c>
      <c r="C82" s="268"/>
      <c r="D82" s="20">
        <v>0</v>
      </c>
    </row>
    <row r="83" spans="1:4" ht="15.5">
      <c r="A83" s="15" t="s">
        <v>12</v>
      </c>
      <c r="B83" s="267" t="s">
        <v>81</v>
      </c>
      <c r="C83" s="268"/>
      <c r="D83" s="20">
        <v>0</v>
      </c>
    </row>
    <row r="84" spans="1:4" ht="15.5">
      <c r="A84" s="15" t="s">
        <v>14</v>
      </c>
      <c r="B84" s="267" t="s">
        <v>82</v>
      </c>
      <c r="C84" s="268"/>
      <c r="D84" s="20">
        <v>0</v>
      </c>
    </row>
    <row r="85" spans="1:4" ht="15.5">
      <c r="A85" s="15" t="s">
        <v>17</v>
      </c>
      <c r="B85" s="267" t="s">
        <v>83</v>
      </c>
      <c r="C85" s="268"/>
      <c r="D85" s="20">
        <v>0</v>
      </c>
    </row>
    <row r="86" spans="1:4" ht="15.75" customHeight="1">
      <c r="A86" s="21"/>
      <c r="B86" s="274" t="s">
        <v>84</v>
      </c>
      <c r="C86" s="275"/>
      <c r="D86" s="43">
        <f>D80+D81+D82+D83+D84+D85</f>
        <v>0</v>
      </c>
    </row>
    <row r="87" spans="1:4" ht="15.75" customHeight="1">
      <c r="A87" s="266" t="s">
        <v>85</v>
      </c>
      <c r="B87" s="266"/>
      <c r="C87" s="266"/>
      <c r="D87" s="266"/>
    </row>
    <row r="88" spans="1:4" ht="15.5">
      <c r="A88" s="6"/>
      <c r="B88" s="6"/>
      <c r="C88" s="6"/>
      <c r="D88" s="6"/>
    </row>
    <row r="89" spans="1:4" ht="15.5">
      <c r="A89" s="265" t="s">
        <v>86</v>
      </c>
      <c r="B89" s="265"/>
      <c r="C89" s="265"/>
      <c r="D89" s="265"/>
    </row>
    <row r="90" spans="1:4" ht="15.5">
      <c r="A90" s="265" t="s">
        <v>87</v>
      </c>
      <c r="B90" s="265"/>
      <c r="C90" s="265"/>
      <c r="D90" s="265"/>
    </row>
    <row r="91" spans="1:4" ht="15.5">
      <c r="A91" s="44"/>
      <c r="B91" s="6"/>
      <c r="C91" s="6"/>
      <c r="D91" s="6"/>
    </row>
    <row r="92" spans="1:4">
      <c r="A92" s="257" t="s">
        <v>88</v>
      </c>
      <c r="B92" s="258" t="s">
        <v>89</v>
      </c>
      <c r="C92" s="259"/>
      <c r="D92" s="262" t="s">
        <v>90</v>
      </c>
    </row>
    <row r="93" spans="1:4">
      <c r="A93" s="257"/>
      <c r="B93" s="260"/>
      <c r="C93" s="261"/>
      <c r="D93" s="262"/>
    </row>
    <row r="94" spans="1:4" ht="15.5">
      <c r="A94" s="45" t="s">
        <v>6</v>
      </c>
      <c r="B94" s="263" t="s">
        <v>33</v>
      </c>
      <c r="C94" s="263"/>
      <c r="D94" s="46">
        <f>D33</f>
        <v>0</v>
      </c>
    </row>
    <row r="95" spans="1:4" ht="15.5">
      <c r="A95" s="45" t="s">
        <v>8</v>
      </c>
      <c r="B95" s="263" t="s">
        <v>91</v>
      </c>
      <c r="C95" s="263"/>
      <c r="D95" s="46">
        <f>D73</f>
        <v>0</v>
      </c>
    </row>
    <row r="96" spans="1:4" ht="15.5">
      <c r="A96" s="45" t="s">
        <v>10</v>
      </c>
      <c r="B96" s="263" t="s">
        <v>92</v>
      </c>
      <c r="C96" s="263"/>
      <c r="D96" s="46">
        <f>D86</f>
        <v>0</v>
      </c>
    </row>
    <row r="97" spans="1:10" ht="15.5">
      <c r="A97" s="47"/>
      <c r="B97" s="264" t="s">
        <v>93</v>
      </c>
      <c r="C97" s="264"/>
      <c r="D97" s="48">
        <f>D94+D95+D96</f>
        <v>0</v>
      </c>
    </row>
    <row r="98" spans="1:10" ht="15.5">
      <c r="A98" s="6"/>
      <c r="B98" s="6"/>
      <c r="C98" s="6"/>
      <c r="D98" s="6"/>
    </row>
    <row r="99" spans="1:10" ht="15.5">
      <c r="A99" s="265" t="s">
        <v>94</v>
      </c>
      <c r="B99" s="265"/>
      <c r="C99" s="265"/>
      <c r="D99" s="265"/>
      <c r="E99" s="49"/>
    </row>
    <row r="100" spans="1:10" ht="15.5">
      <c r="A100" s="44"/>
      <c r="B100" s="44"/>
      <c r="C100" s="44"/>
      <c r="D100" s="44"/>
      <c r="E100" s="44"/>
    </row>
    <row r="101" spans="1:10" s="51" customFormat="1" ht="15.5">
      <c r="A101" s="253" t="s">
        <v>95</v>
      </c>
      <c r="B101" s="253"/>
      <c r="C101" s="253"/>
      <c r="D101" s="253"/>
      <c r="E101" s="50"/>
    </row>
    <row r="102" spans="1:10" s="51" customFormat="1" ht="15.5">
      <c r="A102" s="52"/>
      <c r="B102" s="52"/>
      <c r="C102" s="52"/>
      <c r="D102" s="52"/>
      <c r="E102" s="50"/>
    </row>
    <row r="103" spans="1:10" ht="15.5">
      <c r="A103" s="53"/>
      <c r="B103" s="54" t="s">
        <v>96</v>
      </c>
      <c r="C103" s="55" t="s">
        <v>43</v>
      </c>
      <c r="D103" s="56" t="s">
        <v>97</v>
      </c>
      <c r="E103" s="6"/>
    </row>
    <row r="104" spans="1:10" ht="15.5">
      <c r="A104" s="15" t="s">
        <v>6</v>
      </c>
      <c r="B104" s="15" t="s">
        <v>98</v>
      </c>
      <c r="C104" s="57">
        <v>0</v>
      </c>
      <c r="D104" s="110">
        <f>D97*C104</f>
        <v>0</v>
      </c>
      <c r="E104" s="6"/>
    </row>
    <row r="105" spans="1:10" ht="15.5">
      <c r="A105" s="15" t="s">
        <v>8</v>
      </c>
      <c r="B105" s="15" t="s">
        <v>99</v>
      </c>
      <c r="C105" s="57">
        <v>0</v>
      </c>
      <c r="D105" s="110">
        <f>(D97+D104)*C105</f>
        <v>0</v>
      </c>
      <c r="E105" s="6"/>
      <c r="G105" s="58"/>
    </row>
    <row r="106" spans="1:10" ht="15.5">
      <c r="A106" s="53"/>
      <c r="B106" s="59" t="s">
        <v>100</v>
      </c>
      <c r="C106" s="60">
        <f>SUM(C104:C105)</f>
        <v>0</v>
      </c>
      <c r="D106" s="111">
        <f>D104+D105</f>
        <v>0</v>
      </c>
      <c r="E106" s="6"/>
      <c r="G106" s="61"/>
    </row>
    <row r="107" spans="1:10">
      <c r="B107" s="62"/>
      <c r="D107" s="112" t="s">
        <v>134</v>
      </c>
    </row>
    <row r="108" spans="1:10" s="63" customFormat="1" ht="15.5">
      <c r="A108" s="253" t="s">
        <v>101</v>
      </c>
      <c r="B108" s="253"/>
      <c r="C108" s="253"/>
      <c r="D108" s="253"/>
    </row>
    <row r="109" spans="1:10" ht="15.5">
      <c r="A109" s="54"/>
      <c r="B109" s="55" t="s">
        <v>102</v>
      </c>
      <c r="C109" s="64" t="s">
        <v>43</v>
      </c>
      <c r="D109" s="55" t="s">
        <v>97</v>
      </c>
    </row>
    <row r="110" spans="1:10" ht="18.5">
      <c r="A110" s="65" t="s">
        <v>6</v>
      </c>
      <c r="B110" s="254" t="s">
        <v>103</v>
      </c>
      <c r="C110" s="255"/>
      <c r="D110" s="256"/>
      <c r="H110" s="245"/>
      <c r="I110" s="245"/>
      <c r="J110" s="245"/>
    </row>
    <row r="111" spans="1:10" ht="15.5">
      <c r="A111" s="12"/>
      <c r="B111" s="15" t="s">
        <v>104</v>
      </c>
      <c r="C111" s="66">
        <v>0</v>
      </c>
      <c r="D111" s="110">
        <f>($D$97+D106)/$C116*C111</f>
        <v>0</v>
      </c>
      <c r="H111" s="246"/>
      <c r="I111" s="246"/>
      <c r="J111" s="246"/>
    </row>
    <row r="112" spans="1:10" ht="15.5">
      <c r="A112" s="12"/>
      <c r="B112" s="18" t="s">
        <v>105</v>
      </c>
      <c r="C112" s="66">
        <v>0</v>
      </c>
      <c r="D112" s="110">
        <f>($D$97+D106)/C116*C112</f>
        <v>0</v>
      </c>
      <c r="E112" s="67"/>
    </row>
    <row r="113" spans="1:5" ht="15.5">
      <c r="A113" s="65" t="s">
        <v>8</v>
      </c>
      <c r="B113" s="247" t="s">
        <v>106</v>
      </c>
      <c r="C113" s="248"/>
      <c r="D113" s="249"/>
      <c r="E113" s="68"/>
    </row>
    <row r="114" spans="1:5" ht="15.5">
      <c r="A114" s="12"/>
      <c r="B114" s="15" t="s">
        <v>107</v>
      </c>
      <c r="C114" s="66">
        <v>0</v>
      </c>
      <c r="D114" s="103">
        <f>($D$97+D106)/C116*C114</f>
        <v>0</v>
      </c>
      <c r="E114" s="67"/>
    </row>
    <row r="115" spans="1:5" ht="15.5">
      <c r="A115" s="59"/>
      <c r="B115" s="59" t="s">
        <v>108</v>
      </c>
      <c r="C115" s="69">
        <f>SUM(C111,C112,C114)</f>
        <v>0</v>
      </c>
      <c r="D115" s="70">
        <f>D111+D112+D114</f>
        <v>0</v>
      </c>
      <c r="E115" s="71"/>
    </row>
    <row r="116" spans="1:5" ht="15.5">
      <c r="A116" s="72"/>
      <c r="B116" s="73" t="s">
        <v>109</v>
      </c>
      <c r="C116" s="74">
        <f>1-(C115/100)</f>
        <v>1</v>
      </c>
      <c r="D116" s="75"/>
    </row>
    <row r="117" spans="1:5" ht="15.5">
      <c r="A117" s="72"/>
      <c r="B117" s="76"/>
      <c r="C117" s="76"/>
      <c r="D117" s="6"/>
    </row>
    <row r="118" spans="1:5" ht="15.5">
      <c r="A118" s="252" t="s">
        <v>110</v>
      </c>
      <c r="B118" s="252"/>
      <c r="C118" s="252"/>
      <c r="D118" s="252"/>
      <c r="E118" s="77"/>
    </row>
    <row r="119" spans="1:5" ht="15.5">
      <c r="A119" s="78"/>
      <c r="B119" s="79"/>
      <c r="C119" s="79"/>
      <c r="D119" s="79"/>
      <c r="E119" s="80"/>
    </row>
    <row r="120" spans="1:5" ht="15.5">
      <c r="A120" s="81"/>
      <c r="B120" s="242" t="s">
        <v>111</v>
      </c>
      <c r="C120" s="242"/>
      <c r="D120" s="242"/>
      <c r="E120" s="80"/>
    </row>
    <row r="121" spans="1:5" ht="15.5">
      <c r="A121" s="15"/>
      <c r="B121" s="243" t="s">
        <v>112</v>
      </c>
      <c r="C121" s="243"/>
      <c r="D121" s="82" t="s">
        <v>113</v>
      </c>
      <c r="E121" s="80"/>
    </row>
    <row r="122" spans="1:5" ht="15.5">
      <c r="A122" s="83" t="s">
        <v>6</v>
      </c>
      <c r="B122" s="244" t="s">
        <v>114</v>
      </c>
      <c r="C122" s="244"/>
      <c r="D122" s="106">
        <f>D97</f>
        <v>0</v>
      </c>
      <c r="E122" s="80"/>
    </row>
    <row r="123" spans="1:5" ht="15.5">
      <c r="A123" s="84" t="s">
        <v>8</v>
      </c>
      <c r="B123" s="244" t="s">
        <v>115</v>
      </c>
      <c r="C123" s="244"/>
      <c r="D123" s="106">
        <f>D106</f>
        <v>0</v>
      </c>
      <c r="E123" s="80"/>
    </row>
    <row r="124" spans="1:5" ht="15.5">
      <c r="A124" s="84" t="s">
        <v>10</v>
      </c>
      <c r="B124" s="244" t="s">
        <v>116</v>
      </c>
      <c r="C124" s="244"/>
      <c r="D124" s="106">
        <f>D115</f>
        <v>0</v>
      </c>
      <c r="E124" s="80"/>
    </row>
    <row r="125" spans="1:5" ht="15.5">
      <c r="A125" s="83" t="s">
        <v>12</v>
      </c>
      <c r="B125" s="250" t="s">
        <v>117</v>
      </c>
      <c r="C125" s="250"/>
      <c r="D125" s="107">
        <f>SUM(D122:D124)</f>
        <v>0</v>
      </c>
      <c r="E125" s="80"/>
    </row>
    <row r="126" spans="1:5" ht="15.5">
      <c r="A126" s="83" t="s">
        <v>14</v>
      </c>
      <c r="B126" s="92" t="s">
        <v>129</v>
      </c>
      <c r="C126" s="92"/>
      <c r="D126" s="107">
        <f>D125*2</f>
        <v>0</v>
      </c>
      <c r="E126" s="80"/>
    </row>
    <row r="127" spans="1:5" s="51" customFormat="1" ht="15.5">
      <c r="A127" s="84" t="s">
        <v>17</v>
      </c>
      <c r="B127" s="251" t="s">
        <v>118</v>
      </c>
      <c r="C127" s="251"/>
      <c r="D127" s="109">
        <f>D126*C15</f>
        <v>0</v>
      </c>
      <c r="E127" s="85"/>
    </row>
    <row r="128" spans="1:5" s="51" customFormat="1" ht="31">
      <c r="A128" s="84" t="s">
        <v>19</v>
      </c>
      <c r="B128" s="86" t="s">
        <v>119</v>
      </c>
      <c r="C128" s="87"/>
      <c r="D128" s="108">
        <f>D127*12</f>
        <v>0</v>
      </c>
      <c r="E128" s="85"/>
    </row>
    <row r="129" spans="1:11" ht="16" thickBot="1">
      <c r="A129" s="80"/>
      <c r="B129" s="80"/>
      <c r="C129" s="80"/>
      <c r="D129" s="102"/>
      <c r="E129" s="80"/>
      <c r="K129" s="51"/>
    </row>
    <row r="130" spans="1:11" ht="23.25" customHeight="1">
      <c r="A130" s="99"/>
      <c r="B130" s="241" t="s">
        <v>120</v>
      </c>
      <c r="C130" s="241"/>
      <c r="D130" s="241"/>
      <c r="E130" s="241"/>
      <c r="K130" s="51"/>
    </row>
    <row r="131" spans="1:11" ht="19.5" customHeight="1">
      <c r="A131" s="95"/>
      <c r="B131" s="98" t="s">
        <v>121</v>
      </c>
      <c r="C131" s="88" t="s">
        <v>122</v>
      </c>
      <c r="D131" s="88" t="s">
        <v>130</v>
      </c>
      <c r="E131" s="88" t="s">
        <v>123</v>
      </c>
      <c r="J131" s="51"/>
    </row>
    <row r="132" spans="1:11" ht="19.5" customHeight="1">
      <c r="A132" s="96"/>
      <c r="B132" s="98" t="s">
        <v>128</v>
      </c>
      <c r="C132" s="89" t="s">
        <v>131</v>
      </c>
      <c r="D132" s="88">
        <v>1</v>
      </c>
      <c r="E132" s="104">
        <f>D126*D132</f>
        <v>0</v>
      </c>
      <c r="J132" s="51"/>
    </row>
    <row r="133" spans="1:11" ht="15.5">
      <c r="A133" s="96"/>
      <c r="B133" s="100" t="s">
        <v>124</v>
      </c>
      <c r="C133" s="113"/>
      <c r="D133" s="114"/>
      <c r="E133" s="104">
        <f>E132*C15</f>
        <v>0</v>
      </c>
    </row>
    <row r="134" spans="1:11" ht="44.25" customHeight="1" thickBot="1">
      <c r="A134" s="97"/>
      <c r="B134" s="101" t="s">
        <v>125</v>
      </c>
      <c r="C134" s="91"/>
      <c r="D134" s="91"/>
      <c r="E134" s="105">
        <f>E133*12</f>
        <v>0</v>
      </c>
    </row>
    <row r="135" spans="1:11" ht="15.5">
      <c r="A135" s="80"/>
      <c r="B135" s="80"/>
      <c r="C135" s="80"/>
      <c r="D135" s="80"/>
      <c r="E135" s="80"/>
    </row>
    <row r="153" spans="1:5" ht="15.5">
      <c r="A153" s="6"/>
      <c r="B153" s="6"/>
      <c r="C153" s="6"/>
      <c r="D153" s="6"/>
      <c r="E153" s="6"/>
    </row>
  </sheetData>
  <sheetProtection algorithmName="SHA-512" hashValue="Sa6fGW1HhR339u/GQiCdSMg6cqMqZr6w5Pm3r7b+BBMhz3BP21LLed5hz3R1nJvbdfYRhbQepgRBiQXpFL6qww==" saltValue="tsorHFhYQEmNOA5mMlilbw==" spinCount="100000" sheet="1" objects="1" scenarios="1"/>
  <mergeCells count="59">
    <mergeCell ref="A37:B37"/>
    <mergeCell ref="A1:D1"/>
    <mergeCell ref="A2:D2"/>
    <mergeCell ref="A4:D4"/>
    <mergeCell ref="A8:C8"/>
    <mergeCell ref="A9:C9"/>
    <mergeCell ref="A17:C17"/>
    <mergeCell ref="A18:C18"/>
    <mergeCell ref="A19:C19"/>
    <mergeCell ref="A28:C28"/>
    <mergeCell ref="A34:D34"/>
    <mergeCell ref="A35:D35"/>
    <mergeCell ref="B3:D3"/>
    <mergeCell ref="A90:D90"/>
    <mergeCell ref="A78:D78"/>
    <mergeCell ref="A46:B46"/>
    <mergeCell ref="A48:B48"/>
    <mergeCell ref="A57:B57"/>
    <mergeCell ref="A59:B59"/>
    <mergeCell ref="A63:B63"/>
    <mergeCell ref="A66:B66"/>
    <mergeCell ref="A69:B69"/>
    <mergeCell ref="A72:B72"/>
    <mergeCell ref="A73:B73"/>
    <mergeCell ref="A75:C75"/>
    <mergeCell ref="A76:C76"/>
    <mergeCell ref="B84:C84"/>
    <mergeCell ref="B85:C85"/>
    <mergeCell ref="B86:C86"/>
    <mergeCell ref="A87:D87"/>
    <mergeCell ref="A89:D89"/>
    <mergeCell ref="B79:C79"/>
    <mergeCell ref="B80:C80"/>
    <mergeCell ref="B81:C81"/>
    <mergeCell ref="B82:C82"/>
    <mergeCell ref="B83:C83"/>
    <mergeCell ref="A101:D101"/>
    <mergeCell ref="A108:D108"/>
    <mergeCell ref="B110:D110"/>
    <mergeCell ref="A92:A93"/>
    <mergeCell ref="B92:C93"/>
    <mergeCell ref="D92:D93"/>
    <mergeCell ref="B94:C94"/>
    <mergeCell ref="B95:C95"/>
    <mergeCell ref="B96:C96"/>
    <mergeCell ref="B97:C97"/>
    <mergeCell ref="A99:D99"/>
    <mergeCell ref="H110:J110"/>
    <mergeCell ref="H111:J111"/>
    <mergeCell ref="B113:D113"/>
    <mergeCell ref="B125:C125"/>
    <mergeCell ref="B127:C127"/>
    <mergeCell ref="A118:D118"/>
    <mergeCell ref="B130:E130"/>
    <mergeCell ref="B120:D120"/>
    <mergeCell ref="B121:C121"/>
    <mergeCell ref="B122:C122"/>
    <mergeCell ref="B123:C123"/>
    <mergeCell ref="B124:C124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2" manualBreakCount="2">
    <brk id="58" max="4" man="1"/>
    <brk id="11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I147"/>
  <sheetViews>
    <sheetView tabSelected="1" topLeftCell="A10" workbookViewId="0">
      <selection activeCell="H9" sqref="H9:I9"/>
    </sheetView>
  </sheetViews>
  <sheetFormatPr defaultRowHeight="14.5"/>
  <cols>
    <col min="1" max="8" width="14.7265625" customWidth="1"/>
    <col min="9" max="9" width="17.81640625" customWidth="1"/>
    <col min="10" max="10" width="19.1796875" customWidth="1"/>
    <col min="11" max="11" width="18.7265625" customWidth="1"/>
  </cols>
  <sheetData>
    <row r="1" spans="1:9" ht="57.75" customHeight="1">
      <c r="A1" s="286" t="s">
        <v>183</v>
      </c>
      <c r="B1" s="287"/>
      <c r="C1" s="287"/>
      <c r="D1" s="287"/>
      <c r="E1" s="287"/>
      <c r="F1" s="287"/>
      <c r="G1" s="287"/>
      <c r="H1" s="287"/>
      <c r="I1" s="288"/>
    </row>
    <row r="2" spans="1:9">
      <c r="A2" s="289" t="s">
        <v>313</v>
      </c>
      <c r="B2" s="287"/>
      <c r="C2" s="287"/>
      <c r="D2" s="287"/>
      <c r="E2" s="287"/>
      <c r="F2" s="287"/>
      <c r="G2" s="287"/>
      <c r="H2" s="287"/>
      <c r="I2" s="288"/>
    </row>
    <row r="3" spans="1:9">
      <c r="A3" s="289" t="s">
        <v>310</v>
      </c>
      <c r="B3" s="287"/>
      <c r="C3" s="287"/>
      <c r="D3" s="287"/>
      <c r="E3" s="287"/>
      <c r="F3" s="287"/>
      <c r="G3" s="287"/>
      <c r="H3" s="287"/>
      <c r="I3" s="288"/>
    </row>
    <row r="4" spans="1:9">
      <c r="A4" s="289" t="s">
        <v>311</v>
      </c>
      <c r="B4" s="287"/>
      <c r="C4" s="287"/>
      <c r="D4" s="287"/>
      <c r="E4" s="287"/>
      <c r="F4" s="287"/>
      <c r="G4" s="287"/>
      <c r="H4" s="287"/>
      <c r="I4" s="288"/>
    </row>
    <row r="5" spans="1:9">
      <c r="A5" s="290"/>
      <c r="B5" s="287"/>
      <c r="C5" s="287"/>
      <c r="D5" s="287"/>
      <c r="E5" s="287"/>
      <c r="F5" s="287"/>
      <c r="G5" s="287"/>
      <c r="H5" s="287"/>
      <c r="I5" s="287"/>
    </row>
    <row r="6" spans="1:9">
      <c r="A6" s="291" t="s">
        <v>184</v>
      </c>
      <c r="B6" s="287"/>
      <c r="C6" s="287"/>
      <c r="D6" s="287"/>
      <c r="E6" s="287"/>
      <c r="F6" s="287"/>
      <c r="G6" s="287"/>
      <c r="H6" s="287"/>
      <c r="I6" s="288"/>
    </row>
    <row r="7" spans="1:9">
      <c r="A7" s="115" t="s">
        <v>6</v>
      </c>
      <c r="B7" s="299" t="s">
        <v>185</v>
      </c>
      <c r="C7" s="287"/>
      <c r="D7" s="287"/>
      <c r="E7" s="287"/>
      <c r="F7" s="287"/>
      <c r="G7" s="288"/>
      <c r="H7" s="300" t="s">
        <v>312</v>
      </c>
      <c r="I7" s="288"/>
    </row>
    <row r="8" spans="1:9">
      <c r="A8" s="116" t="s">
        <v>8</v>
      </c>
      <c r="B8" s="289" t="s">
        <v>162</v>
      </c>
      <c r="C8" s="287"/>
      <c r="D8" s="287"/>
      <c r="E8" s="287"/>
      <c r="F8" s="287"/>
      <c r="G8" s="288"/>
      <c r="H8" s="292" t="s">
        <v>186</v>
      </c>
      <c r="I8" s="288"/>
    </row>
    <row r="9" spans="1:9">
      <c r="A9" s="116" t="s">
        <v>10</v>
      </c>
      <c r="B9" s="289" t="s">
        <v>163</v>
      </c>
      <c r="C9" s="287"/>
      <c r="D9" s="287"/>
      <c r="E9" s="287"/>
      <c r="F9" s="287"/>
      <c r="G9" s="288"/>
      <c r="H9" s="301" t="s">
        <v>320</v>
      </c>
      <c r="I9" s="288"/>
    </row>
    <row r="10" spans="1:9">
      <c r="A10" s="116" t="s">
        <v>12</v>
      </c>
      <c r="B10" s="289" t="s">
        <v>187</v>
      </c>
      <c r="C10" s="287"/>
      <c r="D10" s="287"/>
      <c r="E10" s="287"/>
      <c r="F10" s="287"/>
      <c r="G10" s="288"/>
      <c r="H10" s="292">
        <v>12</v>
      </c>
      <c r="I10" s="288"/>
    </row>
    <row r="11" spans="1:9">
      <c r="A11" s="293" t="s">
        <v>188</v>
      </c>
      <c r="B11" s="294"/>
      <c r="C11" s="294"/>
      <c r="D11" s="294"/>
      <c r="E11" s="294"/>
      <c r="F11" s="294"/>
      <c r="G11" s="294"/>
      <c r="H11" s="294"/>
      <c r="I11" s="295"/>
    </row>
    <row r="12" spans="1:9" ht="14.5" customHeight="1">
      <c r="A12" s="296" t="s">
        <v>280</v>
      </c>
      <c r="B12" s="297"/>
      <c r="C12" s="297"/>
      <c r="D12" s="298" t="s">
        <v>281</v>
      </c>
      <c r="E12" s="297"/>
      <c r="F12" s="297"/>
      <c r="G12" s="298" t="s">
        <v>282</v>
      </c>
      <c r="H12" s="297"/>
      <c r="I12" s="297"/>
    </row>
    <row r="13" spans="1:9" ht="14.5" customHeight="1">
      <c r="A13" s="296" t="s">
        <v>292</v>
      </c>
      <c r="B13" s="297"/>
      <c r="C13" s="297"/>
      <c r="D13" s="298" t="s">
        <v>283</v>
      </c>
      <c r="E13" s="297"/>
      <c r="F13" s="297"/>
      <c r="G13" s="305" t="s">
        <v>303</v>
      </c>
      <c r="H13" s="297"/>
      <c r="I13" s="297"/>
    </row>
    <row r="14" spans="1:9">
      <c r="A14" s="291" t="s">
        <v>189</v>
      </c>
      <c r="B14" s="287"/>
      <c r="C14" s="287"/>
      <c r="D14" s="287"/>
      <c r="E14" s="287"/>
      <c r="F14" s="287"/>
      <c r="G14" s="287"/>
      <c r="H14" s="287"/>
      <c r="I14" s="288"/>
    </row>
    <row r="15" spans="1:9">
      <c r="A15" s="306" t="s">
        <v>190</v>
      </c>
      <c r="B15" s="287"/>
      <c r="C15" s="287"/>
      <c r="D15" s="287"/>
      <c r="E15" s="287"/>
      <c r="F15" s="287"/>
      <c r="G15" s="287"/>
      <c r="H15" s="287"/>
      <c r="I15" s="288"/>
    </row>
    <row r="16" spans="1:9" ht="27" customHeight="1">
      <c r="A16" s="116">
        <v>1</v>
      </c>
      <c r="B16" s="289" t="s">
        <v>191</v>
      </c>
      <c r="C16" s="287"/>
      <c r="D16" s="287"/>
      <c r="E16" s="287"/>
      <c r="F16" s="287"/>
      <c r="G16" s="288"/>
      <c r="H16" s="307" t="s">
        <v>314</v>
      </c>
      <c r="I16" s="288"/>
    </row>
    <row r="17" spans="1:9">
      <c r="A17" s="116">
        <v>2</v>
      </c>
      <c r="B17" s="289" t="s">
        <v>192</v>
      </c>
      <c r="C17" s="287"/>
      <c r="D17" s="287"/>
      <c r="E17" s="287"/>
      <c r="F17" s="287"/>
      <c r="G17" s="288"/>
      <c r="H17" s="302" t="s">
        <v>302</v>
      </c>
      <c r="I17" s="288"/>
    </row>
    <row r="18" spans="1:9">
      <c r="A18" s="116">
        <v>3</v>
      </c>
      <c r="B18" s="289" t="s">
        <v>193</v>
      </c>
      <c r="C18" s="287"/>
      <c r="D18" s="287"/>
      <c r="E18" s="287"/>
      <c r="F18" s="287"/>
      <c r="G18" s="288"/>
      <c r="H18" s="303">
        <v>1108</v>
      </c>
      <c r="I18" s="288"/>
    </row>
    <row r="19" spans="1:9">
      <c r="A19" s="116">
        <v>4</v>
      </c>
      <c r="B19" s="289" t="s">
        <v>29</v>
      </c>
      <c r="C19" s="287"/>
      <c r="D19" s="287"/>
      <c r="E19" s="287"/>
      <c r="F19" s="287"/>
      <c r="G19" s="288"/>
      <c r="H19" s="304" t="s">
        <v>304</v>
      </c>
      <c r="I19" s="288"/>
    </row>
    <row r="20" spans="1:9" ht="31.5" customHeight="1">
      <c r="A20" s="117">
        <v>5</v>
      </c>
      <c r="B20" s="289" t="s">
        <v>30</v>
      </c>
      <c r="C20" s="287"/>
      <c r="D20" s="287"/>
      <c r="E20" s="287"/>
      <c r="F20" s="287"/>
      <c r="G20" s="288"/>
      <c r="H20" s="309" t="s">
        <v>305</v>
      </c>
      <c r="I20" s="288"/>
    </row>
    <row r="21" spans="1:9">
      <c r="A21" s="310"/>
      <c r="B21" s="287"/>
      <c r="C21" s="287"/>
      <c r="D21" s="287"/>
      <c r="E21" s="287"/>
      <c r="F21" s="287"/>
      <c r="G21" s="287"/>
      <c r="H21" s="287"/>
      <c r="I21" s="288"/>
    </row>
    <row r="22" spans="1:9">
      <c r="A22" s="291" t="s">
        <v>194</v>
      </c>
      <c r="B22" s="287"/>
      <c r="C22" s="287"/>
      <c r="D22" s="287"/>
      <c r="E22" s="287"/>
      <c r="F22" s="287"/>
      <c r="G22" s="287"/>
      <c r="H22" s="287"/>
      <c r="I22" s="288"/>
    </row>
    <row r="23" spans="1:9">
      <c r="A23" s="118">
        <v>1</v>
      </c>
      <c r="B23" s="306" t="s">
        <v>195</v>
      </c>
      <c r="C23" s="287"/>
      <c r="D23" s="287"/>
      <c r="E23" s="287"/>
      <c r="F23" s="287"/>
      <c r="G23" s="288"/>
      <c r="H23" s="118" t="s">
        <v>196</v>
      </c>
      <c r="I23" s="119" t="s">
        <v>35</v>
      </c>
    </row>
    <row r="24" spans="1:9">
      <c r="A24" s="116" t="s">
        <v>6</v>
      </c>
      <c r="B24" s="289" t="s">
        <v>197</v>
      </c>
      <c r="C24" s="287"/>
      <c r="D24" s="287"/>
      <c r="E24" s="287"/>
      <c r="F24" s="287"/>
      <c r="G24" s="287"/>
      <c r="H24" s="288"/>
      <c r="I24" s="120">
        <v>1108</v>
      </c>
    </row>
    <row r="25" spans="1:9">
      <c r="A25" s="116" t="s">
        <v>8</v>
      </c>
      <c r="B25" s="289" t="s">
        <v>198</v>
      </c>
      <c r="C25" s="287"/>
      <c r="D25" s="287"/>
      <c r="E25" s="287"/>
      <c r="F25" s="287"/>
      <c r="G25" s="288"/>
      <c r="H25" s="121">
        <v>0.3</v>
      </c>
      <c r="I25" s="122">
        <f>I24*H25</f>
        <v>332.4</v>
      </c>
    </row>
    <row r="26" spans="1:9">
      <c r="A26" s="116" t="s">
        <v>10</v>
      </c>
      <c r="B26" s="289" t="s">
        <v>199</v>
      </c>
      <c r="C26" s="287"/>
      <c r="D26" s="287"/>
      <c r="E26" s="287"/>
      <c r="F26" s="287"/>
      <c r="G26" s="288"/>
      <c r="H26" s="123"/>
      <c r="I26" s="124"/>
    </row>
    <row r="27" spans="1:9">
      <c r="A27" s="116" t="s">
        <v>12</v>
      </c>
      <c r="B27" s="289" t="s">
        <v>200</v>
      </c>
      <c r="C27" s="287"/>
      <c r="D27" s="287"/>
      <c r="E27" s="287"/>
      <c r="F27" s="287"/>
      <c r="G27" s="288"/>
      <c r="H27" s="116"/>
      <c r="I27" s="125"/>
    </row>
    <row r="28" spans="1:9">
      <c r="A28" s="116" t="s">
        <v>14</v>
      </c>
      <c r="B28" s="289" t="s">
        <v>201</v>
      </c>
      <c r="C28" s="287"/>
      <c r="D28" s="287"/>
      <c r="E28" s="287"/>
      <c r="F28" s="287"/>
      <c r="G28" s="288"/>
      <c r="H28" s="126"/>
      <c r="I28" s="120"/>
    </row>
    <row r="29" spans="1:9">
      <c r="A29" s="127" t="s">
        <v>17</v>
      </c>
      <c r="B29" s="289" t="s">
        <v>202</v>
      </c>
      <c r="C29" s="287"/>
      <c r="D29" s="287"/>
      <c r="E29" s="287"/>
      <c r="F29" s="287"/>
      <c r="G29" s="288"/>
      <c r="H29" s="126"/>
      <c r="I29" s="120"/>
    </row>
    <row r="30" spans="1:9">
      <c r="A30" s="308" t="s">
        <v>182</v>
      </c>
      <c r="B30" s="287"/>
      <c r="C30" s="287"/>
      <c r="D30" s="287"/>
      <c r="E30" s="287"/>
      <c r="F30" s="287"/>
      <c r="G30" s="287"/>
      <c r="H30" s="288"/>
      <c r="I30" s="128">
        <f>SUM(I24:I29)</f>
        <v>1440.4</v>
      </c>
    </row>
    <row r="31" spans="1:9">
      <c r="A31" s="320"/>
      <c r="B31" s="287"/>
      <c r="C31" s="287"/>
      <c r="D31" s="287"/>
      <c r="E31" s="287"/>
      <c r="F31" s="287"/>
      <c r="G31" s="287"/>
      <c r="H31" s="287"/>
      <c r="I31" s="288"/>
    </row>
    <row r="32" spans="1:9">
      <c r="A32" s="321" t="s">
        <v>203</v>
      </c>
      <c r="B32" s="287"/>
      <c r="C32" s="287"/>
      <c r="D32" s="287"/>
      <c r="E32" s="287"/>
      <c r="F32" s="287"/>
      <c r="G32" s="287"/>
      <c r="H32" s="287"/>
      <c r="I32" s="288"/>
    </row>
    <row r="33" spans="1:9">
      <c r="A33" s="129" t="s">
        <v>161</v>
      </c>
      <c r="B33" s="291" t="s">
        <v>204</v>
      </c>
      <c r="C33" s="287"/>
      <c r="D33" s="287"/>
      <c r="E33" s="287"/>
      <c r="F33" s="287"/>
      <c r="G33" s="287"/>
      <c r="H33" s="130" t="s">
        <v>205</v>
      </c>
      <c r="I33" s="131" t="s">
        <v>35</v>
      </c>
    </row>
    <row r="34" spans="1:9">
      <c r="A34" s="132" t="s">
        <v>6</v>
      </c>
      <c r="B34" s="289" t="s">
        <v>206</v>
      </c>
      <c r="C34" s="287"/>
      <c r="D34" s="287"/>
      <c r="E34" s="287"/>
      <c r="F34" s="287"/>
      <c r="G34" s="288"/>
      <c r="H34" s="133">
        <v>8.3299999999999999E-2</v>
      </c>
      <c r="I34" s="120">
        <f>TRUNC(I30*H34,2)</f>
        <v>119.98</v>
      </c>
    </row>
    <row r="35" spans="1:9">
      <c r="A35" s="132" t="s">
        <v>8</v>
      </c>
      <c r="B35" s="289" t="s">
        <v>207</v>
      </c>
      <c r="C35" s="287"/>
      <c r="D35" s="287"/>
      <c r="E35" s="287"/>
      <c r="F35" s="287"/>
      <c r="G35" s="288"/>
      <c r="H35" s="133">
        <v>0.121</v>
      </c>
      <c r="I35" s="120">
        <f>TRUNC(I30*H35,2)</f>
        <v>174.28</v>
      </c>
    </row>
    <row r="36" spans="1:9">
      <c r="A36" s="322" t="s">
        <v>182</v>
      </c>
      <c r="B36" s="287"/>
      <c r="C36" s="287"/>
      <c r="D36" s="287"/>
      <c r="E36" s="287"/>
      <c r="F36" s="287"/>
      <c r="G36" s="288"/>
      <c r="H36" s="134">
        <f t="shared" ref="H36:I36" si="0">SUM(H34:H35)</f>
        <v>0.20430000000000001</v>
      </c>
      <c r="I36" s="135">
        <f t="shared" si="0"/>
        <v>294.26</v>
      </c>
    </row>
    <row r="37" spans="1:9">
      <c r="A37" s="311" t="s">
        <v>208</v>
      </c>
      <c r="B37" s="312"/>
      <c r="C37" s="312"/>
      <c r="D37" s="312"/>
      <c r="E37" s="312"/>
      <c r="F37" s="312"/>
      <c r="G37" s="313"/>
      <c r="H37" s="136" t="s">
        <v>209</v>
      </c>
      <c r="I37" s="137">
        <f>I30</f>
        <v>1440.4</v>
      </c>
    </row>
    <row r="38" spans="1:9">
      <c r="A38" s="314"/>
      <c r="B38" s="315"/>
      <c r="C38" s="315"/>
      <c r="D38" s="315"/>
      <c r="E38" s="315"/>
      <c r="F38" s="315"/>
      <c r="G38" s="316"/>
      <c r="H38" s="136" t="s">
        <v>210</v>
      </c>
      <c r="I38" s="137">
        <f>I36</f>
        <v>294.26</v>
      </c>
    </row>
    <row r="39" spans="1:9">
      <c r="A39" s="317"/>
      <c r="B39" s="318"/>
      <c r="C39" s="318"/>
      <c r="D39" s="318"/>
      <c r="E39" s="318"/>
      <c r="F39" s="318"/>
      <c r="G39" s="319"/>
      <c r="H39" s="136" t="s">
        <v>182</v>
      </c>
      <c r="I39" s="137">
        <f>SUM(I37:I38)</f>
        <v>1734.66</v>
      </c>
    </row>
    <row r="40" spans="1:9">
      <c r="A40" s="291" t="s">
        <v>211</v>
      </c>
      <c r="B40" s="287"/>
      <c r="C40" s="287"/>
      <c r="D40" s="287"/>
      <c r="E40" s="287"/>
      <c r="F40" s="287"/>
      <c r="G40" s="287"/>
      <c r="H40" s="287"/>
      <c r="I40" s="288"/>
    </row>
    <row r="41" spans="1:9">
      <c r="A41" s="192" t="s">
        <v>164</v>
      </c>
      <c r="B41" s="306" t="s">
        <v>212</v>
      </c>
      <c r="C41" s="287"/>
      <c r="D41" s="287"/>
      <c r="E41" s="287"/>
      <c r="F41" s="287"/>
      <c r="G41" s="288"/>
      <c r="H41" s="130" t="s">
        <v>205</v>
      </c>
      <c r="I41" s="138" t="s">
        <v>35</v>
      </c>
    </row>
    <row r="42" spans="1:9">
      <c r="A42" s="191" t="s">
        <v>6</v>
      </c>
      <c r="B42" s="289" t="s">
        <v>45</v>
      </c>
      <c r="C42" s="287"/>
      <c r="D42" s="287"/>
      <c r="E42" s="287"/>
      <c r="F42" s="287"/>
      <c r="G42" s="288"/>
      <c r="H42" s="121">
        <v>0.2</v>
      </c>
      <c r="I42" s="120">
        <f>TRUNC(I39*H42,2)</f>
        <v>346.93</v>
      </c>
    </row>
    <row r="43" spans="1:9">
      <c r="A43" s="191" t="s">
        <v>8</v>
      </c>
      <c r="B43" s="289" t="s">
        <v>165</v>
      </c>
      <c r="C43" s="287"/>
      <c r="D43" s="287"/>
      <c r="E43" s="287"/>
      <c r="F43" s="287"/>
      <c r="G43" s="288"/>
      <c r="H43" s="121">
        <v>2.5000000000000001E-2</v>
      </c>
      <c r="I43" s="120">
        <f>TRUNC(I39*H43,2)</f>
        <v>43.36</v>
      </c>
    </row>
    <row r="44" spans="1:9">
      <c r="A44" s="191" t="s">
        <v>10</v>
      </c>
      <c r="B44" s="289" t="s">
        <v>213</v>
      </c>
      <c r="C44" s="287"/>
      <c r="D44" s="287"/>
      <c r="E44" s="287"/>
      <c r="F44" s="287"/>
      <c r="G44" s="288"/>
      <c r="H44" s="139">
        <v>0</v>
      </c>
      <c r="I44" s="120">
        <f>TRUNC(I39*H44,2)</f>
        <v>0</v>
      </c>
    </row>
    <row r="45" spans="1:9">
      <c r="A45" s="191" t="s">
        <v>12</v>
      </c>
      <c r="B45" s="289" t="s">
        <v>214</v>
      </c>
      <c r="C45" s="287"/>
      <c r="D45" s="287"/>
      <c r="E45" s="287"/>
      <c r="F45" s="287"/>
      <c r="G45" s="288"/>
      <c r="H45" s="121">
        <v>1.4999999999999999E-2</v>
      </c>
      <c r="I45" s="120">
        <f>TRUNC(I39*H45,2)</f>
        <v>26.01</v>
      </c>
    </row>
    <row r="46" spans="1:9">
      <c r="A46" s="191" t="s">
        <v>14</v>
      </c>
      <c r="B46" s="289" t="s">
        <v>166</v>
      </c>
      <c r="C46" s="287"/>
      <c r="D46" s="287"/>
      <c r="E46" s="287"/>
      <c r="F46" s="287"/>
      <c r="G46" s="288"/>
      <c r="H46" s="121">
        <v>0.01</v>
      </c>
      <c r="I46" s="120">
        <f>TRUNC(I39*H46,2)</f>
        <v>17.34</v>
      </c>
    </row>
    <row r="47" spans="1:9">
      <c r="A47" s="191" t="s">
        <v>17</v>
      </c>
      <c r="B47" s="289" t="s">
        <v>52</v>
      </c>
      <c r="C47" s="287"/>
      <c r="D47" s="287"/>
      <c r="E47" s="287"/>
      <c r="F47" s="287"/>
      <c r="G47" s="288"/>
      <c r="H47" s="121">
        <v>6.0000000000000001E-3</v>
      </c>
      <c r="I47" s="120">
        <f>TRUNC(I39*H47,2)</f>
        <v>10.4</v>
      </c>
    </row>
    <row r="48" spans="1:9">
      <c r="A48" s="191" t="s">
        <v>19</v>
      </c>
      <c r="B48" s="289" t="s">
        <v>48</v>
      </c>
      <c r="C48" s="287"/>
      <c r="D48" s="287"/>
      <c r="E48" s="287"/>
      <c r="F48" s="287"/>
      <c r="G48" s="288"/>
      <c r="H48" s="121">
        <v>2E-3</v>
      </c>
      <c r="I48" s="120">
        <f>TRUNC(I39*H48,2)</f>
        <v>3.46</v>
      </c>
    </row>
    <row r="49" spans="1:9">
      <c r="A49" s="140" t="s">
        <v>135</v>
      </c>
      <c r="B49" s="289" t="s">
        <v>50</v>
      </c>
      <c r="C49" s="287"/>
      <c r="D49" s="287"/>
      <c r="E49" s="287"/>
      <c r="F49" s="287"/>
      <c r="G49" s="288"/>
      <c r="H49" s="141">
        <v>0.08</v>
      </c>
      <c r="I49" s="120">
        <f>SUM(I39*H49)</f>
        <v>138.77000000000001</v>
      </c>
    </row>
    <row r="50" spans="1:9">
      <c r="A50" s="328" t="s">
        <v>144</v>
      </c>
      <c r="B50" s="287"/>
      <c r="C50" s="287"/>
      <c r="D50" s="287"/>
      <c r="E50" s="287"/>
      <c r="F50" s="287"/>
      <c r="G50" s="288"/>
      <c r="H50" s="142">
        <f t="shared" ref="H50:I50" si="1">SUM(H42:H49)</f>
        <v>0.33800000000000002</v>
      </c>
      <c r="I50" s="135">
        <f t="shared" si="1"/>
        <v>586.27</v>
      </c>
    </row>
    <row r="51" spans="1:9">
      <c r="A51" s="291" t="s">
        <v>215</v>
      </c>
      <c r="B51" s="287"/>
      <c r="C51" s="287"/>
      <c r="D51" s="287"/>
      <c r="E51" s="287"/>
      <c r="F51" s="287"/>
      <c r="G51" s="287"/>
      <c r="H51" s="287"/>
      <c r="I51" s="288"/>
    </row>
    <row r="52" spans="1:9">
      <c r="A52" s="143" t="s">
        <v>167</v>
      </c>
      <c r="B52" s="323" t="s">
        <v>216</v>
      </c>
      <c r="C52" s="318"/>
      <c r="D52" s="318"/>
      <c r="E52" s="318"/>
      <c r="F52" s="318"/>
      <c r="G52" s="318"/>
      <c r="H52" s="319"/>
      <c r="I52" s="144" t="s">
        <v>35</v>
      </c>
    </row>
    <row r="53" spans="1:9">
      <c r="A53" s="132" t="s">
        <v>6</v>
      </c>
      <c r="B53" s="324" t="s">
        <v>307</v>
      </c>
      <c r="C53" s="287"/>
      <c r="D53" s="287"/>
      <c r="E53" s="287"/>
      <c r="F53" s="287"/>
      <c r="G53" s="287"/>
      <c r="H53" s="288"/>
      <c r="I53" s="145">
        <f>(H54*H55)-(I24*100%*H56)</f>
        <v>109.52</v>
      </c>
    </row>
    <row r="54" spans="1:9">
      <c r="A54" s="132"/>
      <c r="B54" s="325" t="s">
        <v>217</v>
      </c>
      <c r="C54" s="326"/>
      <c r="D54" s="326"/>
      <c r="E54" s="326"/>
      <c r="F54" s="326"/>
      <c r="G54" s="327"/>
      <c r="H54" s="146">
        <v>4</v>
      </c>
      <c r="I54" s="120" t="s">
        <v>26</v>
      </c>
    </row>
    <row r="55" spans="1:9">
      <c r="A55" s="147"/>
      <c r="B55" s="325" t="s">
        <v>218</v>
      </c>
      <c r="C55" s="326"/>
      <c r="D55" s="326"/>
      <c r="E55" s="326"/>
      <c r="F55" s="326"/>
      <c r="G55" s="327"/>
      <c r="H55" s="148">
        <v>44</v>
      </c>
      <c r="I55" s="125" t="s">
        <v>26</v>
      </c>
    </row>
    <row r="56" spans="1:9">
      <c r="A56" s="132"/>
      <c r="B56" s="325" t="s">
        <v>219</v>
      </c>
      <c r="C56" s="326"/>
      <c r="D56" s="326"/>
      <c r="E56" s="326"/>
      <c r="F56" s="326"/>
      <c r="G56" s="327"/>
      <c r="H56" s="149">
        <v>0.06</v>
      </c>
      <c r="I56" s="120"/>
    </row>
    <row r="57" spans="1:9">
      <c r="A57" s="132" t="s">
        <v>8</v>
      </c>
      <c r="B57" s="289" t="s">
        <v>306</v>
      </c>
      <c r="C57" s="287"/>
      <c r="D57" s="287"/>
      <c r="E57" s="287"/>
      <c r="F57" s="287"/>
      <c r="G57" s="288"/>
      <c r="H57" s="116"/>
      <c r="I57" s="150">
        <v>220</v>
      </c>
    </row>
    <row r="58" spans="1:9">
      <c r="A58" s="132" t="s">
        <v>10</v>
      </c>
      <c r="B58" s="289" t="s">
        <v>308</v>
      </c>
      <c r="C58" s="287"/>
      <c r="D58" s="287"/>
      <c r="E58" s="287"/>
      <c r="F58" s="287"/>
      <c r="G58" s="288"/>
      <c r="H58" s="126"/>
      <c r="I58" s="150">
        <f>(I30*3%)/12*3</f>
        <v>10.8</v>
      </c>
    </row>
    <row r="59" spans="1:9">
      <c r="A59" s="132" t="s">
        <v>12</v>
      </c>
      <c r="B59" s="325" t="s">
        <v>309</v>
      </c>
      <c r="C59" s="287"/>
      <c r="D59" s="287"/>
      <c r="E59" s="287"/>
      <c r="F59" s="287"/>
      <c r="G59" s="288"/>
      <c r="H59" s="126"/>
      <c r="I59" s="151">
        <v>5</v>
      </c>
    </row>
    <row r="60" spans="1:9">
      <c r="A60" s="132" t="s">
        <v>14</v>
      </c>
      <c r="B60" s="325" t="s">
        <v>317</v>
      </c>
      <c r="C60" s="287"/>
      <c r="D60" s="287"/>
      <c r="E60" s="287"/>
      <c r="F60" s="287"/>
      <c r="G60" s="288"/>
      <c r="H60" s="126"/>
      <c r="I60" s="151">
        <v>18</v>
      </c>
    </row>
    <row r="61" spans="1:9">
      <c r="A61" s="193" t="s">
        <v>17</v>
      </c>
      <c r="B61" s="325" t="s">
        <v>316</v>
      </c>
      <c r="C61" s="287"/>
      <c r="D61" s="287"/>
      <c r="E61" s="287"/>
      <c r="F61" s="287"/>
      <c r="G61" s="288"/>
      <c r="H61" s="126"/>
      <c r="I61" s="151">
        <v>24</v>
      </c>
    </row>
    <row r="62" spans="1:9">
      <c r="A62" s="195" t="s">
        <v>19</v>
      </c>
      <c r="B62" s="330" t="s">
        <v>315</v>
      </c>
      <c r="C62" s="331"/>
      <c r="D62" s="331"/>
      <c r="E62" s="331"/>
      <c r="F62" s="331"/>
      <c r="G62" s="332"/>
      <c r="H62" s="196"/>
      <c r="I62" s="197">
        <v>0</v>
      </c>
    </row>
    <row r="63" spans="1:9">
      <c r="A63" s="152"/>
      <c r="B63" s="322" t="s">
        <v>144</v>
      </c>
      <c r="C63" s="287"/>
      <c r="D63" s="287"/>
      <c r="E63" s="287"/>
      <c r="F63" s="287"/>
      <c r="G63" s="287"/>
      <c r="H63" s="288"/>
      <c r="I63" s="135">
        <f>SUM(I53:I62)</f>
        <v>387.32</v>
      </c>
    </row>
    <row r="64" spans="1:9">
      <c r="A64" s="321" t="s">
        <v>220</v>
      </c>
      <c r="B64" s="287"/>
      <c r="C64" s="287"/>
      <c r="D64" s="287"/>
      <c r="E64" s="287"/>
      <c r="F64" s="287"/>
      <c r="G64" s="287"/>
      <c r="H64" s="287"/>
      <c r="I64" s="288"/>
    </row>
    <row r="65" spans="1:9">
      <c r="A65" s="153">
        <v>2</v>
      </c>
      <c r="B65" s="329" t="s">
        <v>221</v>
      </c>
      <c r="C65" s="287"/>
      <c r="D65" s="287"/>
      <c r="E65" s="287"/>
      <c r="F65" s="287"/>
      <c r="G65" s="287"/>
      <c r="H65" s="288"/>
      <c r="I65" s="154" t="s">
        <v>35</v>
      </c>
    </row>
    <row r="66" spans="1:9">
      <c r="A66" s="132" t="s">
        <v>161</v>
      </c>
      <c r="B66" s="289" t="s">
        <v>204</v>
      </c>
      <c r="C66" s="287"/>
      <c r="D66" s="287"/>
      <c r="E66" s="287"/>
      <c r="F66" s="287"/>
      <c r="G66" s="287"/>
      <c r="H66" s="288"/>
      <c r="I66" s="120">
        <f>I36</f>
        <v>294.26</v>
      </c>
    </row>
    <row r="67" spans="1:9">
      <c r="A67" s="132" t="s">
        <v>164</v>
      </c>
      <c r="B67" s="289" t="s">
        <v>212</v>
      </c>
      <c r="C67" s="287"/>
      <c r="D67" s="287"/>
      <c r="E67" s="287"/>
      <c r="F67" s="287"/>
      <c r="G67" s="287"/>
      <c r="H67" s="288"/>
      <c r="I67" s="120">
        <f>I50</f>
        <v>586.27</v>
      </c>
    </row>
    <row r="68" spans="1:9">
      <c r="A68" s="132" t="s">
        <v>167</v>
      </c>
      <c r="B68" s="289" t="s">
        <v>216</v>
      </c>
      <c r="C68" s="287"/>
      <c r="D68" s="287"/>
      <c r="E68" s="287"/>
      <c r="F68" s="287"/>
      <c r="G68" s="287"/>
      <c r="H68" s="288"/>
      <c r="I68" s="120">
        <f>I63</f>
        <v>387.32</v>
      </c>
    </row>
    <row r="69" spans="1:9">
      <c r="A69" s="322" t="s">
        <v>182</v>
      </c>
      <c r="B69" s="287"/>
      <c r="C69" s="287"/>
      <c r="D69" s="287"/>
      <c r="E69" s="287"/>
      <c r="F69" s="287"/>
      <c r="G69" s="287"/>
      <c r="H69" s="288"/>
      <c r="I69" s="135">
        <f>SUM(I66:I68)</f>
        <v>1267.8499999999999</v>
      </c>
    </row>
    <row r="70" spans="1:9">
      <c r="A70" s="320"/>
      <c r="B70" s="287"/>
      <c r="C70" s="287"/>
      <c r="D70" s="287"/>
      <c r="E70" s="287"/>
      <c r="F70" s="287"/>
      <c r="G70" s="287"/>
      <c r="H70" s="287"/>
      <c r="I70" s="288"/>
    </row>
    <row r="71" spans="1:9">
      <c r="A71" s="347" t="s">
        <v>222</v>
      </c>
      <c r="B71" s="334"/>
      <c r="C71" s="334"/>
      <c r="D71" s="334"/>
      <c r="E71" s="334"/>
      <c r="F71" s="334"/>
      <c r="G71" s="334"/>
      <c r="H71" s="334"/>
      <c r="I71" s="335"/>
    </row>
    <row r="72" spans="1:9">
      <c r="A72" s="217">
        <v>3</v>
      </c>
      <c r="B72" s="348" t="s">
        <v>223</v>
      </c>
      <c r="C72" s="334"/>
      <c r="D72" s="334"/>
      <c r="E72" s="334"/>
      <c r="F72" s="334"/>
      <c r="G72" s="335"/>
      <c r="H72" s="217" t="s">
        <v>205</v>
      </c>
      <c r="I72" s="218" t="s">
        <v>35</v>
      </c>
    </row>
    <row r="73" spans="1:9">
      <c r="A73" s="219" t="s">
        <v>6</v>
      </c>
      <c r="B73" s="333" t="s">
        <v>224</v>
      </c>
      <c r="C73" s="334"/>
      <c r="D73" s="334"/>
      <c r="E73" s="334"/>
      <c r="F73" s="334"/>
      <c r="G73" s="335"/>
      <c r="H73" s="220">
        <f>(1/12*0.0555)</f>
        <v>4.5999999999999999E-3</v>
      </c>
      <c r="I73" s="221">
        <f>H73*I39</f>
        <v>7.98</v>
      </c>
    </row>
    <row r="74" spans="1:9">
      <c r="A74" s="219" t="s">
        <v>8</v>
      </c>
      <c r="B74" s="336" t="s">
        <v>225</v>
      </c>
      <c r="C74" s="334"/>
      <c r="D74" s="334"/>
      <c r="E74" s="334"/>
      <c r="F74" s="334"/>
      <c r="G74" s="335"/>
      <c r="H74" s="222">
        <v>0.08</v>
      </c>
      <c r="I74" s="223">
        <f>I73*H74</f>
        <v>0.64</v>
      </c>
    </row>
    <row r="75" spans="1:9">
      <c r="A75" s="224" t="s">
        <v>10</v>
      </c>
      <c r="B75" s="333" t="s">
        <v>226</v>
      </c>
      <c r="C75" s="334"/>
      <c r="D75" s="334"/>
      <c r="E75" s="334"/>
      <c r="F75" s="334"/>
      <c r="G75" s="335"/>
      <c r="H75" s="225">
        <v>0.02</v>
      </c>
      <c r="I75" s="226">
        <f>H75*I39</f>
        <v>34.69</v>
      </c>
    </row>
    <row r="76" spans="1:9">
      <c r="A76" s="224" t="s">
        <v>12</v>
      </c>
      <c r="B76" s="333" t="s">
        <v>227</v>
      </c>
      <c r="C76" s="334"/>
      <c r="D76" s="334"/>
      <c r="E76" s="334"/>
      <c r="F76" s="334"/>
      <c r="G76" s="335"/>
      <c r="H76" s="225">
        <f>(((7/30)/12))</f>
        <v>1.9400000000000001E-2</v>
      </c>
      <c r="I76" s="226">
        <f>H76*I39</f>
        <v>33.65</v>
      </c>
    </row>
    <row r="77" spans="1:9">
      <c r="A77" s="219" t="s">
        <v>14</v>
      </c>
      <c r="B77" s="336" t="s">
        <v>228</v>
      </c>
      <c r="C77" s="334"/>
      <c r="D77" s="334"/>
      <c r="E77" s="334"/>
      <c r="F77" s="334"/>
      <c r="G77" s="335"/>
      <c r="H77" s="222">
        <f>H50</f>
        <v>0.33800000000000002</v>
      </c>
      <c r="I77" s="227">
        <f>H77*I76</f>
        <v>11.37</v>
      </c>
    </row>
    <row r="78" spans="1:9">
      <c r="A78" s="224" t="s">
        <v>17</v>
      </c>
      <c r="B78" s="333" t="s">
        <v>229</v>
      </c>
      <c r="C78" s="334"/>
      <c r="D78" s="334"/>
      <c r="E78" s="334"/>
      <c r="F78" s="334"/>
      <c r="G78" s="335"/>
      <c r="H78" s="225">
        <v>0.02</v>
      </c>
      <c r="I78" s="226">
        <f>H78*I39</f>
        <v>34.69</v>
      </c>
    </row>
    <row r="79" spans="1:9">
      <c r="A79" s="337" t="s">
        <v>182</v>
      </c>
      <c r="B79" s="334"/>
      <c r="C79" s="334"/>
      <c r="D79" s="334"/>
      <c r="E79" s="334"/>
      <c r="F79" s="334"/>
      <c r="G79" s="334"/>
      <c r="H79" s="335"/>
      <c r="I79" s="228">
        <f>SUM(I73:I78)</f>
        <v>123.02</v>
      </c>
    </row>
    <row r="80" spans="1:9">
      <c r="A80" s="338" t="s">
        <v>230</v>
      </c>
      <c r="B80" s="339"/>
      <c r="C80" s="339"/>
      <c r="D80" s="339"/>
      <c r="E80" s="339"/>
      <c r="F80" s="339"/>
      <c r="G80" s="340"/>
      <c r="H80" s="229" t="s">
        <v>209</v>
      </c>
      <c r="I80" s="230">
        <f>I30</f>
        <v>1440.4</v>
      </c>
    </row>
    <row r="81" spans="1:9">
      <c r="A81" s="341"/>
      <c r="B81" s="342"/>
      <c r="C81" s="342"/>
      <c r="D81" s="342"/>
      <c r="E81" s="342"/>
      <c r="F81" s="342"/>
      <c r="G81" s="343"/>
      <c r="H81" s="229" t="s">
        <v>231</v>
      </c>
      <c r="I81" s="230">
        <f>I69</f>
        <v>1267.8499999999999</v>
      </c>
    </row>
    <row r="82" spans="1:9">
      <c r="A82" s="341"/>
      <c r="B82" s="342"/>
      <c r="C82" s="342"/>
      <c r="D82" s="342"/>
      <c r="E82" s="342"/>
      <c r="F82" s="342"/>
      <c r="G82" s="343"/>
      <c r="H82" s="229" t="s">
        <v>232</v>
      </c>
      <c r="I82" s="230">
        <f>I79</f>
        <v>123.02</v>
      </c>
    </row>
    <row r="83" spans="1:9">
      <c r="A83" s="344"/>
      <c r="B83" s="345"/>
      <c r="C83" s="345"/>
      <c r="D83" s="345"/>
      <c r="E83" s="345"/>
      <c r="F83" s="345"/>
      <c r="G83" s="346"/>
      <c r="H83" s="229" t="s">
        <v>182</v>
      </c>
      <c r="I83" s="230">
        <f>SUM(I80:I82)</f>
        <v>2831.27</v>
      </c>
    </row>
    <row r="84" spans="1:9">
      <c r="A84" s="350" t="s">
        <v>233</v>
      </c>
      <c r="B84" s="334"/>
      <c r="C84" s="334"/>
      <c r="D84" s="334"/>
      <c r="E84" s="334"/>
      <c r="F84" s="334"/>
      <c r="G84" s="334"/>
      <c r="H84" s="334"/>
      <c r="I84" s="335"/>
    </row>
    <row r="85" spans="1:9">
      <c r="A85" s="231" t="s">
        <v>168</v>
      </c>
      <c r="B85" s="347" t="s">
        <v>169</v>
      </c>
      <c r="C85" s="334"/>
      <c r="D85" s="334"/>
      <c r="E85" s="334"/>
      <c r="F85" s="334"/>
      <c r="G85" s="335"/>
      <c r="H85" s="217" t="s">
        <v>205</v>
      </c>
      <c r="I85" s="232" t="s">
        <v>35</v>
      </c>
    </row>
    <row r="86" spans="1:9">
      <c r="A86" s="219" t="s">
        <v>6</v>
      </c>
      <c r="B86" s="333" t="s">
        <v>234</v>
      </c>
      <c r="C86" s="334"/>
      <c r="D86" s="334"/>
      <c r="E86" s="334"/>
      <c r="F86" s="334"/>
      <c r="G86" s="335"/>
      <c r="H86" s="225">
        <v>7.0000000000000001E-3</v>
      </c>
      <c r="I86" s="227">
        <f>H86*I83</f>
        <v>19.82</v>
      </c>
    </row>
    <row r="87" spans="1:9">
      <c r="A87" s="219" t="s">
        <v>8</v>
      </c>
      <c r="B87" s="336" t="s">
        <v>235</v>
      </c>
      <c r="C87" s="334"/>
      <c r="D87" s="334"/>
      <c r="E87" s="334"/>
      <c r="F87" s="334"/>
      <c r="G87" s="335"/>
      <c r="H87" s="222">
        <v>5.5999999999999999E-3</v>
      </c>
      <c r="I87" s="226">
        <f>H87*I83</f>
        <v>15.86</v>
      </c>
    </row>
    <row r="88" spans="1:9">
      <c r="A88" s="219" t="s">
        <v>10</v>
      </c>
      <c r="B88" s="336" t="s">
        <v>236</v>
      </c>
      <c r="C88" s="334"/>
      <c r="D88" s="334"/>
      <c r="E88" s="334"/>
      <c r="F88" s="334"/>
      <c r="G88" s="335"/>
      <c r="H88" s="233">
        <f>((5/30/12)*0.02)</f>
        <v>2.7999999999999998E-4</v>
      </c>
      <c r="I88" s="226">
        <f>TRUNC(H88*I83,2)</f>
        <v>0.79</v>
      </c>
    </row>
    <row r="89" spans="1:9">
      <c r="A89" s="219" t="s">
        <v>12</v>
      </c>
      <c r="B89" s="336" t="s">
        <v>237</v>
      </c>
      <c r="C89" s="334"/>
      <c r="D89" s="334"/>
      <c r="E89" s="334"/>
      <c r="F89" s="334"/>
      <c r="G89" s="335"/>
      <c r="H89" s="222">
        <f>((15/30)/12)*0.08</f>
        <v>3.3E-3</v>
      </c>
      <c r="I89" s="226">
        <f>TRUNC(H89*I83,2)</f>
        <v>9.34</v>
      </c>
    </row>
    <row r="90" spans="1:9">
      <c r="A90" s="219" t="s">
        <v>14</v>
      </c>
      <c r="B90" s="336" t="s">
        <v>238</v>
      </c>
      <c r="C90" s="334"/>
      <c r="D90" s="334"/>
      <c r="E90" s="334"/>
      <c r="F90" s="334"/>
      <c r="G90" s="335"/>
      <c r="H90" s="222">
        <f>0.121*0.03*((4/12))</f>
        <v>1.1999999999999999E-3</v>
      </c>
      <c r="I90" s="227">
        <f>TRUNC(H90*I83,2)</f>
        <v>3.39</v>
      </c>
    </row>
    <row r="91" spans="1:9">
      <c r="A91" s="234" t="s">
        <v>17</v>
      </c>
      <c r="B91" s="336" t="s">
        <v>83</v>
      </c>
      <c r="C91" s="334"/>
      <c r="D91" s="334"/>
      <c r="E91" s="334"/>
      <c r="F91" s="334"/>
      <c r="G91" s="335"/>
      <c r="H91" s="222"/>
      <c r="I91" s="227"/>
    </row>
    <row r="92" spans="1:9">
      <c r="A92" s="337" t="s">
        <v>144</v>
      </c>
      <c r="B92" s="334"/>
      <c r="C92" s="334"/>
      <c r="D92" s="334"/>
      <c r="E92" s="334"/>
      <c r="F92" s="334"/>
      <c r="G92" s="334"/>
      <c r="H92" s="335"/>
      <c r="I92" s="228">
        <f>SUM(I86:I90)</f>
        <v>49.2</v>
      </c>
    </row>
    <row r="93" spans="1:9">
      <c r="A93" s="231" t="s">
        <v>170</v>
      </c>
      <c r="B93" s="349" t="s">
        <v>171</v>
      </c>
      <c r="C93" s="334"/>
      <c r="D93" s="334"/>
      <c r="E93" s="334"/>
      <c r="F93" s="334"/>
      <c r="G93" s="334"/>
      <c r="H93" s="335"/>
      <c r="I93" s="232" t="s">
        <v>35</v>
      </c>
    </row>
    <row r="94" spans="1:9">
      <c r="A94" s="219" t="s">
        <v>6</v>
      </c>
      <c r="B94" s="333" t="s">
        <v>239</v>
      </c>
      <c r="C94" s="334"/>
      <c r="D94" s="334"/>
      <c r="E94" s="334"/>
      <c r="F94" s="334"/>
      <c r="G94" s="335"/>
      <c r="H94" s="235"/>
      <c r="I94" s="236"/>
    </row>
    <row r="95" spans="1:9">
      <c r="A95" s="337" t="s">
        <v>144</v>
      </c>
      <c r="B95" s="334"/>
      <c r="C95" s="334"/>
      <c r="D95" s="334"/>
      <c r="E95" s="334"/>
      <c r="F95" s="334"/>
      <c r="G95" s="334"/>
      <c r="H95" s="335"/>
      <c r="I95" s="237">
        <f>SUM(I94)</f>
        <v>0</v>
      </c>
    </row>
    <row r="96" spans="1:9">
      <c r="A96" s="347" t="s">
        <v>240</v>
      </c>
      <c r="B96" s="334"/>
      <c r="C96" s="334"/>
      <c r="D96" s="334"/>
      <c r="E96" s="334"/>
      <c r="F96" s="334"/>
      <c r="G96" s="334"/>
      <c r="H96" s="334"/>
      <c r="I96" s="335"/>
    </row>
    <row r="97" spans="1:9">
      <c r="A97" s="238">
        <v>4</v>
      </c>
      <c r="B97" s="348" t="s">
        <v>241</v>
      </c>
      <c r="C97" s="334"/>
      <c r="D97" s="334"/>
      <c r="E97" s="334"/>
      <c r="F97" s="334"/>
      <c r="G97" s="334"/>
      <c r="H97" s="335"/>
      <c r="I97" s="239" t="s">
        <v>35</v>
      </c>
    </row>
    <row r="98" spans="1:9">
      <c r="A98" s="219" t="s">
        <v>168</v>
      </c>
      <c r="B98" s="333" t="s">
        <v>169</v>
      </c>
      <c r="C98" s="334"/>
      <c r="D98" s="334"/>
      <c r="E98" s="334"/>
      <c r="F98" s="334"/>
      <c r="G98" s="335"/>
      <c r="H98" s="240"/>
      <c r="I98" s="227">
        <f>I92</f>
        <v>49.2</v>
      </c>
    </row>
    <row r="99" spans="1:9">
      <c r="A99" s="219" t="s">
        <v>170</v>
      </c>
      <c r="B99" s="333" t="s">
        <v>171</v>
      </c>
      <c r="C99" s="334"/>
      <c r="D99" s="334"/>
      <c r="E99" s="334"/>
      <c r="F99" s="334"/>
      <c r="G99" s="335"/>
      <c r="H99" s="240"/>
      <c r="I99" s="227">
        <f>I95</f>
        <v>0</v>
      </c>
    </row>
    <row r="100" spans="1:9">
      <c r="A100" s="337" t="s">
        <v>182</v>
      </c>
      <c r="B100" s="334"/>
      <c r="C100" s="334"/>
      <c r="D100" s="334"/>
      <c r="E100" s="334"/>
      <c r="F100" s="334"/>
      <c r="G100" s="334"/>
      <c r="H100" s="335"/>
      <c r="I100" s="228">
        <f>SUM(I98:I99)</f>
        <v>49.2</v>
      </c>
    </row>
    <row r="101" spans="1:9">
      <c r="A101" s="320"/>
      <c r="B101" s="287"/>
      <c r="C101" s="287"/>
      <c r="D101" s="287"/>
      <c r="E101" s="287"/>
      <c r="F101" s="287"/>
      <c r="G101" s="287"/>
      <c r="H101" s="287"/>
      <c r="I101" s="288"/>
    </row>
    <row r="102" spans="1:9">
      <c r="A102" s="291" t="s">
        <v>242</v>
      </c>
      <c r="B102" s="287"/>
      <c r="C102" s="287"/>
      <c r="D102" s="287"/>
      <c r="E102" s="287"/>
      <c r="F102" s="287"/>
      <c r="G102" s="287"/>
      <c r="H102" s="287"/>
      <c r="I102" s="288"/>
    </row>
    <row r="103" spans="1:9">
      <c r="A103" s="129">
        <v>5</v>
      </c>
      <c r="B103" s="306" t="s">
        <v>243</v>
      </c>
      <c r="C103" s="287"/>
      <c r="D103" s="287"/>
      <c r="E103" s="287"/>
      <c r="F103" s="287"/>
      <c r="G103" s="287"/>
      <c r="H103" s="288"/>
      <c r="I103" s="131" t="s">
        <v>35</v>
      </c>
    </row>
    <row r="104" spans="1:9">
      <c r="A104" s="132" t="s">
        <v>6</v>
      </c>
      <c r="B104" s="325" t="s">
        <v>318</v>
      </c>
      <c r="C104" s="287"/>
      <c r="D104" s="287"/>
      <c r="E104" s="287"/>
      <c r="F104" s="287"/>
      <c r="G104" s="287"/>
      <c r="H104" s="288"/>
      <c r="I104" s="120">
        <v>28</v>
      </c>
    </row>
    <row r="105" spans="1:9">
      <c r="A105" s="132" t="s">
        <v>8</v>
      </c>
      <c r="B105" s="289" t="s">
        <v>172</v>
      </c>
      <c r="C105" s="287"/>
      <c r="D105" s="287"/>
      <c r="E105" s="287"/>
      <c r="F105" s="287"/>
      <c r="G105" s="287"/>
      <c r="H105" s="288"/>
      <c r="I105" s="157">
        <v>0</v>
      </c>
    </row>
    <row r="106" spans="1:9">
      <c r="A106" s="132" t="s">
        <v>10</v>
      </c>
      <c r="B106" s="324" t="s">
        <v>244</v>
      </c>
      <c r="C106" s="287"/>
      <c r="D106" s="287"/>
      <c r="E106" s="287"/>
      <c r="F106" s="287"/>
      <c r="G106" s="287"/>
      <c r="H106" s="288"/>
      <c r="I106" s="158">
        <f>EQUIP</f>
        <v>0</v>
      </c>
    </row>
    <row r="107" spans="1:9">
      <c r="A107" s="132" t="s">
        <v>12</v>
      </c>
      <c r="B107" s="325" t="s">
        <v>319</v>
      </c>
      <c r="C107" s="287"/>
      <c r="D107" s="287"/>
      <c r="E107" s="287"/>
      <c r="F107" s="287"/>
      <c r="G107" s="287"/>
      <c r="H107" s="288"/>
      <c r="I107" s="145">
        <v>7</v>
      </c>
    </row>
    <row r="108" spans="1:9">
      <c r="A108" s="322" t="s">
        <v>182</v>
      </c>
      <c r="B108" s="287"/>
      <c r="C108" s="287"/>
      <c r="D108" s="287"/>
      <c r="E108" s="287"/>
      <c r="F108" s="287"/>
      <c r="G108" s="287"/>
      <c r="H108" s="288"/>
      <c r="I108" s="159">
        <f>ROUND(SUM(I104:I107),2)</f>
        <v>35</v>
      </c>
    </row>
    <row r="109" spans="1:9">
      <c r="A109" s="351" t="s">
        <v>245</v>
      </c>
      <c r="B109" s="312"/>
      <c r="C109" s="312"/>
      <c r="D109" s="312"/>
      <c r="E109" s="312"/>
      <c r="F109" s="312"/>
      <c r="G109" s="313"/>
      <c r="H109" s="155" t="s">
        <v>209</v>
      </c>
      <c r="I109" s="160">
        <f>I30</f>
        <v>1440.4</v>
      </c>
    </row>
    <row r="110" spans="1:9">
      <c r="A110" s="314"/>
      <c r="B110" s="315"/>
      <c r="C110" s="315"/>
      <c r="D110" s="315"/>
      <c r="E110" s="315"/>
      <c r="F110" s="315"/>
      <c r="G110" s="316"/>
      <c r="H110" s="155" t="s">
        <v>231</v>
      </c>
      <c r="I110" s="160">
        <f>I69</f>
        <v>1267.8499999999999</v>
      </c>
    </row>
    <row r="111" spans="1:9">
      <c r="A111" s="314"/>
      <c r="B111" s="315"/>
      <c r="C111" s="315"/>
      <c r="D111" s="315"/>
      <c r="E111" s="315"/>
      <c r="F111" s="315"/>
      <c r="G111" s="316"/>
      <c r="H111" s="155" t="s">
        <v>232</v>
      </c>
      <c r="I111" s="160">
        <f>I79</f>
        <v>123.02</v>
      </c>
    </row>
    <row r="112" spans="1:9">
      <c r="A112" s="314"/>
      <c r="B112" s="315"/>
      <c r="C112" s="315"/>
      <c r="D112" s="315"/>
      <c r="E112" s="315"/>
      <c r="F112" s="315"/>
      <c r="G112" s="316"/>
      <c r="H112" s="155" t="s">
        <v>246</v>
      </c>
      <c r="I112" s="160">
        <f>I100</f>
        <v>49.2</v>
      </c>
    </row>
    <row r="113" spans="1:9">
      <c r="A113" s="314"/>
      <c r="B113" s="315"/>
      <c r="C113" s="315"/>
      <c r="D113" s="315"/>
      <c r="E113" s="315"/>
      <c r="F113" s="315"/>
      <c r="G113" s="316"/>
      <c r="H113" s="155" t="s">
        <v>247</v>
      </c>
      <c r="I113" s="156">
        <f>I108</f>
        <v>35</v>
      </c>
    </row>
    <row r="114" spans="1:9">
      <c r="A114" s="317"/>
      <c r="B114" s="318"/>
      <c r="C114" s="318"/>
      <c r="D114" s="318"/>
      <c r="E114" s="318"/>
      <c r="F114" s="318"/>
      <c r="G114" s="319"/>
      <c r="H114" s="155" t="s">
        <v>182</v>
      </c>
      <c r="I114" s="156">
        <f>SUM(I109:I113)</f>
        <v>2915.47</v>
      </c>
    </row>
    <row r="115" spans="1:9">
      <c r="A115" s="321" t="s">
        <v>248</v>
      </c>
      <c r="B115" s="287"/>
      <c r="C115" s="287"/>
      <c r="D115" s="287"/>
      <c r="E115" s="287"/>
      <c r="F115" s="287"/>
      <c r="G115" s="287"/>
      <c r="H115" s="287"/>
      <c r="I115" s="288"/>
    </row>
    <row r="116" spans="1:9">
      <c r="A116" s="129">
        <v>6</v>
      </c>
      <c r="B116" s="352" t="s">
        <v>249</v>
      </c>
      <c r="C116" s="287"/>
      <c r="D116" s="287"/>
      <c r="E116" s="287"/>
      <c r="F116" s="287"/>
      <c r="G116" s="288"/>
      <c r="H116" s="130" t="s">
        <v>196</v>
      </c>
      <c r="I116" s="131" t="s">
        <v>35</v>
      </c>
    </row>
    <row r="117" spans="1:9">
      <c r="A117" s="132" t="s">
        <v>6</v>
      </c>
      <c r="B117" s="324" t="s">
        <v>250</v>
      </c>
      <c r="C117" s="287"/>
      <c r="D117" s="287"/>
      <c r="E117" s="287"/>
      <c r="F117" s="287"/>
      <c r="G117" s="288"/>
      <c r="H117" s="161">
        <v>0</v>
      </c>
      <c r="I117" s="120">
        <f>SUM(H117*I134)</f>
        <v>0</v>
      </c>
    </row>
    <row r="118" spans="1:9">
      <c r="A118" s="132" t="s">
        <v>8</v>
      </c>
      <c r="B118" s="324" t="s">
        <v>251</v>
      </c>
      <c r="C118" s="287"/>
      <c r="D118" s="287"/>
      <c r="E118" s="287"/>
      <c r="F118" s="287"/>
      <c r="G118" s="288"/>
      <c r="H118" s="161">
        <v>0</v>
      </c>
      <c r="I118" s="120">
        <f>H118*(I134+I117)</f>
        <v>0</v>
      </c>
    </row>
    <row r="119" spans="1:9">
      <c r="A119" s="132" t="s">
        <v>10</v>
      </c>
      <c r="B119" s="324" t="s">
        <v>102</v>
      </c>
      <c r="C119" s="287"/>
      <c r="D119" s="287"/>
      <c r="E119" s="287"/>
      <c r="F119" s="287"/>
      <c r="G119" s="288"/>
      <c r="H119" s="162">
        <f>SUM(H121+H122+H123)</f>
        <v>0</v>
      </c>
      <c r="I119" s="163">
        <f>SUM(I121:I123)</f>
        <v>0</v>
      </c>
    </row>
    <row r="120" spans="1:9">
      <c r="A120" s="164"/>
      <c r="B120" s="324" t="s">
        <v>252</v>
      </c>
      <c r="C120" s="287"/>
      <c r="D120" s="287"/>
      <c r="E120" s="287"/>
      <c r="F120" s="287"/>
      <c r="G120" s="288"/>
      <c r="H120" s="121" t="s">
        <v>26</v>
      </c>
      <c r="I120" s="120" t="s">
        <v>26</v>
      </c>
    </row>
    <row r="121" spans="1:9">
      <c r="A121" s="164"/>
      <c r="B121" s="289" t="s">
        <v>173</v>
      </c>
      <c r="C121" s="287"/>
      <c r="D121" s="287"/>
      <c r="E121" s="287"/>
      <c r="F121" s="287"/>
      <c r="G121" s="288"/>
      <c r="H121" s="165">
        <v>0</v>
      </c>
      <c r="I121" s="120">
        <f>SUM(H121*I136)</f>
        <v>0</v>
      </c>
    </row>
    <row r="122" spans="1:9">
      <c r="A122" s="164"/>
      <c r="B122" s="289" t="s">
        <v>174</v>
      </c>
      <c r="C122" s="287"/>
      <c r="D122" s="287"/>
      <c r="E122" s="287"/>
      <c r="F122" s="287"/>
      <c r="G122" s="288"/>
      <c r="H122" s="165">
        <v>0</v>
      </c>
      <c r="I122" s="120">
        <f>SUM(H122*I136)</f>
        <v>0</v>
      </c>
    </row>
    <row r="123" spans="1:9">
      <c r="A123" s="164"/>
      <c r="B123" s="289" t="s">
        <v>253</v>
      </c>
      <c r="C123" s="287"/>
      <c r="D123" s="287"/>
      <c r="E123" s="287"/>
      <c r="F123" s="287"/>
      <c r="G123" s="288"/>
      <c r="H123" s="165">
        <v>0</v>
      </c>
      <c r="I123" s="120">
        <f>SUM(H123*I136)</f>
        <v>0</v>
      </c>
    </row>
    <row r="124" spans="1:9">
      <c r="A124" s="322" t="s">
        <v>182</v>
      </c>
      <c r="B124" s="287"/>
      <c r="C124" s="287"/>
      <c r="D124" s="287"/>
      <c r="E124" s="287"/>
      <c r="F124" s="287"/>
      <c r="G124" s="287"/>
      <c r="H124" s="166"/>
      <c r="I124" s="135">
        <f>SUM(I117+I118+I121+I122+I123)</f>
        <v>0</v>
      </c>
    </row>
    <row r="125" spans="1:9">
      <c r="A125" s="354"/>
      <c r="B125" s="287"/>
      <c r="C125" s="287"/>
      <c r="D125" s="287"/>
      <c r="E125" s="287"/>
      <c r="F125" s="287"/>
      <c r="G125" s="287"/>
      <c r="H125" s="287"/>
      <c r="I125" s="288"/>
    </row>
    <row r="126" spans="1:9">
      <c r="A126" s="355"/>
      <c r="B126" s="287"/>
      <c r="C126" s="287"/>
      <c r="D126" s="287"/>
      <c r="E126" s="287"/>
      <c r="F126" s="287"/>
      <c r="G126" s="287"/>
      <c r="H126" s="287"/>
      <c r="I126" s="287"/>
    </row>
    <row r="127" spans="1:9">
      <c r="A127" s="356" t="s">
        <v>254</v>
      </c>
      <c r="B127" s="287"/>
      <c r="C127" s="287"/>
      <c r="D127" s="287"/>
      <c r="E127" s="287"/>
      <c r="F127" s="287"/>
      <c r="G127" s="287"/>
      <c r="H127" s="287"/>
      <c r="I127" s="288"/>
    </row>
    <row r="128" spans="1:9">
      <c r="A128" s="306" t="s">
        <v>255</v>
      </c>
      <c r="B128" s="287"/>
      <c r="C128" s="287"/>
      <c r="D128" s="287"/>
      <c r="E128" s="287"/>
      <c r="F128" s="287"/>
      <c r="G128" s="287"/>
      <c r="H128" s="288"/>
      <c r="I128" s="138" t="s">
        <v>35</v>
      </c>
    </row>
    <row r="129" spans="1:9">
      <c r="A129" s="167" t="s">
        <v>6</v>
      </c>
      <c r="B129" s="289" t="s">
        <v>256</v>
      </c>
      <c r="C129" s="287"/>
      <c r="D129" s="287"/>
      <c r="E129" s="287"/>
      <c r="F129" s="287"/>
      <c r="G129" s="287"/>
      <c r="H129" s="288"/>
      <c r="I129" s="145">
        <f>I30</f>
        <v>1440.4</v>
      </c>
    </row>
    <row r="130" spans="1:9">
      <c r="A130" s="167" t="s">
        <v>8</v>
      </c>
      <c r="B130" s="289" t="s">
        <v>221</v>
      </c>
      <c r="C130" s="287"/>
      <c r="D130" s="287"/>
      <c r="E130" s="287"/>
      <c r="F130" s="287"/>
      <c r="G130" s="287"/>
      <c r="H130" s="288"/>
      <c r="I130" s="145">
        <f>I69</f>
        <v>1267.8499999999999</v>
      </c>
    </row>
    <row r="131" spans="1:9">
      <c r="A131" s="167" t="s">
        <v>10</v>
      </c>
      <c r="B131" s="289" t="s">
        <v>257</v>
      </c>
      <c r="C131" s="287"/>
      <c r="D131" s="287"/>
      <c r="E131" s="287"/>
      <c r="F131" s="287"/>
      <c r="G131" s="287"/>
      <c r="H131" s="288"/>
      <c r="I131" s="145">
        <f>I79</f>
        <v>123.02</v>
      </c>
    </row>
    <row r="132" spans="1:9">
      <c r="A132" s="167" t="s">
        <v>12</v>
      </c>
      <c r="B132" s="289" t="s">
        <v>241</v>
      </c>
      <c r="C132" s="287"/>
      <c r="D132" s="287"/>
      <c r="E132" s="287"/>
      <c r="F132" s="287"/>
      <c r="G132" s="287"/>
      <c r="H132" s="288"/>
      <c r="I132" s="145">
        <f>I100</f>
        <v>49.2</v>
      </c>
    </row>
    <row r="133" spans="1:9">
      <c r="A133" s="167" t="s">
        <v>14</v>
      </c>
      <c r="B133" s="289" t="s">
        <v>258</v>
      </c>
      <c r="C133" s="287"/>
      <c r="D133" s="287"/>
      <c r="E133" s="287"/>
      <c r="F133" s="287"/>
      <c r="G133" s="287"/>
      <c r="H133" s="288"/>
      <c r="I133" s="145">
        <f>I108</f>
        <v>35</v>
      </c>
    </row>
    <row r="134" spans="1:9">
      <c r="A134" s="353" t="s">
        <v>259</v>
      </c>
      <c r="B134" s="287"/>
      <c r="C134" s="287"/>
      <c r="D134" s="287"/>
      <c r="E134" s="287"/>
      <c r="F134" s="287"/>
      <c r="G134" s="287"/>
      <c r="H134" s="288"/>
      <c r="I134" s="168">
        <f>SUM(I129:I133)</f>
        <v>2915.47</v>
      </c>
    </row>
    <row r="135" spans="1:9">
      <c r="A135" s="167" t="s">
        <v>17</v>
      </c>
      <c r="B135" s="289" t="s">
        <v>260</v>
      </c>
      <c r="C135" s="287"/>
      <c r="D135" s="287"/>
      <c r="E135" s="287"/>
      <c r="F135" s="287"/>
      <c r="G135" s="287"/>
      <c r="H135" s="288"/>
      <c r="I135" s="169">
        <f>I124</f>
        <v>0</v>
      </c>
    </row>
    <row r="136" spans="1:9">
      <c r="A136" s="353" t="s">
        <v>261</v>
      </c>
      <c r="B136" s="287"/>
      <c r="C136" s="287"/>
      <c r="D136" s="287"/>
      <c r="E136" s="287"/>
      <c r="F136" s="287"/>
      <c r="G136" s="287"/>
      <c r="H136" s="288"/>
      <c r="I136" s="170">
        <f>SUM(I134+I117+I118)/(1-H119)</f>
        <v>2915.47</v>
      </c>
    </row>
    <row r="137" spans="1:9">
      <c r="A137" s="171"/>
      <c r="B137" s="171"/>
      <c r="C137" s="171"/>
      <c r="D137" s="171"/>
      <c r="E137" s="171"/>
      <c r="F137" s="171"/>
      <c r="G137" s="171"/>
      <c r="H137" s="171"/>
      <c r="I137" s="172"/>
    </row>
    <row r="138" spans="1:9">
      <c r="A138" s="171"/>
      <c r="B138" s="171"/>
      <c r="C138" s="171"/>
      <c r="D138" s="171"/>
      <c r="E138" s="171"/>
      <c r="F138" s="171"/>
      <c r="G138" s="171"/>
      <c r="H138" s="171"/>
      <c r="I138" s="172"/>
    </row>
    <row r="139" spans="1:9" ht="15" thickBot="1">
      <c r="A139" s="362" t="s">
        <v>262</v>
      </c>
      <c r="B139" s="312"/>
      <c r="C139" s="312"/>
      <c r="D139" s="312"/>
      <c r="E139" s="312"/>
      <c r="F139" s="312"/>
      <c r="G139" s="312"/>
      <c r="H139" s="312"/>
      <c r="I139" s="313"/>
    </row>
    <row r="140" spans="1:9" ht="39.5" thickBot="1">
      <c r="A140" s="173" t="s">
        <v>263</v>
      </c>
      <c r="B140" s="189" t="s">
        <v>264</v>
      </c>
      <c r="C140" s="174" t="s">
        <v>265</v>
      </c>
      <c r="D140" s="363" t="s">
        <v>266</v>
      </c>
      <c r="E140" s="358"/>
      <c r="F140" s="359"/>
      <c r="G140" s="175" t="s">
        <v>267</v>
      </c>
      <c r="H140" s="363" t="s">
        <v>268</v>
      </c>
      <c r="I140" s="359"/>
    </row>
    <row r="141" spans="1:9" ht="39.5" thickBot="1">
      <c r="A141" s="176" t="s">
        <v>285</v>
      </c>
      <c r="B141" s="190">
        <f>I136</f>
        <v>2915.47</v>
      </c>
      <c r="C141" s="176">
        <v>2</v>
      </c>
      <c r="D141" s="364">
        <f>SUM(B141*C141)</f>
        <v>5830.94</v>
      </c>
      <c r="E141" s="358"/>
      <c r="F141" s="359"/>
      <c r="G141" s="177">
        <v>1</v>
      </c>
      <c r="H141" s="365">
        <f>SUM(D141*G141)</f>
        <v>5830.94</v>
      </c>
      <c r="I141" s="359"/>
    </row>
    <row r="142" spans="1:9" ht="15" thickBot="1">
      <c r="A142" s="178"/>
      <c r="B142" s="179"/>
      <c r="C142" s="178"/>
      <c r="D142" s="179"/>
      <c r="E142" s="178"/>
      <c r="F142" s="179"/>
      <c r="G142" s="180"/>
      <c r="H142" s="180"/>
      <c r="I142" s="181"/>
    </row>
    <row r="143" spans="1:9" ht="15" thickBot="1">
      <c r="A143" s="366" t="s">
        <v>269</v>
      </c>
      <c r="B143" s="358"/>
      <c r="C143" s="358"/>
      <c r="D143" s="358"/>
      <c r="E143" s="358"/>
      <c r="F143" s="359"/>
      <c r="G143" s="182"/>
      <c r="H143" s="182"/>
      <c r="I143" s="182"/>
    </row>
    <row r="144" spans="1:9" ht="15" thickBot="1">
      <c r="A144" s="183"/>
      <c r="B144" s="357" t="s">
        <v>176</v>
      </c>
      <c r="C144" s="358"/>
      <c r="D144" s="358"/>
      <c r="E144" s="359"/>
      <c r="F144" s="183" t="s">
        <v>270</v>
      </c>
      <c r="G144" s="180"/>
      <c r="H144" s="180"/>
      <c r="I144" s="181"/>
    </row>
    <row r="145" spans="1:9" ht="42.5" thickBot="1">
      <c r="A145" s="184" t="s">
        <v>6</v>
      </c>
      <c r="B145" s="185" t="s">
        <v>271</v>
      </c>
      <c r="C145" s="186"/>
      <c r="D145" s="360" t="s">
        <v>272</v>
      </c>
      <c r="E145" s="359"/>
      <c r="F145" s="187">
        <f>H141</f>
        <v>5830.94</v>
      </c>
      <c r="G145" s="180"/>
      <c r="H145" s="180"/>
      <c r="I145" s="181"/>
    </row>
    <row r="146" spans="1:9" ht="15" thickBot="1">
      <c r="A146" s="184" t="s">
        <v>8</v>
      </c>
      <c r="B146" s="361" t="s">
        <v>124</v>
      </c>
      <c r="C146" s="358"/>
      <c r="D146" s="359"/>
      <c r="E146" s="188"/>
      <c r="F146" s="187">
        <f>H141</f>
        <v>5830.94</v>
      </c>
      <c r="G146" s="180"/>
      <c r="H146" s="180"/>
      <c r="I146" s="181"/>
    </row>
    <row r="147" spans="1:9" ht="27.5" customHeight="1" thickBot="1">
      <c r="A147" s="184" t="s">
        <v>10</v>
      </c>
      <c r="B147" s="361" t="s">
        <v>273</v>
      </c>
      <c r="C147" s="358"/>
      <c r="D147" s="359"/>
      <c r="E147" s="188"/>
      <c r="F147" s="187">
        <f>F146*12</f>
        <v>69971.28</v>
      </c>
      <c r="G147" s="180"/>
      <c r="H147" s="180"/>
      <c r="I147" s="181"/>
    </row>
  </sheetData>
  <mergeCells count="149">
    <mergeCell ref="B144:E144"/>
    <mergeCell ref="D145:E145"/>
    <mergeCell ref="B146:D146"/>
    <mergeCell ref="B147:D147"/>
    <mergeCell ref="A139:I139"/>
    <mergeCell ref="D140:F140"/>
    <mergeCell ref="H140:I140"/>
    <mergeCell ref="D141:F141"/>
    <mergeCell ref="H141:I141"/>
    <mergeCell ref="A143:F143"/>
    <mergeCell ref="B131:H131"/>
    <mergeCell ref="B132:H132"/>
    <mergeCell ref="B133:H133"/>
    <mergeCell ref="A134:H134"/>
    <mergeCell ref="B135:H135"/>
    <mergeCell ref="A136:H136"/>
    <mergeCell ref="A125:I125"/>
    <mergeCell ref="A126:I126"/>
    <mergeCell ref="A127:I127"/>
    <mergeCell ref="A128:H128"/>
    <mergeCell ref="B129:H129"/>
    <mergeCell ref="B130:H130"/>
    <mergeCell ref="B119:G119"/>
    <mergeCell ref="B120:G120"/>
    <mergeCell ref="B121:G121"/>
    <mergeCell ref="B122:G122"/>
    <mergeCell ref="B123:G123"/>
    <mergeCell ref="A124:G124"/>
    <mergeCell ref="A108:H108"/>
    <mergeCell ref="A109:G114"/>
    <mergeCell ref="A115:I115"/>
    <mergeCell ref="B116:G116"/>
    <mergeCell ref="B117:G117"/>
    <mergeCell ref="B118:G118"/>
    <mergeCell ref="A102:I102"/>
    <mergeCell ref="B103:H103"/>
    <mergeCell ref="B104:H104"/>
    <mergeCell ref="B105:H105"/>
    <mergeCell ref="B106:H106"/>
    <mergeCell ref="B107:H107"/>
    <mergeCell ref="A96:I96"/>
    <mergeCell ref="B97:H97"/>
    <mergeCell ref="B98:G98"/>
    <mergeCell ref="B99:G99"/>
    <mergeCell ref="A100:H100"/>
    <mergeCell ref="A101:I101"/>
    <mergeCell ref="B90:G90"/>
    <mergeCell ref="B91:G91"/>
    <mergeCell ref="A92:H92"/>
    <mergeCell ref="B93:H93"/>
    <mergeCell ref="B94:G94"/>
    <mergeCell ref="A95:H95"/>
    <mergeCell ref="A84:I84"/>
    <mergeCell ref="B85:G85"/>
    <mergeCell ref="B86:G86"/>
    <mergeCell ref="B87:G87"/>
    <mergeCell ref="B88:G88"/>
    <mergeCell ref="B89:G89"/>
    <mergeCell ref="B75:G75"/>
    <mergeCell ref="B76:G76"/>
    <mergeCell ref="B77:G77"/>
    <mergeCell ref="B78:G78"/>
    <mergeCell ref="A79:H79"/>
    <mergeCell ref="A80:G83"/>
    <mergeCell ref="A69:H69"/>
    <mergeCell ref="A70:I70"/>
    <mergeCell ref="A71:I71"/>
    <mergeCell ref="B72:G72"/>
    <mergeCell ref="B73:G73"/>
    <mergeCell ref="B74:G74"/>
    <mergeCell ref="B63:H63"/>
    <mergeCell ref="A64:I64"/>
    <mergeCell ref="B65:H65"/>
    <mergeCell ref="B66:H66"/>
    <mergeCell ref="B67:H67"/>
    <mergeCell ref="B68:H68"/>
    <mergeCell ref="B57:G57"/>
    <mergeCell ref="B58:G58"/>
    <mergeCell ref="B59:G59"/>
    <mergeCell ref="B60:G60"/>
    <mergeCell ref="B61:G61"/>
    <mergeCell ref="B62:G62"/>
    <mergeCell ref="A51:I51"/>
    <mergeCell ref="B52:H52"/>
    <mergeCell ref="B53:H53"/>
    <mergeCell ref="B54:G54"/>
    <mergeCell ref="B55:G55"/>
    <mergeCell ref="B56:G56"/>
    <mergeCell ref="B45:G45"/>
    <mergeCell ref="B46:G46"/>
    <mergeCell ref="B47:G47"/>
    <mergeCell ref="B48:G48"/>
    <mergeCell ref="B49:G49"/>
    <mergeCell ref="A50:G50"/>
    <mergeCell ref="A37:G39"/>
    <mergeCell ref="A40:I40"/>
    <mergeCell ref="B41:G41"/>
    <mergeCell ref="B42:G42"/>
    <mergeCell ref="B43:G43"/>
    <mergeCell ref="B44:G44"/>
    <mergeCell ref="A31:I31"/>
    <mergeCell ref="A32:I32"/>
    <mergeCell ref="B33:G33"/>
    <mergeCell ref="B34:G34"/>
    <mergeCell ref="B35:G35"/>
    <mergeCell ref="A36:G3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H24"/>
    <mergeCell ref="B17:G17"/>
    <mergeCell ref="H17:I17"/>
    <mergeCell ref="B18:G18"/>
    <mergeCell ref="H18:I18"/>
    <mergeCell ref="B19:G19"/>
    <mergeCell ref="H19:I19"/>
    <mergeCell ref="A13:C13"/>
    <mergeCell ref="D13:F13"/>
    <mergeCell ref="G13:I13"/>
    <mergeCell ref="A14:I14"/>
    <mergeCell ref="A15:I15"/>
    <mergeCell ref="B16:G16"/>
    <mergeCell ref="H16:I16"/>
    <mergeCell ref="A12:C12"/>
    <mergeCell ref="D12:F12"/>
    <mergeCell ref="G12:I12"/>
    <mergeCell ref="B7:G7"/>
    <mergeCell ref="H7:I7"/>
    <mergeCell ref="B8:G8"/>
    <mergeCell ref="H8:I8"/>
    <mergeCell ref="B9:G9"/>
    <mergeCell ref="H9:I9"/>
    <mergeCell ref="A1:I1"/>
    <mergeCell ref="A2:I2"/>
    <mergeCell ref="A3:I3"/>
    <mergeCell ref="A4:I4"/>
    <mergeCell ref="A5:I5"/>
    <mergeCell ref="A6:I6"/>
    <mergeCell ref="B10:G10"/>
    <mergeCell ref="H10:I10"/>
    <mergeCell ref="A11:I11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H31"/>
  <sheetViews>
    <sheetView workbookViewId="0">
      <selection activeCell="I10" sqref="I10"/>
    </sheetView>
  </sheetViews>
  <sheetFormatPr defaultColWidth="9.1796875" defaultRowHeight="14"/>
  <cols>
    <col min="1" max="1" width="7.26953125" style="194" customWidth="1"/>
    <col min="2" max="2" width="17.453125" style="194" customWidth="1"/>
    <col min="3" max="3" width="20.453125" style="194" customWidth="1"/>
    <col min="4" max="4" width="10.1796875" style="194" customWidth="1"/>
    <col min="5" max="5" width="18.26953125" style="194" customWidth="1"/>
    <col min="6" max="6" width="18.453125" style="194" customWidth="1"/>
    <col min="7" max="7" width="18" style="194" customWidth="1"/>
    <col min="8" max="8" width="16.6328125" style="194" customWidth="1"/>
    <col min="9" max="16384" width="9.1796875" style="194"/>
  </cols>
  <sheetData>
    <row r="1" spans="1:8" ht="15" customHeight="1">
      <c r="A1" s="377" t="s">
        <v>286</v>
      </c>
      <c r="B1" s="377"/>
      <c r="C1" s="377"/>
      <c r="D1" s="377"/>
      <c r="E1" s="377"/>
      <c r="F1" s="377"/>
      <c r="G1" s="377"/>
      <c r="H1" s="377"/>
    </row>
    <row r="2" spans="1:8" ht="15" customHeight="1">
      <c r="A2" s="367" t="s">
        <v>275</v>
      </c>
      <c r="B2" s="367"/>
      <c r="C2" s="367"/>
      <c r="D2" s="367"/>
      <c r="E2" s="367"/>
      <c r="F2" s="199"/>
      <c r="G2" s="200"/>
      <c r="H2" s="200"/>
    </row>
    <row r="3" spans="1:8" ht="15" customHeight="1">
      <c r="A3" s="367" t="s">
        <v>146</v>
      </c>
      <c r="B3" s="367"/>
      <c r="C3" s="367"/>
      <c r="D3" s="367"/>
      <c r="E3" s="367"/>
      <c r="F3" s="199"/>
      <c r="G3" s="200"/>
      <c r="H3" s="200"/>
    </row>
    <row r="4" spans="1:8" ht="15" customHeight="1">
      <c r="A4" s="367" t="s">
        <v>152</v>
      </c>
      <c r="B4" s="367"/>
      <c r="C4" s="367"/>
      <c r="D4" s="367"/>
      <c r="E4" s="367"/>
      <c r="F4" s="367"/>
      <c r="G4" s="200"/>
      <c r="H4" s="200"/>
    </row>
    <row r="5" spans="1:8" ht="15" customHeight="1">
      <c r="A5" s="367" t="s">
        <v>153</v>
      </c>
      <c r="B5" s="367"/>
      <c r="C5" s="367"/>
      <c r="D5" s="367"/>
      <c r="E5" s="367"/>
      <c r="F5" s="367"/>
      <c r="G5" s="200"/>
      <c r="H5" s="200"/>
    </row>
    <row r="6" spans="1:8" ht="15" customHeight="1">
      <c r="A6" s="367" t="s">
        <v>154</v>
      </c>
      <c r="B6" s="367"/>
      <c r="C6" s="201" t="s">
        <v>155</v>
      </c>
      <c r="D6" s="202"/>
      <c r="E6" s="379"/>
      <c r="F6" s="380"/>
      <c r="G6" s="380"/>
      <c r="H6" s="381"/>
    </row>
    <row r="7" spans="1:8" ht="15" customHeight="1">
      <c r="A7" s="367" t="s">
        <v>147</v>
      </c>
      <c r="B7" s="367"/>
      <c r="C7" s="201" t="s">
        <v>277</v>
      </c>
      <c r="D7" s="202"/>
      <c r="E7" s="379"/>
      <c r="F7" s="380"/>
      <c r="G7" s="380"/>
      <c r="H7" s="381"/>
    </row>
    <row r="8" spans="1:8" ht="15" customHeight="1">
      <c r="A8" s="367" t="s">
        <v>148</v>
      </c>
      <c r="B8" s="367"/>
      <c r="C8" s="201"/>
      <c r="D8" s="202"/>
      <c r="E8" s="371"/>
      <c r="F8" s="372"/>
      <c r="G8" s="372"/>
      <c r="H8" s="373"/>
    </row>
    <row r="9" spans="1:8" ht="32.25" customHeight="1">
      <c r="A9" s="367" t="s">
        <v>276</v>
      </c>
      <c r="B9" s="367"/>
      <c r="C9" s="367"/>
      <c r="D9" s="367"/>
      <c r="E9" s="367"/>
      <c r="F9" s="367"/>
      <c r="G9" s="367"/>
      <c r="H9" s="367"/>
    </row>
    <row r="10" spans="1:8" ht="40" customHeight="1">
      <c r="A10" s="203" t="s">
        <v>274</v>
      </c>
      <c r="B10" s="204" t="s">
        <v>278</v>
      </c>
      <c r="C10" s="204" t="s">
        <v>279</v>
      </c>
      <c r="D10" s="204" t="s">
        <v>287</v>
      </c>
      <c r="E10" s="204" t="s">
        <v>288</v>
      </c>
      <c r="F10" s="204" t="s">
        <v>289</v>
      </c>
      <c r="G10" s="204" t="s">
        <v>290</v>
      </c>
      <c r="H10" s="204" t="s">
        <v>291</v>
      </c>
    </row>
    <row r="11" spans="1:8" ht="20.149999999999999" customHeight="1">
      <c r="A11" s="199">
        <v>1</v>
      </c>
      <c r="B11" s="199" t="s">
        <v>292</v>
      </c>
      <c r="C11" s="199" t="s">
        <v>284</v>
      </c>
      <c r="D11" s="199">
        <v>1</v>
      </c>
      <c r="E11" s="199">
        <v>2</v>
      </c>
      <c r="F11" s="198">
        <f>'COPEIRO(A)'!B141</f>
        <v>2915.47</v>
      </c>
      <c r="G11" s="205">
        <f>F11*E11</f>
        <v>5830.94</v>
      </c>
      <c r="H11" s="205">
        <f>G11*12</f>
        <v>69971.28</v>
      </c>
    </row>
    <row r="12" spans="1:8" ht="20.149999999999999" customHeight="1">
      <c r="A12" s="368" t="s">
        <v>149</v>
      </c>
      <c r="B12" s="369"/>
      <c r="C12" s="369"/>
      <c r="D12" s="369"/>
      <c r="E12" s="369"/>
      <c r="F12" s="369"/>
      <c r="G12" s="369"/>
      <c r="H12" s="370"/>
    </row>
    <row r="13" spans="1:8" ht="73.5" customHeight="1">
      <c r="A13" s="371" t="s">
        <v>150</v>
      </c>
      <c r="B13" s="372"/>
      <c r="C13" s="372"/>
      <c r="D13" s="372"/>
      <c r="E13" s="372"/>
      <c r="F13" s="372"/>
      <c r="G13" s="372"/>
      <c r="H13" s="373"/>
    </row>
    <row r="14" spans="1:8" ht="47" customHeight="1">
      <c r="A14" s="371" t="s">
        <v>151</v>
      </c>
      <c r="B14" s="372"/>
      <c r="C14" s="372"/>
      <c r="D14" s="372"/>
      <c r="E14" s="372"/>
      <c r="F14" s="372"/>
      <c r="G14" s="372"/>
      <c r="H14" s="373"/>
    </row>
    <row r="15" spans="1:8" ht="28.5" customHeight="1">
      <c r="A15" s="374" t="s">
        <v>160</v>
      </c>
      <c r="B15" s="375"/>
      <c r="C15" s="375"/>
      <c r="D15" s="375"/>
      <c r="E15" s="375"/>
      <c r="F15" s="375"/>
      <c r="G15" s="375"/>
      <c r="H15" s="376"/>
    </row>
    <row r="16" spans="1:8">
      <c r="A16" s="367" t="s">
        <v>177</v>
      </c>
      <c r="B16" s="367"/>
      <c r="C16" s="367"/>
      <c r="D16" s="201"/>
      <c r="E16" s="199"/>
      <c r="F16" s="200"/>
      <c r="G16" s="200"/>
      <c r="H16" s="200"/>
    </row>
    <row r="17" spans="1:8">
      <c r="A17" s="367" t="s">
        <v>178</v>
      </c>
      <c r="B17" s="367"/>
      <c r="C17" s="367"/>
      <c r="D17" s="201"/>
      <c r="E17" s="199"/>
      <c r="F17" s="200"/>
      <c r="G17" s="200"/>
      <c r="H17" s="200"/>
    </row>
    <row r="18" spans="1:8">
      <c r="A18" s="367" t="s">
        <v>179</v>
      </c>
      <c r="B18" s="367"/>
      <c r="C18" s="367"/>
      <c r="D18" s="201"/>
      <c r="E18" s="199"/>
      <c r="F18" s="200"/>
      <c r="G18" s="200"/>
      <c r="H18" s="200"/>
    </row>
    <row r="19" spans="1:8">
      <c r="A19" s="367" t="s">
        <v>180</v>
      </c>
      <c r="B19" s="367"/>
      <c r="C19" s="367"/>
      <c r="D19" s="201"/>
      <c r="E19" s="199"/>
      <c r="F19" s="200"/>
      <c r="G19" s="200"/>
      <c r="H19" s="200"/>
    </row>
    <row r="20" spans="1:8">
      <c r="A20" s="367" t="s">
        <v>181</v>
      </c>
      <c r="B20" s="367"/>
      <c r="C20" s="367"/>
      <c r="D20" s="201"/>
      <c r="E20" s="200"/>
      <c r="F20" s="200"/>
      <c r="G20" s="200"/>
      <c r="H20" s="200"/>
    </row>
    <row r="21" spans="1:8" ht="14" customHeight="1">
      <c r="A21" s="367" t="s">
        <v>157</v>
      </c>
      <c r="B21" s="367"/>
      <c r="C21" s="367" t="s">
        <v>159</v>
      </c>
      <c r="D21" s="367"/>
      <c r="E21" s="367"/>
      <c r="F21" s="367"/>
      <c r="G21" s="200"/>
      <c r="H21" s="200"/>
    </row>
    <row r="22" spans="1:8" ht="15" customHeight="1">
      <c r="A22" s="367" t="s">
        <v>158</v>
      </c>
      <c r="B22" s="367"/>
      <c r="C22" s="367" t="s">
        <v>156</v>
      </c>
      <c r="D22" s="367"/>
      <c r="E22" s="367"/>
      <c r="F22" s="367"/>
      <c r="G22" s="200"/>
      <c r="H22" s="200"/>
    </row>
    <row r="23" spans="1:8" ht="15" customHeight="1">
      <c r="A23" s="367" t="s">
        <v>179</v>
      </c>
      <c r="B23" s="367"/>
      <c r="C23" s="367"/>
      <c r="D23" s="199"/>
      <c r="E23" s="200"/>
      <c r="F23" s="200"/>
      <c r="G23" s="200"/>
      <c r="H23" s="206"/>
    </row>
    <row r="24" spans="1:8" ht="15" customHeight="1">
      <c r="A24" s="367" t="s">
        <v>180</v>
      </c>
      <c r="B24" s="367"/>
      <c r="C24" s="367"/>
      <c r="D24" s="199"/>
      <c r="E24" s="200"/>
      <c r="F24" s="200"/>
      <c r="G24" s="200"/>
      <c r="H24" s="206"/>
    </row>
    <row r="25" spans="1:8" ht="15" customHeight="1">
      <c r="A25" s="367" t="s">
        <v>181</v>
      </c>
      <c r="B25" s="367"/>
      <c r="C25" s="367"/>
      <c r="D25" s="200"/>
      <c r="E25" s="200"/>
      <c r="F25" s="200"/>
      <c r="G25" s="200"/>
      <c r="H25" s="206"/>
    </row>
    <row r="26" spans="1:8" ht="15" customHeight="1">
      <c r="A26" s="367" t="s">
        <v>157</v>
      </c>
      <c r="B26" s="367"/>
      <c r="C26" s="367" t="s">
        <v>159</v>
      </c>
      <c r="D26" s="367"/>
      <c r="E26" s="367"/>
      <c r="F26" s="200"/>
      <c r="G26" s="200"/>
      <c r="H26" s="206"/>
    </row>
    <row r="27" spans="1:8" ht="15" customHeight="1">
      <c r="A27" s="367" t="s">
        <v>158</v>
      </c>
      <c r="B27" s="367"/>
      <c r="C27" s="367" t="s">
        <v>156</v>
      </c>
      <c r="D27" s="367"/>
      <c r="E27" s="367"/>
      <c r="F27" s="200"/>
      <c r="G27" s="200"/>
      <c r="H27" s="206"/>
    </row>
    <row r="28" spans="1:8" ht="20.149999999999999" customHeight="1"/>
    <row r="29" spans="1:8" ht="20.149999999999999" customHeight="1"/>
    <row r="31" spans="1:8">
      <c r="C31" s="378"/>
      <c r="D31" s="378"/>
    </row>
  </sheetData>
  <mergeCells count="33">
    <mergeCell ref="A9:H9"/>
    <mergeCell ref="A6:B6"/>
    <mergeCell ref="E6:H6"/>
    <mergeCell ref="A8:B8"/>
    <mergeCell ref="A7:B7"/>
    <mergeCell ref="E7:H7"/>
    <mergeCell ref="E8:H8"/>
    <mergeCell ref="C31:D31"/>
    <mergeCell ref="A23:C23"/>
    <mergeCell ref="A24:C24"/>
    <mergeCell ref="A25:C25"/>
    <mergeCell ref="A26:B26"/>
    <mergeCell ref="A27:B27"/>
    <mergeCell ref="C27:E27"/>
    <mergeCell ref="C26:E26"/>
    <mergeCell ref="A1:H1"/>
    <mergeCell ref="A2:E2"/>
    <mergeCell ref="A3:E3"/>
    <mergeCell ref="A4:F4"/>
    <mergeCell ref="A5:F5"/>
    <mergeCell ref="A21:B21"/>
    <mergeCell ref="C21:F21"/>
    <mergeCell ref="A22:B22"/>
    <mergeCell ref="C22:F22"/>
    <mergeCell ref="A12:H12"/>
    <mergeCell ref="A13:H13"/>
    <mergeCell ref="A14:H14"/>
    <mergeCell ref="A15:H15"/>
    <mergeCell ref="A16:C16"/>
    <mergeCell ref="A17:C17"/>
    <mergeCell ref="A18:C18"/>
    <mergeCell ref="A19:C19"/>
    <mergeCell ref="A20:C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F15"/>
  <sheetViews>
    <sheetView workbookViewId="0">
      <selection activeCell="I10" sqref="I10"/>
    </sheetView>
  </sheetViews>
  <sheetFormatPr defaultRowHeight="13"/>
  <cols>
    <col min="1" max="1" width="6" style="206" customWidth="1"/>
    <col min="2" max="2" width="33.26953125" style="206" customWidth="1"/>
    <col min="3" max="3" width="14.1796875" style="206" customWidth="1"/>
    <col min="4" max="4" width="15.26953125" style="206" customWidth="1"/>
    <col min="5" max="6" width="15.7265625" style="206" customWidth="1"/>
    <col min="7" max="16384" width="8.7265625" style="206"/>
  </cols>
  <sheetData>
    <row r="1" spans="1:6">
      <c r="A1" s="382" t="s">
        <v>143</v>
      </c>
      <c r="B1" s="382"/>
      <c r="C1" s="382"/>
      <c r="D1" s="382"/>
      <c r="E1" s="382"/>
      <c r="F1" s="382"/>
    </row>
    <row r="2" spans="1:6">
      <c r="A2" s="207"/>
      <c r="B2" s="208"/>
      <c r="C2" s="207"/>
      <c r="D2" s="207"/>
      <c r="E2" s="207"/>
      <c r="F2" s="207"/>
    </row>
    <row r="3" spans="1:6">
      <c r="A3" s="383" t="s">
        <v>175</v>
      </c>
      <c r="B3" s="383"/>
      <c r="C3" s="383"/>
      <c r="D3" s="383"/>
      <c r="E3" s="383"/>
      <c r="F3" s="383"/>
    </row>
    <row r="4" spans="1:6">
      <c r="A4" s="209" t="s">
        <v>136</v>
      </c>
      <c r="B4" s="209" t="s">
        <v>137</v>
      </c>
      <c r="C4" s="209" t="s">
        <v>138</v>
      </c>
      <c r="D4" s="209" t="s">
        <v>139</v>
      </c>
      <c r="E4" s="209" t="s">
        <v>140</v>
      </c>
      <c r="F4" s="209" t="s">
        <v>141</v>
      </c>
    </row>
    <row r="5" spans="1:6">
      <c r="A5" s="210">
        <v>1</v>
      </c>
      <c r="B5" s="211" t="s">
        <v>293</v>
      </c>
      <c r="C5" s="210">
        <v>2</v>
      </c>
      <c r="D5" s="212"/>
      <c r="E5" s="213">
        <f t="shared" ref="E5:E13" si="0">(D5*C5)</f>
        <v>0</v>
      </c>
      <c r="F5" s="213">
        <f t="shared" ref="F5:F13" si="1">E5/12</f>
        <v>0</v>
      </c>
    </row>
    <row r="6" spans="1:6">
      <c r="A6" s="210">
        <v>2</v>
      </c>
      <c r="B6" s="211" t="s">
        <v>294</v>
      </c>
      <c r="C6" s="210">
        <v>2</v>
      </c>
      <c r="D6" s="212"/>
      <c r="E6" s="213">
        <f t="shared" si="0"/>
        <v>0</v>
      </c>
      <c r="F6" s="213">
        <f t="shared" si="1"/>
        <v>0</v>
      </c>
    </row>
    <row r="7" spans="1:6">
      <c r="A7" s="210">
        <v>3</v>
      </c>
      <c r="B7" s="211" t="s">
        <v>295</v>
      </c>
      <c r="C7" s="210">
        <v>2</v>
      </c>
      <c r="D7" s="212"/>
      <c r="E7" s="213">
        <f t="shared" si="0"/>
        <v>0</v>
      </c>
      <c r="F7" s="213">
        <f t="shared" si="1"/>
        <v>0</v>
      </c>
    </row>
    <row r="8" spans="1:6">
      <c r="A8" s="210">
        <v>4</v>
      </c>
      <c r="B8" s="211" t="s">
        <v>296</v>
      </c>
      <c r="C8" s="210">
        <v>1</v>
      </c>
      <c r="D8" s="212"/>
      <c r="E8" s="213">
        <f t="shared" si="0"/>
        <v>0</v>
      </c>
      <c r="F8" s="213">
        <f t="shared" si="1"/>
        <v>0</v>
      </c>
    </row>
    <row r="9" spans="1:6">
      <c r="A9" s="210">
        <v>5</v>
      </c>
      <c r="B9" s="201" t="s">
        <v>297</v>
      </c>
      <c r="C9" s="210">
        <v>2</v>
      </c>
      <c r="D9" s="212"/>
      <c r="E9" s="213">
        <f t="shared" si="0"/>
        <v>0</v>
      </c>
      <c r="F9" s="213">
        <f t="shared" si="1"/>
        <v>0</v>
      </c>
    </row>
    <row r="10" spans="1:6">
      <c r="A10" s="210">
        <v>6</v>
      </c>
      <c r="B10" s="201" t="s">
        <v>298</v>
      </c>
      <c r="C10" s="210">
        <v>1</v>
      </c>
      <c r="D10" s="212"/>
      <c r="E10" s="213">
        <f t="shared" si="0"/>
        <v>0</v>
      </c>
      <c r="F10" s="213">
        <f t="shared" si="1"/>
        <v>0</v>
      </c>
    </row>
    <row r="11" spans="1:6">
      <c r="A11" s="210">
        <v>7</v>
      </c>
      <c r="B11" s="201" t="s">
        <v>299</v>
      </c>
      <c r="C11" s="210">
        <v>3</v>
      </c>
      <c r="D11" s="212"/>
      <c r="E11" s="213">
        <f t="shared" si="0"/>
        <v>0</v>
      </c>
      <c r="F11" s="213">
        <f t="shared" si="1"/>
        <v>0</v>
      </c>
    </row>
    <row r="12" spans="1:6">
      <c r="A12" s="210">
        <v>8</v>
      </c>
      <c r="B12" s="201" t="s">
        <v>300</v>
      </c>
      <c r="C12" s="210">
        <v>2</v>
      </c>
      <c r="D12" s="212"/>
      <c r="E12" s="213">
        <f t="shared" si="0"/>
        <v>0</v>
      </c>
      <c r="F12" s="213">
        <f t="shared" si="1"/>
        <v>0</v>
      </c>
    </row>
    <row r="13" spans="1:6">
      <c r="A13" s="210">
        <v>9</v>
      </c>
      <c r="B13" s="201" t="s">
        <v>301</v>
      </c>
      <c r="C13" s="210">
        <v>2</v>
      </c>
      <c r="D13" s="212"/>
      <c r="E13" s="213">
        <f t="shared" si="0"/>
        <v>0</v>
      </c>
      <c r="F13" s="213">
        <f t="shared" si="1"/>
        <v>0</v>
      </c>
    </row>
    <row r="14" spans="1:6">
      <c r="A14" s="384" t="s">
        <v>145</v>
      </c>
      <c r="B14" s="385"/>
      <c r="C14" s="385"/>
      <c r="D14" s="385"/>
      <c r="E14" s="214">
        <f>SUM(E5:E13)</f>
        <v>0</v>
      </c>
      <c r="F14" s="215"/>
    </row>
    <row r="15" spans="1:6">
      <c r="A15" s="384" t="s">
        <v>142</v>
      </c>
      <c r="B15" s="385"/>
      <c r="C15" s="385"/>
      <c r="D15" s="385"/>
      <c r="E15" s="386"/>
      <c r="F15" s="216">
        <f>SUM(F5:F13)</f>
        <v>0</v>
      </c>
    </row>
  </sheetData>
  <mergeCells count="4">
    <mergeCell ref="A1:F1"/>
    <mergeCell ref="A3:F3"/>
    <mergeCell ref="A14:D14"/>
    <mergeCell ref="A15:E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portaria </vt:lpstr>
      <vt:lpstr>COPEIRO(A)</vt:lpstr>
      <vt:lpstr>resumo da proposta</vt:lpstr>
      <vt:lpstr>Uniforme</vt:lpstr>
      <vt:lpstr>'portaria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2021-06-18T22:21:51Z</dcterms:modified>
</cp:coreProperties>
</file>