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341"/>
  <workbookPr defaultThemeVersion="124226"/>
  <mc:AlternateContent xmlns:mc="http://schemas.openxmlformats.org/markup-compatibility/2006">
    <mc:Choice Requires="x15">
      <x15ac:absPath xmlns:x15ac="http://schemas.microsoft.com/office/spreadsheetml/2010/11/ac" url="K:\CPL\2020\PREGÕES\PE 06- MANUTENÇÃO\MINUTAS SRSE\"/>
    </mc:Choice>
  </mc:AlternateContent>
  <xr:revisionPtr revIDLastSave="0" documentId="13_ncr:1_{47448CE6-FC57-4F9B-A417-E25B6B89BEE4}" xr6:coauthVersionLast="36" xr6:coauthVersionMax="44" xr10:uidLastSave="{00000000-0000-0000-0000-000000000000}"/>
  <bookViews>
    <workbookView xWindow="-18120" yWindow="-4755" windowWidth="18240" windowHeight="28590" firstSheet="1" activeTab="7" xr2:uid="{00000000-000D-0000-FFFF-FFFF00000000}"/>
  </bookViews>
  <sheets>
    <sheet name="Copeira item 1" sheetId="2" r:id="rId1"/>
    <sheet name="Jardineiro Item 2" sheetId="3" r:id="rId2"/>
    <sheet name="Aux de Mnt Predial Item 3" sheetId="1" r:id="rId3"/>
    <sheet name="Lavador de Carro item 4" sheetId="6" r:id="rId4"/>
    <sheet name="UNIFORMES" sheetId="4" r:id="rId5"/>
    <sheet name="Materiais" sheetId="5" r:id="rId6"/>
    <sheet name="FERRAMENTAS E EQUIPAMENTOS" sheetId="7" r:id="rId7"/>
    <sheet name="Resumo" sheetId="8" r:id="rId8"/>
    <sheet name="Plan1" sheetId="9" r:id="rId9"/>
  </sheets>
  <calcPr calcId="191029"/>
</workbook>
</file>

<file path=xl/calcChain.xml><?xml version="1.0" encoding="utf-8"?>
<calcChain xmlns="http://schemas.openxmlformats.org/spreadsheetml/2006/main">
  <c r="C64" i="1" l="1"/>
  <c r="B16" i="8" l="1"/>
  <c r="B15" i="8"/>
  <c r="C120" i="6"/>
  <c r="C120" i="3"/>
  <c r="C120" i="2"/>
  <c r="C120" i="1"/>
  <c r="O50" i="7"/>
  <c r="O110" i="5"/>
  <c r="C119" i="6" s="1"/>
  <c r="O49" i="7"/>
  <c r="O48" i="7"/>
  <c r="O47" i="7"/>
  <c r="O45" i="7"/>
  <c r="O44" i="7"/>
  <c r="O43" i="7"/>
  <c r="O42" i="7"/>
  <c r="C119" i="3"/>
  <c r="C119" i="2"/>
  <c r="C119" i="1"/>
  <c r="C118" i="6"/>
  <c r="C118" i="3"/>
  <c r="C118" i="2"/>
  <c r="C118" i="1"/>
  <c r="C30" i="6" l="1"/>
  <c r="C63" i="6" s="1"/>
  <c r="C67" i="6" s="1"/>
  <c r="C74" i="6" s="1"/>
  <c r="C30" i="3"/>
  <c r="C30" i="2"/>
  <c r="C31" i="2" s="1"/>
  <c r="C36" i="2" s="1"/>
  <c r="C30" i="1"/>
  <c r="Q11" i="4"/>
  <c r="R11" i="4" s="1"/>
  <c r="Q10" i="4"/>
  <c r="R10" i="4" s="1"/>
  <c r="Q36" i="4"/>
  <c r="R36" i="4"/>
  <c r="Q29" i="4"/>
  <c r="R29" i="4" s="1"/>
  <c r="Q35" i="4"/>
  <c r="R35" i="4"/>
  <c r="Q34" i="4"/>
  <c r="R34" i="4" s="1"/>
  <c r="Q33" i="4"/>
  <c r="R33" i="4" s="1"/>
  <c r="Q25" i="4"/>
  <c r="R25" i="4" s="1"/>
  <c r="Q31" i="4"/>
  <c r="R31" i="4" s="1"/>
  <c r="Q30" i="4"/>
  <c r="R30" i="4" s="1"/>
  <c r="Q37" i="4"/>
  <c r="R37" i="4" s="1"/>
  <c r="Q24" i="4"/>
  <c r="R24" i="4" s="1"/>
  <c r="Q9" i="4"/>
  <c r="R9" i="4" s="1"/>
  <c r="Q23" i="4"/>
  <c r="R23" i="4" s="1"/>
  <c r="Q22" i="4"/>
  <c r="R22" i="4" s="1"/>
  <c r="Q20" i="4"/>
  <c r="R20" i="4" s="1"/>
  <c r="Q19" i="4"/>
  <c r="Q16" i="4"/>
  <c r="R16" i="4" s="1"/>
  <c r="Q21" i="4"/>
  <c r="R21" i="4" s="1"/>
  <c r="Q27" i="4"/>
  <c r="R27" i="4" s="1"/>
  <c r="R19" i="4"/>
  <c r="Q28" i="4"/>
  <c r="R28" i="4" s="1"/>
  <c r="N38" i="7"/>
  <c r="O38" i="7" s="1"/>
  <c r="N37" i="7"/>
  <c r="O37" i="7" s="1"/>
  <c r="N35" i="7"/>
  <c r="O35" i="7" s="1"/>
  <c r="N34" i="7"/>
  <c r="O34" i="7" s="1"/>
  <c r="N33" i="7"/>
  <c r="O33" i="7" s="1"/>
  <c r="N32" i="7"/>
  <c r="O32" i="7" s="1"/>
  <c r="N31" i="7"/>
  <c r="O31" i="7" s="1"/>
  <c r="N30" i="7"/>
  <c r="O30" i="7" s="1"/>
  <c r="N29" i="7"/>
  <c r="O29" i="7" s="1"/>
  <c r="N28" i="7"/>
  <c r="O28" i="7" s="1"/>
  <c r="N27" i="7"/>
  <c r="O27" i="7" s="1"/>
  <c r="N26" i="7"/>
  <c r="O26" i="7" s="1"/>
  <c r="N25" i="7"/>
  <c r="O25" i="7" s="1"/>
  <c r="N24" i="7"/>
  <c r="O24" i="7" s="1"/>
  <c r="N23" i="7"/>
  <c r="O23" i="7" s="1"/>
  <c r="N21" i="7"/>
  <c r="O21" i="7" s="1"/>
  <c r="N18" i="7"/>
  <c r="O18" i="7" s="1"/>
  <c r="N17" i="7"/>
  <c r="O17" i="7" s="1"/>
  <c r="N16" i="7"/>
  <c r="O16" i="7" s="1"/>
  <c r="N15" i="7"/>
  <c r="O15" i="7" s="1"/>
  <c r="N14" i="7"/>
  <c r="O14" i="7" s="1"/>
  <c r="N13" i="7"/>
  <c r="O13" i="7" s="1"/>
  <c r="N12" i="7"/>
  <c r="O12" i="7" s="1"/>
  <c r="N11" i="7"/>
  <c r="O11" i="7" s="1"/>
  <c r="N10" i="7"/>
  <c r="O10" i="7" s="1"/>
  <c r="N9" i="7"/>
  <c r="O9" i="7" s="1"/>
  <c r="N8" i="7"/>
  <c r="O8" i="7" s="1"/>
  <c r="N7" i="7"/>
  <c r="O7" i="7" s="1"/>
  <c r="N6" i="7"/>
  <c r="O6" i="7" s="1"/>
  <c r="N5" i="7"/>
  <c r="O5" i="7" s="1"/>
  <c r="N4" i="7"/>
  <c r="O4" i="7" s="1"/>
  <c r="D104" i="6"/>
  <c r="D105" i="6" s="1"/>
  <c r="C111" i="6" s="1"/>
  <c r="D98" i="6"/>
  <c r="C96" i="6"/>
  <c r="C94" i="6"/>
  <c r="C93" i="6"/>
  <c r="C99" i="6" s="1"/>
  <c r="C83" i="6"/>
  <c r="C84" i="6" s="1"/>
  <c r="C80" i="6"/>
  <c r="C64" i="6"/>
  <c r="C58" i="6"/>
  <c r="C43" i="6"/>
  <c r="N99" i="5"/>
  <c r="O99" i="5" s="1"/>
  <c r="N98" i="5"/>
  <c r="O98" i="5" s="1"/>
  <c r="N97" i="5"/>
  <c r="O97" i="5" s="1"/>
  <c r="N96" i="5"/>
  <c r="O96" i="5" s="1"/>
  <c r="N95" i="5"/>
  <c r="O95" i="5" s="1"/>
  <c r="N94" i="5"/>
  <c r="O94" i="5" s="1"/>
  <c r="N93" i="5"/>
  <c r="O93" i="5" s="1"/>
  <c r="N92" i="5"/>
  <c r="O92" i="5" s="1"/>
  <c r="N91" i="5"/>
  <c r="O91" i="5" s="1"/>
  <c r="N90" i="5"/>
  <c r="O90" i="5" s="1"/>
  <c r="N89" i="5"/>
  <c r="O89" i="5" s="1"/>
  <c r="N88" i="5"/>
  <c r="O88" i="5" s="1"/>
  <c r="N85" i="5"/>
  <c r="O85" i="5" s="1"/>
  <c r="N84" i="5"/>
  <c r="O84" i="5" s="1"/>
  <c r="N83" i="5"/>
  <c r="O83" i="5" s="1"/>
  <c r="N82" i="5"/>
  <c r="O82" i="5" s="1"/>
  <c r="N81" i="5"/>
  <c r="O81" i="5" s="1"/>
  <c r="N80" i="5"/>
  <c r="O80" i="5" s="1"/>
  <c r="N79" i="5"/>
  <c r="O79" i="5" s="1"/>
  <c r="N78" i="5"/>
  <c r="O78" i="5" s="1"/>
  <c r="N77" i="5"/>
  <c r="O77" i="5" s="1"/>
  <c r="N76" i="5"/>
  <c r="O76" i="5" s="1"/>
  <c r="N75" i="5"/>
  <c r="O75" i="5" s="1"/>
  <c r="N74" i="5"/>
  <c r="O74" i="5" s="1"/>
  <c r="N73" i="5"/>
  <c r="O73" i="5" s="1"/>
  <c r="N72" i="5"/>
  <c r="O72" i="5" s="1"/>
  <c r="N71" i="5"/>
  <c r="O71" i="5" s="1"/>
  <c r="N70" i="5"/>
  <c r="O70" i="5" s="1"/>
  <c r="N67" i="5"/>
  <c r="O67" i="5" s="1"/>
  <c r="N66" i="5"/>
  <c r="O66" i="5" s="1"/>
  <c r="N65" i="5"/>
  <c r="O65" i="5" s="1"/>
  <c r="N64" i="5"/>
  <c r="O64" i="5" s="1"/>
  <c r="N63" i="5"/>
  <c r="O63" i="5" s="1"/>
  <c r="N62" i="5"/>
  <c r="O62" i="5" s="1"/>
  <c r="N61" i="5"/>
  <c r="O61" i="5" s="1"/>
  <c r="N60" i="5"/>
  <c r="O60" i="5" s="1"/>
  <c r="N59" i="5"/>
  <c r="O59" i="5" s="1"/>
  <c r="N58" i="5"/>
  <c r="O58" i="5" s="1"/>
  <c r="N57" i="5"/>
  <c r="O57" i="5" s="1"/>
  <c r="N56" i="5"/>
  <c r="O56" i="5" s="1"/>
  <c r="N55" i="5"/>
  <c r="O55" i="5" s="1"/>
  <c r="N54" i="5"/>
  <c r="O54" i="5" s="1"/>
  <c r="N53" i="5"/>
  <c r="O53" i="5" s="1"/>
  <c r="N52" i="5"/>
  <c r="O52" i="5" s="1"/>
  <c r="N51" i="5"/>
  <c r="O51" i="5" s="1"/>
  <c r="N50" i="5"/>
  <c r="O50" i="5" s="1"/>
  <c r="N49" i="5"/>
  <c r="O49" i="5" s="1"/>
  <c r="N48" i="5"/>
  <c r="O48" i="5" s="1"/>
  <c r="N47" i="5"/>
  <c r="O47" i="5" s="1"/>
  <c r="N46" i="5"/>
  <c r="O46" i="5" s="1"/>
  <c r="N45" i="5"/>
  <c r="O45" i="5" s="1"/>
  <c r="N44" i="5"/>
  <c r="O44" i="5" s="1"/>
  <c r="O43" i="5"/>
  <c r="N42" i="5"/>
  <c r="O42" i="5" s="1"/>
  <c r="N41" i="5"/>
  <c r="O41" i="5" s="1"/>
  <c r="N40" i="5"/>
  <c r="O40" i="5" s="1"/>
  <c r="N39" i="5"/>
  <c r="O39" i="5" s="1"/>
  <c r="N38" i="5"/>
  <c r="O38" i="5" s="1"/>
  <c r="N37" i="5"/>
  <c r="O37" i="5" s="1"/>
  <c r="N34" i="5"/>
  <c r="O34" i="5" s="1"/>
  <c r="N33" i="5"/>
  <c r="O33" i="5" s="1"/>
  <c r="N32" i="5"/>
  <c r="O32" i="5" s="1"/>
  <c r="N31" i="5"/>
  <c r="O31" i="5" s="1"/>
  <c r="N30" i="5"/>
  <c r="O30" i="5" s="1"/>
  <c r="N29" i="5"/>
  <c r="O29" i="5" s="1"/>
  <c r="O28" i="5"/>
  <c r="N28" i="5"/>
  <c r="N27" i="5"/>
  <c r="O27" i="5" s="1"/>
  <c r="O26" i="5"/>
  <c r="N26" i="5"/>
  <c r="N25" i="5"/>
  <c r="O25" i="5" s="1"/>
  <c r="N24" i="5"/>
  <c r="O24" i="5" s="1"/>
  <c r="N23" i="5"/>
  <c r="O23" i="5" s="1"/>
  <c r="N22" i="5"/>
  <c r="O22" i="5" s="1"/>
  <c r="N21" i="5"/>
  <c r="O21" i="5" s="1"/>
  <c r="N20" i="5"/>
  <c r="O20" i="5" s="1"/>
  <c r="N19" i="5"/>
  <c r="O19" i="5" s="1"/>
  <c r="N18" i="5"/>
  <c r="O18" i="5" s="1"/>
  <c r="N17" i="5"/>
  <c r="O17" i="5" s="1"/>
  <c r="N16" i="5"/>
  <c r="O16" i="5" s="1"/>
  <c r="N15" i="5"/>
  <c r="O15" i="5" s="1"/>
  <c r="N14" i="5"/>
  <c r="O14" i="5" s="1"/>
  <c r="N13" i="5"/>
  <c r="O13" i="5" s="1"/>
  <c r="O12" i="5"/>
  <c r="N12" i="5"/>
  <c r="N11" i="5"/>
  <c r="O11" i="5" s="1"/>
  <c r="O10" i="5"/>
  <c r="N10" i="5"/>
  <c r="N9" i="5"/>
  <c r="O9" i="5" s="1"/>
  <c r="N8" i="5"/>
  <c r="O8" i="5" s="1"/>
  <c r="N7" i="5"/>
  <c r="O7" i="5" s="1"/>
  <c r="N6" i="5"/>
  <c r="O6" i="5" s="1"/>
  <c r="N5" i="5"/>
  <c r="O5" i="5" s="1"/>
  <c r="N4" i="5"/>
  <c r="O4" i="5" s="1"/>
  <c r="Q32" i="4"/>
  <c r="R32" i="4" s="1"/>
  <c r="Q17" i="4"/>
  <c r="R17" i="4" s="1"/>
  <c r="Q15" i="4"/>
  <c r="R15" i="4" s="1"/>
  <c r="Q14" i="4"/>
  <c r="R14" i="4" s="1"/>
  <c r="Q12" i="4"/>
  <c r="R12" i="4" s="1"/>
  <c r="Q8" i="4"/>
  <c r="R8" i="4" s="1"/>
  <c r="Q7" i="4"/>
  <c r="R7" i="4" s="1"/>
  <c r="Q6" i="4"/>
  <c r="R6" i="4" s="1"/>
  <c r="Q5" i="4"/>
  <c r="R5" i="4" s="1"/>
  <c r="Q4" i="4"/>
  <c r="R4" i="4" s="1"/>
  <c r="R38" i="4" s="1"/>
  <c r="R43" i="4" s="1"/>
  <c r="D104" i="3"/>
  <c r="D105" i="3" s="1"/>
  <c r="C111" i="3" s="1"/>
  <c r="D98" i="3"/>
  <c r="C96" i="3"/>
  <c r="C94" i="3"/>
  <c r="C93" i="3"/>
  <c r="C83" i="3"/>
  <c r="C84" i="3" s="1"/>
  <c r="C80" i="3"/>
  <c r="C64" i="3"/>
  <c r="C58" i="3"/>
  <c r="C43" i="3"/>
  <c r="C63" i="3"/>
  <c r="C67" i="3" s="1"/>
  <c r="C74" i="3" s="1"/>
  <c r="D104" i="2"/>
  <c r="D105" i="2" s="1"/>
  <c r="C111" i="2" s="1"/>
  <c r="D98" i="2"/>
  <c r="C96" i="2"/>
  <c r="C94" i="2"/>
  <c r="C93" i="2"/>
  <c r="C83" i="2"/>
  <c r="C80" i="2"/>
  <c r="C64" i="2"/>
  <c r="C58" i="2"/>
  <c r="C43" i="2"/>
  <c r="C45" i="2" s="1"/>
  <c r="D104" i="1"/>
  <c r="D105" i="1" s="1"/>
  <c r="C111" i="1" s="1"/>
  <c r="D98" i="1"/>
  <c r="C96" i="1"/>
  <c r="C94" i="1"/>
  <c r="C93" i="1"/>
  <c r="C83" i="1"/>
  <c r="C80" i="1"/>
  <c r="C58" i="1"/>
  <c r="C43" i="1"/>
  <c r="C45" i="1" s="1"/>
  <c r="C31" i="1"/>
  <c r="C21" i="1"/>
  <c r="B162" i="1" s="1"/>
  <c r="O103" i="5" l="1"/>
  <c r="O108" i="5" s="1"/>
  <c r="O102" i="5"/>
  <c r="O107" i="5" s="1"/>
  <c r="O104" i="5"/>
  <c r="O109" i="5" s="1"/>
  <c r="O105" i="5"/>
  <c r="R40" i="4"/>
  <c r="R45" i="4" s="1"/>
  <c r="R41" i="4"/>
  <c r="R46" i="4" s="1"/>
  <c r="R39" i="4"/>
  <c r="R44" i="4" s="1"/>
  <c r="C99" i="2"/>
  <c r="C31" i="3"/>
  <c r="C36" i="3" s="1"/>
  <c r="C84" i="1"/>
  <c r="C63" i="2"/>
  <c r="C67" i="2" s="1"/>
  <c r="C74" i="2" s="1"/>
  <c r="C99" i="3"/>
  <c r="C31" i="6"/>
  <c r="C36" i="6" s="1"/>
  <c r="D43" i="6" s="1"/>
  <c r="D44" i="2"/>
  <c r="C147" i="2"/>
  <c r="D43" i="2"/>
  <c r="O100" i="5"/>
  <c r="O39" i="7"/>
  <c r="O40" i="7" s="1"/>
  <c r="C63" i="1"/>
  <c r="C67" i="1" s="1"/>
  <c r="C74" i="1" s="1"/>
  <c r="D80" i="1" s="1"/>
  <c r="C99" i="1"/>
  <c r="C81" i="3"/>
  <c r="C86" i="3" s="1"/>
  <c r="C81" i="6"/>
  <c r="C36" i="1"/>
  <c r="D84" i="1" s="1"/>
  <c r="C84" i="2"/>
  <c r="D84" i="2" s="1"/>
  <c r="C81" i="2"/>
  <c r="D81" i="2" s="1"/>
  <c r="C45" i="3"/>
  <c r="C45" i="6"/>
  <c r="C24" i="1"/>
  <c r="C81" i="1"/>
  <c r="C147" i="6" l="1"/>
  <c r="D44" i="6"/>
  <c r="D45" i="6" s="1"/>
  <c r="D56" i="6" s="1"/>
  <c r="D81" i="1"/>
  <c r="D81" i="6"/>
  <c r="D84" i="6"/>
  <c r="C72" i="6"/>
  <c r="D55" i="6"/>
  <c r="D54" i="6"/>
  <c r="D53" i="6"/>
  <c r="D57" i="6"/>
  <c r="B14" i="8"/>
  <c r="D44" i="3"/>
  <c r="C147" i="3"/>
  <c r="C147" i="1"/>
  <c r="D43" i="1"/>
  <c r="D44" i="1"/>
  <c r="D45" i="2"/>
  <c r="C86" i="6"/>
  <c r="D81" i="3"/>
  <c r="C86" i="2"/>
  <c r="D43" i="3"/>
  <c r="C86" i="1"/>
  <c r="D84" i="3"/>
  <c r="D82" i="6" l="1"/>
  <c r="D50" i="6"/>
  <c r="D51" i="6"/>
  <c r="D52" i="6"/>
  <c r="D85" i="6"/>
  <c r="C124" i="1"/>
  <c r="C151" i="1" s="1"/>
  <c r="D45" i="3"/>
  <c r="D45" i="1"/>
  <c r="C72" i="2"/>
  <c r="D82" i="2"/>
  <c r="D55" i="2"/>
  <c r="D54" i="2"/>
  <c r="D85" i="2"/>
  <c r="D53" i="2"/>
  <c r="D56" i="2"/>
  <c r="D51" i="2"/>
  <c r="D52" i="2"/>
  <c r="D57" i="2"/>
  <c r="D50" i="2"/>
  <c r="D80" i="6"/>
  <c r="C124" i="2"/>
  <c r="C151" i="2" s="1"/>
  <c r="C124" i="6"/>
  <c r="C151" i="6" s="1"/>
  <c r="D58" i="6"/>
  <c r="C124" i="3"/>
  <c r="C151" i="3" s="1"/>
  <c r="C73" i="6" l="1"/>
  <c r="C75" i="6" s="1"/>
  <c r="D97" i="6"/>
  <c r="D80" i="2"/>
  <c r="C72" i="3"/>
  <c r="D50" i="3"/>
  <c r="D56" i="3"/>
  <c r="D54" i="3"/>
  <c r="D55" i="3"/>
  <c r="D82" i="3"/>
  <c r="D51" i="3"/>
  <c r="D53" i="3"/>
  <c r="D52" i="3"/>
  <c r="D57" i="3"/>
  <c r="D85" i="3"/>
  <c r="C72" i="1"/>
  <c r="D57" i="1"/>
  <c r="D55" i="1"/>
  <c r="D50" i="1"/>
  <c r="D82" i="1"/>
  <c r="D54" i="1"/>
  <c r="D53" i="1"/>
  <c r="D51" i="1"/>
  <c r="D52" i="1"/>
  <c r="D85" i="1"/>
  <c r="D56" i="1"/>
  <c r="D58" i="2"/>
  <c r="D80" i="3" l="1"/>
  <c r="C148" i="6"/>
  <c r="D83" i="6"/>
  <c r="D86" i="6" s="1"/>
  <c r="C149" i="6" s="1"/>
  <c r="C73" i="2"/>
  <c r="C75" i="2" s="1"/>
  <c r="D97" i="2"/>
  <c r="D58" i="3"/>
  <c r="D58" i="1"/>
  <c r="D93" i="6" l="1"/>
  <c r="D99" i="6" s="1"/>
  <c r="C110" i="6" s="1"/>
  <c r="C112" i="6" s="1"/>
  <c r="D95" i="6"/>
  <c r="D96" i="6"/>
  <c r="D94" i="6"/>
  <c r="C73" i="1"/>
  <c r="C75" i="1" s="1"/>
  <c r="D97" i="1"/>
  <c r="C148" i="2"/>
  <c r="D83" i="2"/>
  <c r="D86" i="2" s="1"/>
  <c r="C149" i="2" s="1"/>
  <c r="C73" i="3"/>
  <c r="C75" i="3" s="1"/>
  <c r="D97" i="3"/>
  <c r="D93" i="2" l="1"/>
  <c r="C150" i="6"/>
  <c r="D130" i="6"/>
  <c r="C148" i="3"/>
  <c r="D83" i="3"/>
  <c r="D86" i="3" s="1"/>
  <c r="C149" i="3" s="1"/>
  <c r="C148" i="1"/>
  <c r="D83" i="1"/>
  <c r="D86" i="1" s="1"/>
  <c r="C149" i="1" s="1"/>
  <c r="D94" i="2"/>
  <c r="D96" i="2"/>
  <c r="D95" i="2"/>
  <c r="D93" i="1" l="1"/>
  <c r="D95" i="1"/>
  <c r="D99" i="2"/>
  <c r="C110" i="2" s="1"/>
  <c r="C112" i="2" s="1"/>
  <c r="D130" i="2" s="1"/>
  <c r="D131" i="6"/>
  <c r="C152" i="6"/>
  <c r="D93" i="3"/>
  <c r="D96" i="1"/>
  <c r="D96" i="3"/>
  <c r="D94" i="1"/>
  <c r="D95" i="3"/>
  <c r="D94" i="3"/>
  <c r="C150" i="2" l="1"/>
  <c r="D131" i="2" s="1"/>
  <c r="D99" i="1"/>
  <c r="C110" i="1" s="1"/>
  <c r="C112" i="1" s="1"/>
  <c r="C150" i="1" s="1"/>
  <c r="C152" i="1" s="1"/>
  <c r="D99" i="3"/>
  <c r="C110" i="3" s="1"/>
  <c r="C112" i="3" s="1"/>
  <c r="D134" i="6"/>
  <c r="D136" i="6"/>
  <c r="D133" i="6"/>
  <c r="C152" i="2" l="1"/>
  <c r="D131" i="1"/>
  <c r="D130" i="1"/>
  <c r="D136" i="1" s="1"/>
  <c r="D138" i="6"/>
  <c r="C153" i="6" s="1"/>
  <c r="C154" i="6" s="1"/>
  <c r="C162" i="6" s="1"/>
  <c r="C170" i="6" s="1"/>
  <c r="D136" i="2"/>
  <c r="D133" i="2"/>
  <c r="D134" i="2"/>
  <c r="C150" i="3"/>
  <c r="D130" i="3"/>
  <c r="D133" i="1" l="1"/>
  <c r="D134" i="1"/>
  <c r="D138" i="2"/>
  <c r="C153" i="2" s="1"/>
  <c r="C154" i="2" s="1"/>
  <c r="C162" i="2" s="1"/>
  <c r="E162" i="2" s="1"/>
  <c r="H162" i="2" s="1"/>
  <c r="E162" i="6"/>
  <c r="H162" i="6" s="1"/>
  <c r="C172" i="6" s="1"/>
  <c r="D6" i="8" s="1"/>
  <c r="D131" i="3"/>
  <c r="C152" i="3"/>
  <c r="D138" i="1" l="1"/>
  <c r="C153" i="1" s="1"/>
  <c r="C154" i="1" s="1"/>
  <c r="C162" i="1" s="1"/>
  <c r="C170" i="1" s="1"/>
  <c r="C170" i="2"/>
  <c r="C171" i="6"/>
  <c r="C6" i="8" s="1"/>
  <c r="C171" i="2"/>
  <c r="C4" i="8" s="1"/>
  <c r="C172" i="2"/>
  <c r="D4" i="8" s="1"/>
  <c r="D134" i="3"/>
  <c r="D136" i="3"/>
  <c r="D133" i="3"/>
  <c r="E162" i="1" l="1"/>
  <c r="H162" i="1" s="1"/>
  <c r="C172" i="1" s="1"/>
  <c r="D3" i="8" s="1"/>
  <c r="D138" i="3"/>
  <c r="C153" i="3" s="1"/>
  <c r="C154" i="3" s="1"/>
  <c r="C162" i="3" s="1"/>
  <c r="C170" i="3" s="1"/>
  <c r="C171" i="1" l="1"/>
  <c r="C3" i="8" s="1"/>
  <c r="E162" i="3"/>
  <c r="H162" i="3" s="1"/>
  <c r="C171" i="3" s="1"/>
  <c r="C5" i="8" s="1"/>
  <c r="D7" i="8" l="1"/>
  <c r="C172" i="3"/>
  <c r="D5" i="8" s="1"/>
  <c r="D8" i="8"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
  </authors>
  <commentList>
    <comment ref="B44" authorId="0" shapeId="0" xr:uid="{00000000-0006-0000-0100-000001000000}">
      <text>
        <r>
          <rPr>
            <sz val="11"/>
            <color rgb="FF000000"/>
            <rFont val="Calibri"/>
          </rPr>
          <t>Provisão conforme Caderno de Conta Vinculada</t>
        </r>
      </text>
    </comment>
    <comment ref="B52" authorId="0" shapeId="0" xr:uid="{00000000-0006-0000-0100-000002000000}">
      <text>
        <r>
          <rPr>
            <sz val="11"/>
            <color rgb="FF000000"/>
            <rFont val="Calibri"/>
          </rPr>
          <t>O SAT a depender do grau de risco do serviço irá variar entre 1%, para risco leve, de 2%, para risco médio, e de 3% de risco grave.</t>
        </r>
      </text>
    </comment>
    <comment ref="B65" authorId="0" shapeId="0" xr:uid="{00000000-0006-0000-0100-000003000000}">
      <text>
        <r>
          <rPr>
            <sz val="11"/>
            <color rgb="FF000000"/>
            <rFont val="Calibri"/>
          </rPr>
          <t>Cotação facultada à empresa. Neste item foi seguido pela Administração o  Parecer 12/2016/CPLC/DEPCONSU/PGF/AGU</t>
        </r>
      </text>
    </comment>
    <comment ref="B66" authorId="0" shapeId="0" xr:uid="{00000000-0006-0000-0100-000004000000}">
      <text>
        <r>
          <rPr>
            <sz val="11"/>
            <color rgb="FF000000"/>
            <rFont val="Calibri"/>
          </rPr>
          <t xml:space="preserve">Cotação facultada à empresa. Neste item foi seguido pela Administração o  Parecer 12/2016/CPLC/DEPCONSU/PGF/AGU
</t>
        </r>
      </text>
    </comment>
    <comment ref="B80" authorId="0" shapeId="0" xr:uid="{00000000-0006-0000-0100-000005000000}">
      <text>
        <r>
          <rPr>
            <sz val="11"/>
            <color rgb="FF000000"/>
            <rFont val="Calibri"/>
          </rPr>
          <t xml:space="preserve">Art. 7º, XXI, CF/88, 477, 487 e ss, CLT
{[0,05x(1/12)]x100} = 0,417%
</t>
        </r>
      </text>
    </comment>
    <comment ref="D80" authorId="0" shapeId="0" xr:uid="{00000000-0006-0000-0100-000006000000}">
      <text>
        <r>
          <rPr>
            <sz val="11"/>
            <color rgb="FF000000"/>
            <rFont val="Calibri"/>
          </rPr>
          <t>Base de Cálculo: Módulo 1 + Módulo 2 (sem o GPS)*0,42%</t>
        </r>
      </text>
    </comment>
    <comment ref="B82" authorId="0" shapeId="0" xr:uid="{00000000-0006-0000-0100-000007000000}">
      <text>
        <r>
          <rPr>
            <sz val="11"/>
            <color rgb="FF000000"/>
            <rFont val="Calibri"/>
          </rPr>
          <t>Conforme Caderno Técnico do MPDG</t>
        </r>
      </text>
    </comment>
    <comment ref="B83" authorId="0" shapeId="0" xr:uid="{00000000-0006-0000-0100-000008000000}">
      <text>
        <r>
          <rPr>
            <sz val="11"/>
            <color rgb="FF000000"/>
            <rFont val="Calibri"/>
          </rPr>
          <t xml:space="preserve">Art. 7º, XXI, CF/88, 477, 487 e ss, CLT.
{[(7/30)/12]x100} = 1,944%
</t>
        </r>
      </text>
    </comment>
    <comment ref="B93" authorId="0" shapeId="0" xr:uid="{00000000-0006-0000-0100-000009000000}">
      <text>
        <r>
          <rPr>
            <sz val="11"/>
            <color rgb="FF000000"/>
            <rFont val="Calibri"/>
          </rPr>
          <t xml:space="preserve">FÓRMULA: =(1/12)*100
1 Salário/12 (meses) multiplicado por 100 = 8,3333%
</t>
        </r>
      </text>
    </comment>
    <comment ref="B94" authorId="0" shapeId="0" xr:uid="{00000000-0006-0000-0100-00000A000000}">
      <text>
        <r>
          <rPr>
            <sz val="11"/>
            <color rgb="FF000000"/>
            <rFont val="Calibri"/>
          </rPr>
          <t xml:space="preserve">Reposição por ausência legais:
Faltas Legais: Ausências ao trabalho asseguradas ao empregado pelos artigos 473 e 83 da CLT (morte de cônjuge, ascendente, descendente; casamento; nascimento de filho; doação de sangue; alistamento eleitoral; serviço militar; comparecer a juízo)
Cálculo:
(2,64/30)/12 = 0,73%
</t>
        </r>
      </text>
    </comment>
    <comment ref="D94" authorId="0" shapeId="0" xr:uid="{00000000-0006-0000-0100-00000B000000}">
      <text>
        <r>
          <rPr>
            <sz val="11"/>
            <color rgb="FF000000"/>
            <rFont val="Calibri"/>
          </rPr>
          <t xml:space="preserve">Base de Cálculo: Módulo1+Módulo2+Módulo3 
</t>
        </r>
      </text>
    </comment>
    <comment ref="B95" authorId="0" shapeId="0" xr:uid="{00000000-0006-0000-0100-00000C000000}">
      <text>
        <r>
          <rPr>
            <sz val="11"/>
            <color rgb="FF000000"/>
            <rFont val="Calibri"/>
          </rPr>
          <t xml:space="preserve">Conforme CCT
</t>
        </r>
      </text>
    </comment>
    <comment ref="B96" authorId="0" shapeId="0" xr:uid="{00000000-0006-0000-0100-00000D000000}">
      <text>
        <r>
          <rPr>
            <sz val="11"/>
            <color rgb="FF000000"/>
            <rFont val="Calibri"/>
          </rPr>
          <t xml:space="preserve">Reposição por acidente de trabalho:
Acidente de Trabalho: O artigo 27 do Decreto nº 89.312, de 23/01/84, obriga o empregador a assumir o ônus financeiro pelo prazo de 15 dias, no caso de acidente de trabalho previsto no art. 131 da CLT. 
De acordo com os números mais recentes apresentados pelo Ministério da Previdência de Assistência Social, baseados em informações prestadas pelos empregadores, por meio da GFIP, 0,78% (zero vírgula setenta e oito por cento) dos empregados se acidentam no ano. 
Cálculo:
((15/30)/12) x 0,0078 x 100 = 0,03
</t>
        </r>
      </text>
    </comment>
    <comment ref="B97" authorId="0" shapeId="0" xr:uid="{00000000-0006-0000-0100-00000E000000}">
      <text>
        <r>
          <rPr>
            <sz val="11"/>
            <color rgb="FF000000"/>
            <rFont val="Calibri"/>
          </rPr>
          <t>Conforme CCT</t>
        </r>
      </text>
    </comment>
    <comment ref="B130" authorId="0" shapeId="0" xr:uid="{00000000-0006-0000-0100-00000F000000}">
      <text>
        <r>
          <rPr>
            <sz val="11"/>
            <color rgb="FF000000"/>
            <rFont val="Calibri"/>
          </rPr>
          <t>Percentual proposto pelo Caderno de Encargos do MPDG</t>
        </r>
      </text>
    </comment>
    <comment ref="B131" authorId="0" shapeId="0" xr:uid="{00000000-0006-0000-0100-000010000000}">
      <text>
        <r>
          <rPr>
            <sz val="11"/>
            <color rgb="FF000000"/>
            <rFont val="Calibri"/>
          </rPr>
          <t xml:space="preserve">
Percentual proposto pelo Caderno de Encargos do MPDG</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
  </authors>
  <commentList>
    <comment ref="B44" authorId="0" shapeId="0" xr:uid="{00000000-0006-0000-0200-000001000000}">
      <text>
        <r>
          <rPr>
            <sz val="11"/>
            <color rgb="FF000000"/>
            <rFont val="Calibri"/>
          </rPr>
          <t>Provisão conforme Caderno de Conta Vinculada</t>
        </r>
      </text>
    </comment>
    <comment ref="B52" authorId="0" shapeId="0" xr:uid="{00000000-0006-0000-0200-000002000000}">
      <text>
        <r>
          <rPr>
            <sz val="11"/>
            <color rgb="FF000000"/>
            <rFont val="Calibri"/>
          </rPr>
          <t>O SAT a depender do grau de risco do serviço irá variar entre 1%, para risco leve, de 2%, para risco médio, e de 3% de risco grave.</t>
        </r>
      </text>
    </comment>
    <comment ref="B65" authorId="0" shapeId="0" xr:uid="{00000000-0006-0000-0200-000003000000}">
      <text>
        <r>
          <rPr>
            <sz val="11"/>
            <color rgb="FF000000"/>
            <rFont val="Calibri"/>
          </rPr>
          <t>Cotação facultada à empresa. Neste item foi seguido pela Administração o  Parecer 12/2016/CPLC/DEPCONSU/PGF/AGU</t>
        </r>
      </text>
    </comment>
    <comment ref="B66" authorId="0" shapeId="0" xr:uid="{00000000-0006-0000-0200-000004000000}">
      <text>
        <r>
          <rPr>
            <sz val="11"/>
            <color rgb="FF000000"/>
            <rFont val="Calibri"/>
          </rPr>
          <t xml:space="preserve">Cotação facultada à empresa. Neste item foi seguido pela Administração o  Parecer 12/2016/CPLC/DEPCONSU/PGF/AGU
</t>
        </r>
      </text>
    </comment>
    <comment ref="B80" authorId="0" shapeId="0" xr:uid="{00000000-0006-0000-0200-000005000000}">
      <text>
        <r>
          <rPr>
            <sz val="11"/>
            <color rgb="FF000000"/>
            <rFont val="Calibri"/>
          </rPr>
          <t xml:space="preserve">Art. 7º, XXI, CF/88, 477, 487 e ss, CLT
{[0,05x(1/12)]x100} = 0,417%
</t>
        </r>
      </text>
    </comment>
    <comment ref="D80" authorId="0" shapeId="0" xr:uid="{00000000-0006-0000-0200-000006000000}">
      <text>
        <r>
          <rPr>
            <sz val="11"/>
            <color rgb="FF000000"/>
            <rFont val="Calibri"/>
          </rPr>
          <t>Base de Cálculo: Módulo 1 + Módulo 2 (sem o GPS)*0,42%</t>
        </r>
      </text>
    </comment>
    <comment ref="B82" authorId="0" shapeId="0" xr:uid="{00000000-0006-0000-0200-000007000000}">
      <text>
        <r>
          <rPr>
            <sz val="11"/>
            <color rgb="FF000000"/>
            <rFont val="Calibri"/>
          </rPr>
          <t>Conforme Caderno Técnico do MPDG</t>
        </r>
      </text>
    </comment>
    <comment ref="B83" authorId="0" shapeId="0" xr:uid="{00000000-0006-0000-0200-000008000000}">
      <text>
        <r>
          <rPr>
            <sz val="11"/>
            <color rgb="FF000000"/>
            <rFont val="Calibri"/>
          </rPr>
          <t xml:space="preserve">Art. 7º, XXI, CF/88, 477, 487 e ss, CLT.
{[(7/30)/12]x100} = 1,944%
</t>
        </r>
      </text>
    </comment>
    <comment ref="B93" authorId="0" shapeId="0" xr:uid="{00000000-0006-0000-0200-000009000000}">
      <text>
        <r>
          <rPr>
            <sz val="11"/>
            <color rgb="FF000000"/>
            <rFont val="Calibri"/>
          </rPr>
          <t xml:space="preserve">FÓRMULA: =(1/12)*100
1 Salário/12 (meses) multiplicado por 100 = 8,3333%
</t>
        </r>
      </text>
    </comment>
    <comment ref="B94" authorId="0" shapeId="0" xr:uid="{00000000-0006-0000-0200-00000A000000}">
      <text>
        <r>
          <rPr>
            <sz val="11"/>
            <color rgb="FF000000"/>
            <rFont val="Calibri"/>
          </rPr>
          <t xml:space="preserve">Reposição por ausência legais:
Faltas Legais: Ausências ao trabalho asseguradas ao empregado pelos artigos 473 e 83 da CLT (morte de cônjuge, ascendente, descendente; casamento; nascimento de filho; doação de sangue; alistamento eleitoral; serviço militar; comparecer a juízo)
Cálculo:
(2,64/30)/12 = 0,73%
</t>
        </r>
      </text>
    </comment>
    <comment ref="D94" authorId="0" shapeId="0" xr:uid="{00000000-0006-0000-0200-00000B000000}">
      <text>
        <r>
          <rPr>
            <sz val="11"/>
            <color rgb="FF000000"/>
            <rFont val="Calibri"/>
          </rPr>
          <t xml:space="preserve">Base de Cálculo: Módulo1+Módulo2+Módulo3 
</t>
        </r>
      </text>
    </comment>
    <comment ref="B95" authorId="0" shapeId="0" xr:uid="{00000000-0006-0000-0200-00000C000000}">
      <text>
        <r>
          <rPr>
            <sz val="11"/>
            <color rgb="FF000000"/>
            <rFont val="Calibri"/>
          </rPr>
          <t xml:space="preserve">Conforme CCT
</t>
        </r>
      </text>
    </comment>
    <comment ref="B96" authorId="0" shapeId="0" xr:uid="{00000000-0006-0000-0200-00000D000000}">
      <text>
        <r>
          <rPr>
            <sz val="11"/>
            <color rgb="FF000000"/>
            <rFont val="Calibri"/>
          </rPr>
          <t xml:space="preserve">Reposição por acidente de trabalho:
Acidente de Trabalho: O artigo 27 do Decreto nº 89.312, de 23/01/84, obriga o empregador a assumir o ônus financeiro pelo prazo de 15 dias, no caso de acidente de trabalho previsto no art. 131 da CLT. 
De acordo com os números mais recentes apresentados pelo Ministério da Previdência de Assistência Social, baseados em informações prestadas pelos empregadores, por meio da GFIP, 0,78% (zero vírgula setenta e oito por cento) dos empregados se acidentam no ano. 
Cálculo:
((15/30)/12) x 0,0078 x 100 = 0,03
</t>
        </r>
      </text>
    </comment>
    <comment ref="B97" authorId="0" shapeId="0" xr:uid="{00000000-0006-0000-0200-00000E000000}">
      <text>
        <r>
          <rPr>
            <sz val="11"/>
            <color rgb="FF000000"/>
            <rFont val="Calibri"/>
          </rPr>
          <t>Conforme CCT</t>
        </r>
      </text>
    </comment>
    <comment ref="B130" authorId="0" shapeId="0" xr:uid="{00000000-0006-0000-0200-00000F000000}">
      <text>
        <r>
          <rPr>
            <sz val="11"/>
            <color rgb="FF000000"/>
            <rFont val="Calibri"/>
          </rPr>
          <t>Percentual proposto pelo Caderno de Encargos do MPDG</t>
        </r>
      </text>
    </comment>
    <comment ref="B131" authorId="0" shapeId="0" xr:uid="{00000000-0006-0000-0200-000010000000}">
      <text>
        <r>
          <rPr>
            <sz val="11"/>
            <color rgb="FF000000"/>
            <rFont val="Calibri"/>
          </rPr>
          <t xml:space="preserve">
Percentual proposto pelo Caderno de Encargos do MPDG</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
  </authors>
  <commentList>
    <comment ref="B44" authorId="0" shapeId="0" xr:uid="{00000000-0006-0000-0000-000001000000}">
      <text>
        <r>
          <rPr>
            <sz val="11"/>
            <color rgb="FF000000"/>
            <rFont val="Calibri"/>
          </rPr>
          <t>Provisão conforme Caderno de Conta Vinculada</t>
        </r>
      </text>
    </comment>
    <comment ref="B52" authorId="0" shapeId="0" xr:uid="{00000000-0006-0000-0000-000002000000}">
      <text>
        <r>
          <rPr>
            <sz val="11"/>
            <color rgb="FF000000"/>
            <rFont val="Calibri"/>
          </rPr>
          <t>O SAT a depender do grau de risco do serviço irá variar entre 1%, para risco leve, de 2%, para risco médio, e de 3% de risco grave.</t>
        </r>
      </text>
    </comment>
    <comment ref="B65" authorId="0" shapeId="0" xr:uid="{00000000-0006-0000-0000-000003000000}">
      <text>
        <r>
          <rPr>
            <sz val="11"/>
            <color rgb="FF000000"/>
            <rFont val="Calibri"/>
          </rPr>
          <t>Cotação facultada à empresa. Neste item foi seguido pela Administração o  Parecer 12/2016/CPLC/DEPCONSU/PGF/AGU</t>
        </r>
      </text>
    </comment>
    <comment ref="B66" authorId="0" shapeId="0" xr:uid="{00000000-0006-0000-0000-000004000000}">
      <text>
        <r>
          <rPr>
            <sz val="11"/>
            <color rgb="FF000000"/>
            <rFont val="Calibri"/>
          </rPr>
          <t xml:space="preserve">Cotação facultada à empresa. Neste item foi seguido pela Administração o  Parecer 12/2016/CPLC/DEPCONSU/PGF/AGU
</t>
        </r>
      </text>
    </comment>
    <comment ref="B80" authorId="0" shapeId="0" xr:uid="{00000000-0006-0000-0000-000005000000}">
      <text>
        <r>
          <rPr>
            <sz val="11"/>
            <color rgb="FF000000"/>
            <rFont val="Calibri"/>
          </rPr>
          <t xml:space="preserve">Art. 7º, XXI, CF/88, 477, 487 e ss, CLT
{[0,05x(1/12)]x100} = 0,417%
</t>
        </r>
      </text>
    </comment>
    <comment ref="D80" authorId="0" shapeId="0" xr:uid="{00000000-0006-0000-0000-000006000000}">
      <text>
        <r>
          <rPr>
            <sz val="11"/>
            <color rgb="FF000000"/>
            <rFont val="Calibri"/>
          </rPr>
          <t>Base de Cálculo: Módulo 1 + Módulo 2 (sem o GPS)*0,42%</t>
        </r>
      </text>
    </comment>
    <comment ref="B82" authorId="0" shapeId="0" xr:uid="{00000000-0006-0000-0000-000007000000}">
      <text>
        <r>
          <rPr>
            <sz val="11"/>
            <color rgb="FF000000"/>
            <rFont val="Calibri"/>
          </rPr>
          <t>Conforme Caderno Técnico do MPDG</t>
        </r>
      </text>
    </comment>
    <comment ref="B83" authorId="0" shapeId="0" xr:uid="{00000000-0006-0000-0000-000008000000}">
      <text>
        <r>
          <rPr>
            <sz val="11"/>
            <color rgb="FF000000"/>
            <rFont val="Calibri"/>
          </rPr>
          <t xml:space="preserve">Art. 7º, XXI, CF/88, 477, 487 e ss, CLT.
{[(7/30)/12]x100} = 1,944%
</t>
        </r>
      </text>
    </comment>
    <comment ref="B93" authorId="0" shapeId="0" xr:uid="{00000000-0006-0000-0000-000009000000}">
      <text>
        <r>
          <rPr>
            <sz val="11"/>
            <color rgb="FF000000"/>
            <rFont val="Calibri"/>
          </rPr>
          <t xml:space="preserve">FÓRMULA: =(1/12)*100
1 Salário/12 (meses) multiplicado por 100 = 8,3333%
</t>
        </r>
      </text>
    </comment>
    <comment ref="B94" authorId="0" shapeId="0" xr:uid="{00000000-0006-0000-0000-00000A000000}">
      <text>
        <r>
          <rPr>
            <sz val="11"/>
            <color rgb="FF000000"/>
            <rFont val="Calibri"/>
          </rPr>
          <t xml:space="preserve">Reposição por ausência legais:
Faltas Legais: Ausências ao trabalho asseguradas ao empregado pelos artigos 473 e 83 da CLT (morte de cônjuge, ascendente, descendente; casamento; nascimento de filho; doação de sangue; alistamento eleitoral; serviço militar; comparecer a juízo)
Cálculo:
(2,64/30)/12 = 0,73%
</t>
        </r>
      </text>
    </comment>
    <comment ref="D94" authorId="0" shapeId="0" xr:uid="{00000000-0006-0000-0000-00000B000000}">
      <text>
        <r>
          <rPr>
            <sz val="11"/>
            <color rgb="FF000000"/>
            <rFont val="Calibri"/>
          </rPr>
          <t xml:space="preserve">Base de Cálculo: Módulo1+Módulo2+Módulo3 
</t>
        </r>
      </text>
    </comment>
    <comment ref="B95" authorId="0" shapeId="0" xr:uid="{00000000-0006-0000-0000-00000C000000}">
      <text>
        <r>
          <rPr>
            <sz val="11"/>
            <color rgb="FF000000"/>
            <rFont val="Calibri"/>
          </rPr>
          <t xml:space="preserve">Conforme CCT
</t>
        </r>
      </text>
    </comment>
    <comment ref="B96" authorId="0" shapeId="0" xr:uid="{00000000-0006-0000-0000-00000D000000}">
      <text>
        <r>
          <rPr>
            <sz val="11"/>
            <color rgb="FF000000"/>
            <rFont val="Calibri"/>
          </rPr>
          <t xml:space="preserve">Reposição por acidente de trabalho:
Acidente de Trabalho: O artigo 27 do Decreto nº 89.312, de 23/01/84, obriga o empregador a assumir o ônus financeiro pelo prazo de 15 dias, no caso de acidente de trabalho previsto no art. 131 da CLT. 
De acordo com os números mais recentes apresentados pelo Ministério da Previdência de Assistência Social, baseados em informações prestadas pelos empregadores, por meio da GFIP, 0,78% (zero vírgula setenta e oito por cento) dos empregados se acidentam no ano. 
Cálculo:
((15/30)/12) x 0,0078 x 100 = 0,03
</t>
        </r>
      </text>
    </comment>
    <comment ref="B97" authorId="0" shapeId="0" xr:uid="{00000000-0006-0000-0000-00000E000000}">
      <text>
        <r>
          <rPr>
            <sz val="11"/>
            <color rgb="FF000000"/>
            <rFont val="Calibri"/>
          </rPr>
          <t>Conforme CCT</t>
        </r>
      </text>
    </comment>
    <comment ref="B130" authorId="0" shapeId="0" xr:uid="{00000000-0006-0000-0000-00000F000000}">
      <text>
        <r>
          <rPr>
            <sz val="11"/>
            <color rgb="FF000000"/>
            <rFont val="Calibri"/>
          </rPr>
          <t>Percentual proposto pelo Caderno de Encargos do MPDG</t>
        </r>
      </text>
    </comment>
    <comment ref="B131" authorId="0" shapeId="0" xr:uid="{00000000-0006-0000-0000-000010000000}">
      <text>
        <r>
          <rPr>
            <sz val="11"/>
            <color rgb="FF000000"/>
            <rFont val="Calibri"/>
          </rPr>
          <t xml:space="preserve">
Percentual proposto pelo Caderno de Encargos do MPDG</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
  </authors>
  <commentList>
    <comment ref="B44" authorId="0" shapeId="0" xr:uid="{00000000-0006-0000-0500-000001000000}">
      <text>
        <r>
          <rPr>
            <sz val="11"/>
            <color rgb="FF000000"/>
            <rFont val="Calibri"/>
          </rPr>
          <t>Provisão conforme Caderno de Conta Vinculada</t>
        </r>
      </text>
    </comment>
    <comment ref="B52" authorId="0" shapeId="0" xr:uid="{00000000-0006-0000-0500-000002000000}">
      <text>
        <r>
          <rPr>
            <sz val="11"/>
            <color rgb="FF000000"/>
            <rFont val="Calibri"/>
          </rPr>
          <t>O SAT a depender do grau de risco do serviço irá variar entre 1%, para risco leve, de 2%, para risco médio, e de 3% de risco grave.</t>
        </r>
      </text>
    </comment>
    <comment ref="B65" authorId="0" shapeId="0" xr:uid="{00000000-0006-0000-0500-000003000000}">
      <text>
        <r>
          <rPr>
            <sz val="11"/>
            <color rgb="FF000000"/>
            <rFont val="Calibri"/>
          </rPr>
          <t>Cotação facultada à empresa. Neste item foi seguido pela Administração o  Parecer 12/2016/CPLC/DEPCONSU/PGF/AGU</t>
        </r>
      </text>
    </comment>
    <comment ref="B66" authorId="0" shapeId="0" xr:uid="{00000000-0006-0000-0500-000004000000}">
      <text>
        <r>
          <rPr>
            <sz val="11"/>
            <color rgb="FF000000"/>
            <rFont val="Calibri"/>
          </rPr>
          <t xml:space="preserve">Cotação facultada à empresa. Neste item foi seguido pela Administração o  Parecer 12/2016/CPLC/DEPCONSU/PGF/AGU
</t>
        </r>
      </text>
    </comment>
    <comment ref="B80" authorId="0" shapeId="0" xr:uid="{00000000-0006-0000-0500-000005000000}">
      <text>
        <r>
          <rPr>
            <sz val="11"/>
            <color rgb="FF000000"/>
            <rFont val="Calibri"/>
          </rPr>
          <t xml:space="preserve">Art. 7º, XXI, CF/88, 477, 487 e ss, CLT
{[0,05x(1/12)]x100} = 0,417%
</t>
        </r>
      </text>
    </comment>
    <comment ref="D80" authorId="0" shapeId="0" xr:uid="{00000000-0006-0000-0500-000006000000}">
      <text>
        <r>
          <rPr>
            <sz val="11"/>
            <color rgb="FF000000"/>
            <rFont val="Calibri"/>
          </rPr>
          <t>Base de Cálculo: Módulo 1 + Módulo 2 (sem o GPS)*0,42%</t>
        </r>
      </text>
    </comment>
    <comment ref="B82" authorId="0" shapeId="0" xr:uid="{00000000-0006-0000-0500-000007000000}">
      <text>
        <r>
          <rPr>
            <sz val="11"/>
            <color rgb="FF000000"/>
            <rFont val="Calibri"/>
          </rPr>
          <t>Conforme Caderno Técnico do MPDG</t>
        </r>
      </text>
    </comment>
    <comment ref="B83" authorId="0" shapeId="0" xr:uid="{00000000-0006-0000-0500-000008000000}">
      <text>
        <r>
          <rPr>
            <sz val="11"/>
            <color rgb="FF000000"/>
            <rFont val="Calibri"/>
          </rPr>
          <t xml:space="preserve">Art. 7º, XXI, CF/88, 477, 487 e ss, CLT.
{[(7/30)/12]x100} = 1,944%
</t>
        </r>
      </text>
    </comment>
    <comment ref="B93" authorId="0" shapeId="0" xr:uid="{00000000-0006-0000-0500-000009000000}">
      <text>
        <r>
          <rPr>
            <sz val="11"/>
            <color rgb="FF000000"/>
            <rFont val="Calibri"/>
          </rPr>
          <t xml:space="preserve">FÓRMULA: =(1/12)*100
1 Salário/12 (meses) multiplicado por 100 = 8,3333%
</t>
        </r>
      </text>
    </comment>
    <comment ref="B94" authorId="0" shapeId="0" xr:uid="{00000000-0006-0000-0500-00000A000000}">
      <text>
        <r>
          <rPr>
            <sz val="11"/>
            <color rgb="FF000000"/>
            <rFont val="Calibri"/>
          </rPr>
          <t xml:space="preserve">Reposição por ausência legais:
Faltas Legais: Ausências ao trabalho asseguradas ao empregado pelos artigos 473 e 83 da CLT (morte de cônjuge, ascendente, descendente; casamento; nascimento de filho; doação de sangue; alistamento eleitoral; serviço militar; comparecer a juízo)
Cálculo:
(2,64/30)/12 = 0,73%
</t>
        </r>
      </text>
    </comment>
    <comment ref="D94" authorId="0" shapeId="0" xr:uid="{00000000-0006-0000-0500-00000B000000}">
      <text>
        <r>
          <rPr>
            <sz val="11"/>
            <color rgb="FF000000"/>
            <rFont val="Calibri"/>
          </rPr>
          <t xml:space="preserve">Base de Cálculo: Módulo1+Módulo2+Módulo3 
</t>
        </r>
      </text>
    </comment>
    <comment ref="B95" authorId="0" shapeId="0" xr:uid="{00000000-0006-0000-0500-00000C000000}">
      <text>
        <r>
          <rPr>
            <sz val="11"/>
            <color rgb="FF000000"/>
            <rFont val="Calibri"/>
          </rPr>
          <t xml:space="preserve">Conforme CCT
</t>
        </r>
      </text>
    </comment>
    <comment ref="B96" authorId="0" shapeId="0" xr:uid="{00000000-0006-0000-0500-00000D000000}">
      <text>
        <r>
          <rPr>
            <sz val="11"/>
            <color rgb="FF000000"/>
            <rFont val="Calibri"/>
          </rPr>
          <t xml:space="preserve">Reposição por acidente de trabalho:
Acidente de Trabalho: O artigo 27 do Decreto nº 89.312, de 23/01/84, obriga o empregador a assumir o ônus financeiro pelo prazo de 15 dias, no caso de acidente de trabalho previsto no art. 131 da CLT. 
De acordo com os números mais recentes apresentados pelo Ministério da Previdência de Assistência Social, baseados em informações prestadas pelos empregadores, por meio da GFIP, 0,78% (zero vírgula setenta e oito por cento) dos empregados se acidentam no ano. 
Cálculo:
((15/30)/12) x 0,0078 x 100 = 0,03
</t>
        </r>
      </text>
    </comment>
    <comment ref="B97" authorId="0" shapeId="0" xr:uid="{00000000-0006-0000-0500-00000E000000}">
      <text>
        <r>
          <rPr>
            <sz val="11"/>
            <color rgb="FF000000"/>
            <rFont val="Calibri"/>
          </rPr>
          <t>Conforme CCT</t>
        </r>
      </text>
    </comment>
    <comment ref="B130" authorId="0" shapeId="0" xr:uid="{00000000-0006-0000-0500-00000F000000}">
      <text>
        <r>
          <rPr>
            <sz val="11"/>
            <color rgb="FF000000"/>
            <rFont val="Calibri"/>
          </rPr>
          <t>Percentual proposto pelo Caderno de Encargos do MPDG</t>
        </r>
      </text>
    </comment>
    <comment ref="B131" authorId="0" shapeId="0" xr:uid="{00000000-0006-0000-0500-000010000000}">
      <text>
        <r>
          <rPr>
            <sz val="11"/>
            <color rgb="FF000000"/>
            <rFont val="Calibri"/>
          </rPr>
          <t xml:space="preserve">
Percentual proposto pelo Caderno de Encargos do MPDG</t>
        </r>
      </text>
    </comment>
  </commentList>
</comments>
</file>

<file path=xl/sharedStrings.xml><?xml version="1.0" encoding="utf-8"?>
<sst xmlns="http://schemas.openxmlformats.org/spreadsheetml/2006/main" count="1826" uniqueCount="556">
  <si>
    <t>ANEXO VII-D -  IN 05/2017-MPDG</t>
  </si>
  <si>
    <t>PLANILHA DE CUSTOS E FORMAÇÃO DE PREÇOS - SR/DPF/SE - COM PERICULOSIDADE</t>
  </si>
  <si>
    <t>Auxiliar de Manutenção Predial</t>
  </si>
  <si>
    <t>SESSÃO PÚBLICA: ____/____/20XX  às    horas (Horário de Brasília/DF)</t>
  </si>
  <si>
    <t>Discriminação dos Serviços (dados referentes à contratação)</t>
  </si>
  <si>
    <t>A</t>
  </si>
  <si>
    <t>Data da apresentação da proposta (dia/mês/ano)</t>
  </si>
  <si>
    <t>B</t>
  </si>
  <si>
    <t>Município / UF</t>
  </si>
  <si>
    <t>ARACAJU/SE</t>
  </si>
  <si>
    <t>C</t>
  </si>
  <si>
    <t>Ano Acordo, Convenção ou Sentença Normativa em Dissídio Coletivo</t>
  </si>
  <si>
    <t>D</t>
  </si>
  <si>
    <t>Nº de meses de execução contratual</t>
  </si>
  <si>
    <t>Dados complementares para composição dos custos referente à mão-de-obra</t>
  </si>
  <si>
    <t xml:space="preserve">Tipo de serviço (mesmo serviço com características distintas) </t>
  </si>
  <si>
    <t>Classificação Brasileira de Ocupações (CBO)</t>
  </si>
  <si>
    <t>Categoria Profissional (vinculada à execução contratual)</t>
  </si>
  <si>
    <t>Data base da categoria (dia / mês / ano)</t>
  </si>
  <si>
    <t>Módulo 1: COMPOSIÇÃO DA REMUNERAÇÃO</t>
  </si>
  <si>
    <t>Composição da Remuneração</t>
  </si>
  <si>
    <t>Valor (R$)</t>
  </si>
  <si>
    <t xml:space="preserve">Salário Base </t>
  </si>
  <si>
    <r>
      <t xml:space="preserve">Adicional de periculosidade    </t>
    </r>
    <r>
      <rPr>
        <b/>
        <sz val="9"/>
        <color rgb="FF000000"/>
        <rFont val="Calibri"/>
      </rPr>
      <t>( 30%)</t>
    </r>
  </si>
  <si>
    <t>Adicional de insalubridade</t>
  </si>
  <si>
    <t xml:space="preserve">Adicional noturno </t>
  </si>
  <si>
    <t>E</t>
  </si>
  <si>
    <t>Adicional de hora noturna reduzida</t>
  </si>
  <si>
    <t>F</t>
  </si>
  <si>
    <t>Outros</t>
  </si>
  <si>
    <t>Total da Remuneração</t>
  </si>
  <si>
    <t>Módulo 2: ENCARGOS E BENEFÍCIOS ANUAIS, MENSAIS E DIÁRIOS</t>
  </si>
  <si>
    <t>Submódulo 2.1 - 13º (décimo terceiro) Salário, Férias e Adicional de Férias</t>
  </si>
  <si>
    <t>2.1</t>
  </si>
  <si>
    <t>13º (décimo terceiro) Salário, Férias e Adicional de Férias</t>
  </si>
  <si>
    <t>Percentual (%)</t>
  </si>
  <si>
    <t>13º (décimo terceiro) Salário</t>
  </si>
  <si>
    <t>Férias e Adicional de Férias</t>
  </si>
  <si>
    <t xml:space="preserve">TOTAL </t>
  </si>
  <si>
    <t>Submódulo 2.2 - Encargos Previdenciários (GPS), Fundo de Garantia por Tempo de Serviço (FGTS) e outras contribuições.</t>
  </si>
  <si>
    <t>2.2</t>
  </si>
  <si>
    <t>GPS, FGTS e outras contribuições</t>
  </si>
  <si>
    <t>INSS</t>
  </si>
  <si>
    <t>Salário Educação</t>
  </si>
  <si>
    <t>SAT</t>
  </si>
  <si>
    <t>SESC ou SESI</t>
  </si>
  <si>
    <t>SENAI - SENAC</t>
  </si>
  <si>
    <t>SEBRAE</t>
  </si>
  <si>
    <t>G</t>
  </si>
  <si>
    <t>INCRA</t>
  </si>
  <si>
    <t>H</t>
  </si>
  <si>
    <t>FGTS</t>
  </si>
  <si>
    <t>TOTAL</t>
  </si>
  <si>
    <t>Submódulo 2.3 - Benefícios Mensais e Diários.</t>
  </si>
  <si>
    <t>2.3</t>
  </si>
  <si>
    <t>Benefícios Mensais e Diários</t>
  </si>
  <si>
    <t>Transporte R$ 4,00</t>
  </si>
  <si>
    <t>Total dos Benefícios Mensais e Diários</t>
  </si>
  <si>
    <t>Quadro-Resumo do Módulo 2 - Encargos e Benefícios anuais, mensais e diários</t>
  </si>
  <si>
    <t>Encargos e Benefícios Anuais, Mensais e Diários</t>
  </si>
  <si>
    <t>Módulo 3 - Provisão para Rescisão</t>
  </si>
  <si>
    <t>Submódulo 3.1</t>
  </si>
  <si>
    <t>Provisão para Rescisão</t>
  </si>
  <si>
    <t>Aviso Prévio Indenizado</t>
  </si>
  <si>
    <t>Incidência do FGTS sobre o Aviso Prévio Indenizado</t>
  </si>
  <si>
    <t>Multa sobre FGTS e contribuição social sobre o aviso prévio indenizado + Multa do FGTS e Contribuição Social sobre o aviso prévio trabalhado</t>
  </si>
  <si>
    <r>
      <t xml:space="preserve">Aviso Prévio Trabalhado. </t>
    </r>
    <r>
      <rPr>
        <sz val="9"/>
        <color rgb="FFFF0000"/>
        <rFont val="Calibri"/>
      </rPr>
      <t>APT DEVERÁ SER REDUZIDO A 0,194% NO 2º ANO.</t>
    </r>
  </si>
  <si>
    <t>Incidência dos Encargos do submódulo 2.2 sobre Aviso Prévio Trabalhado</t>
  </si>
  <si>
    <t>Módulo 4 - Custo de Reposição do Profissional Ausente</t>
  </si>
  <si>
    <t>Submódulo 4.1 - Substituto nas Ausências Legais</t>
  </si>
  <si>
    <t>4.1</t>
  </si>
  <si>
    <t>Substituto nas Ausências Legais</t>
  </si>
  <si>
    <t>Substituto na cobertura de Férias</t>
  </si>
  <si>
    <t>Substituto na cobertura de Ausências Legais</t>
  </si>
  <si>
    <t>Substituto na cobertura de Licença Maternidade/Paternidade</t>
  </si>
  <si>
    <t>Substituto na cobertura de Ausência por acidente de trabalho</t>
  </si>
  <si>
    <t>Substituto na cobertura de Ausência por Doença</t>
  </si>
  <si>
    <t>Substituto na cobertura de Outras ausências (especificar)</t>
  </si>
  <si>
    <t>Submódulo 4.2 - Substituto na Intrajornada</t>
  </si>
  <si>
    <t>4.2</t>
  </si>
  <si>
    <t>Substituto na Intrajornada</t>
  </si>
  <si>
    <t>Intervalo para repouso ou alimentação</t>
  </si>
  <si>
    <t>Quadro-Resumo do Módulo 4 - Custo de Reposição do Profissional Ausente</t>
  </si>
  <si>
    <t>Custo de Reposição do Profissional Ausente</t>
  </si>
  <si>
    <t>Módulo 5 - INSUMOS DIVERSOS</t>
  </si>
  <si>
    <t>INSUMOS DIVERSOS</t>
  </si>
  <si>
    <t>Uniformes</t>
  </si>
  <si>
    <t xml:space="preserve">Materiais </t>
  </si>
  <si>
    <r>
      <t xml:space="preserve">Equipamentos e ferramentas </t>
    </r>
    <r>
      <rPr>
        <sz val="9"/>
        <color rgb="FFFF0000"/>
        <rFont val="Calibri"/>
      </rPr>
      <t>(APENAS TAXA DEPRECIAÇÃO 10%)</t>
    </r>
    <r>
      <rPr>
        <sz val="9"/>
        <color rgb="FF000000"/>
        <rFont val="Calibri"/>
      </rPr>
      <t xml:space="preserve"> </t>
    </r>
  </si>
  <si>
    <t xml:space="preserve">Outros </t>
  </si>
  <si>
    <t>Total de Insumos diversos</t>
  </si>
  <si>
    <t>MÓDULO 6 - CUSTOS INDIRETOS, TRIBUTOS E LUCRO</t>
  </si>
  <si>
    <t>Custos Indiretos, Tributos e Lucro</t>
  </si>
  <si>
    <t>Custos Indiretos</t>
  </si>
  <si>
    <t>Lucro</t>
  </si>
  <si>
    <t>Tributos</t>
  </si>
  <si>
    <t>%</t>
  </si>
  <si>
    <t>C.1. Tributos Federais (PIS 1,65%)</t>
  </si>
  <si>
    <t>C.1. Tributos Federais (COFINS 7,60%)</t>
  </si>
  <si>
    <t>C.2. Tributos Estaduais (especificar)</t>
  </si>
  <si>
    <t>C.3. Tributos Municipais (ISS 5%)</t>
  </si>
  <si>
    <t>TOTAL DE TRIBUTOS</t>
  </si>
  <si>
    <t>TOTAL DOS CUSTOS INDIRETOS, TRIBUTOS E LUCRO</t>
  </si>
  <si>
    <t>Nota (1): Custos Indiretos, Tributos e Lucro por empregado.</t>
  </si>
  <si>
    <t>Nota (2): O valor referente a tributos é obtido aplicando-se o percentual sobre o valor do faturamento.</t>
  </si>
  <si>
    <t>Coeficiente:(1- % tributos ) : 1- 0,1425 = 0,8575</t>
  </si>
  <si>
    <t>QUADRO-RESUMO DO CUSTO POR EMPREGADO</t>
  </si>
  <si>
    <t>Mão de obra vinculada à execução contratual (valor por empregado)</t>
  </si>
  <si>
    <t>Módulo 1 - Composição da Remuneração</t>
  </si>
  <si>
    <t>Módulo 2 - Encargos e Benefícios Anuais, Mensais e Diários</t>
  </si>
  <si>
    <t>Módulo 5 - Insumos Diversos</t>
  </si>
  <si>
    <t>Subtotal (A + B +C+ D+E)</t>
  </si>
  <si>
    <t>Módulo 6 – Custos Indiretos, Tributos e Lucro</t>
  </si>
  <si>
    <t>VALOR TOTAL POR EMPREGADO</t>
  </si>
  <si>
    <t>QUADRO-RESUMO DO VALOR MENSAL DOS SERVIÇOS</t>
  </si>
  <si>
    <t>Tipo de Serviço (A)</t>
  </si>
  <si>
    <t>Valor Proposto por Empregado (B)</t>
  </si>
  <si>
    <t>Qtde. de Empregados por Posto (C)</t>
  </si>
  <si>
    <t>Valor Proposto por Posto</t>
  </si>
  <si>
    <t>Qtde. de Postos (E)</t>
  </si>
  <si>
    <t>Qtde. de postos  (E)</t>
  </si>
  <si>
    <t>Valor Total do Serviço</t>
  </si>
  <si>
    <t>(D) = (B x C)</t>
  </si>
  <si>
    <t>(F) = (D x E)</t>
  </si>
  <si>
    <t>I</t>
  </si>
  <si>
    <t>QUADRO DEMONSTRATIVO DO VALOR GLOBAL DA PROPOSTA</t>
  </si>
  <si>
    <t>VALOR GLOBAL DA PROPOSTA</t>
  </si>
  <si>
    <t>DESCRIÇÃO</t>
  </si>
  <si>
    <t>VALOR (R$)</t>
  </si>
  <si>
    <t>Valor proposto por unidade de medida *</t>
  </si>
  <si>
    <t>Valor mensal do serviço</t>
  </si>
  <si>
    <t>Valor global da proposta (Valor mensal do serviço multiplicado pelo número de meses do contrato).</t>
  </si>
  <si>
    <t>Copeira</t>
  </si>
  <si>
    <t>CBO 5134-25</t>
  </si>
  <si>
    <r>
      <t xml:space="preserve">Adicional de periculosidade    </t>
    </r>
    <r>
      <rPr>
        <b/>
        <sz val="9"/>
        <color rgb="FF000000"/>
        <rFont val="Calibri"/>
      </rPr>
      <t>( 30%)</t>
    </r>
  </si>
  <si>
    <r>
      <t xml:space="preserve">Aviso Prévio Trabalhado. </t>
    </r>
    <r>
      <rPr>
        <sz val="9"/>
        <color rgb="FFFF0000"/>
        <rFont val="Calibri"/>
      </rPr>
      <t>APT DEVERÁ SER REDUZIDO A 0,194% NO 2º ANO.</t>
    </r>
  </si>
  <si>
    <r>
      <t xml:space="preserve">Equipamentos e ferramentas </t>
    </r>
    <r>
      <rPr>
        <sz val="9"/>
        <color rgb="FFFF0000"/>
        <rFont val="Calibri"/>
      </rPr>
      <t>(APENAS TAXA DEPRECIAÇÃO 10%)</t>
    </r>
    <r>
      <rPr>
        <sz val="9"/>
        <color rgb="FF000000"/>
        <rFont val="Calibri"/>
      </rPr>
      <t xml:space="preserve"> </t>
    </r>
  </si>
  <si>
    <t>Jardineiro</t>
  </si>
  <si>
    <t>CBO 6220-10</t>
  </si>
  <si>
    <r>
      <t xml:space="preserve">Adicional de periculosidade    </t>
    </r>
    <r>
      <rPr>
        <b/>
        <sz val="9"/>
        <color rgb="FF000000"/>
        <rFont val="Calibri"/>
      </rPr>
      <t>( 30%)</t>
    </r>
  </si>
  <si>
    <r>
      <t xml:space="preserve">Aviso Prévio Trabalhado. </t>
    </r>
    <r>
      <rPr>
        <sz val="9"/>
        <color rgb="FFFF0000"/>
        <rFont val="Calibri"/>
      </rPr>
      <t>APT DEVERÁ SER REDUZIDO A 0,194% NO 2º ANO.</t>
    </r>
  </si>
  <si>
    <r>
      <t xml:space="preserve">Equipamentos e ferramentas </t>
    </r>
    <r>
      <rPr>
        <sz val="9"/>
        <color rgb="FFFF0000"/>
        <rFont val="Calibri"/>
      </rPr>
      <t>(APENAS TAXA DEPRECIAÇÃO 10%)</t>
    </r>
    <r>
      <rPr>
        <sz val="9"/>
        <color rgb="FF000000"/>
        <rFont val="Calibri"/>
      </rPr>
      <t xml:space="preserve"> </t>
    </r>
  </si>
  <si>
    <t>Média Unitária</t>
  </si>
  <si>
    <t>Valor Total</t>
  </si>
  <si>
    <t>UNIDADE</t>
  </si>
  <si>
    <t>UNIFORMES ANUAL POR EMPREGADO</t>
  </si>
  <si>
    <t>QUANTIDADE /ANO</t>
  </si>
  <si>
    <t>VALOR</t>
  </si>
  <si>
    <t>ITEM</t>
  </si>
  <si>
    <t xml:space="preserve">PREGÃO </t>
  </si>
  <si>
    <t>UASG</t>
  </si>
  <si>
    <t xml:space="preserve">ITEM </t>
  </si>
  <si>
    <t>PREGÃO</t>
  </si>
  <si>
    <t>UNIFORMES AUXILIAR DE MANUTENÇÃO PREDIAL - ITEM 1</t>
  </si>
  <si>
    <t>.11/2020</t>
  </si>
  <si>
    <t>.12/2019</t>
  </si>
  <si>
    <t>.46/2020</t>
  </si>
  <si>
    <t>.19/2020</t>
  </si>
  <si>
    <t>PAR</t>
  </si>
  <si>
    <t>LOJA DO MECANICO</t>
  </si>
  <si>
    <t>BH EPI</t>
  </si>
  <si>
    <t>ANHANGUERA FERRAMENTAS</t>
  </si>
  <si>
    <t>.3/2020</t>
  </si>
  <si>
    <t>.27/2019</t>
  </si>
  <si>
    <t>.25/2019</t>
  </si>
  <si>
    <t>.1/2020</t>
  </si>
  <si>
    <t>.33/2019</t>
  </si>
  <si>
    <t>UNIFORMES COPEIRA- ITEM 2</t>
  </si>
  <si>
    <t>UNIFORMES JARDINEIRO - ITEM 3</t>
  </si>
  <si>
    <t>UNIFORMES LAVADOR DE CARROS - ITEM 4</t>
  </si>
  <si>
    <t>VALOR TOTAL MENSAL</t>
  </si>
  <si>
    <t>As pesquisas de preços foram realizadas nos moldes do previsto pelça IN 05/2014-SLTI/MPDG e alterações. Em regra, foram realizadas buscas em licitações realizadas por outros órgãos da administração pública. Excepcionalmente, na falta de resultados no Painel de Preços do Governo Federal houve a consulta de preços em sites de internet.</t>
  </si>
  <si>
    <t>PREÇO 01</t>
  </si>
  <si>
    <t>PREÇO 02</t>
  </si>
  <si>
    <t>PREÇO 03</t>
  </si>
  <si>
    <t>MÉDIA UNITÁRIA</t>
  </si>
  <si>
    <t>VALOR TOTAL</t>
  </si>
  <si>
    <t>MATERIAL</t>
  </si>
  <si>
    <t>QTD. ANUAL</t>
  </si>
  <si>
    <t>LICITAÇÃO</t>
  </si>
  <si>
    <t>VALOR UNIT</t>
  </si>
  <si>
    <t>MATERIAIS PARA O AUXILIAR DE MANUTENÇÃO PREDIA - ITEM 1</t>
  </si>
  <si>
    <t>Assento p/ vaso sanitário</t>
  </si>
  <si>
    <t>.5/2020</t>
  </si>
  <si>
    <t>.4/2020</t>
  </si>
  <si>
    <t>.6/2020</t>
  </si>
  <si>
    <t>Bandeja para pintura anti-respingo, plástico, 29x37cm</t>
  </si>
  <si>
    <t>.22/2020</t>
  </si>
  <si>
    <t>Balde plástico para concreto, capacidade 12 litros, alça em aço galvanizado, com pegador no fundo do balde.</t>
  </si>
  <si>
    <t>.58/20</t>
  </si>
  <si>
    <t>.8/2019</t>
  </si>
  <si>
    <t>.4/2019</t>
  </si>
  <si>
    <t>Nível Bolha em corpo de alumínio</t>
  </si>
  <si>
    <t>.61/2019</t>
  </si>
  <si>
    <t>.22/2019</t>
  </si>
  <si>
    <t>CONJUNTO BROCA\, MATERIAL:AÇO RÁPIDO\, APLICAÇÃO:AÇO\, COMPONENTES:7 PEÇAS DE 5\, 6\, 7\, 9\, 10\, 11 E 12 MM\, TIPO:CILÍNDRICA</t>
  </si>
  <si>
    <t>CONJUNTO</t>
  </si>
  <si>
    <t>.3/2019</t>
  </si>
  <si>
    <t>.34/2020</t>
  </si>
  <si>
    <t>CONJUNTO BROCA\, MATERIAL:AÇO RÁPIDO\, APLICAÇÃO: MADEIRA</t>
  </si>
  <si>
    <t>.7/2019</t>
  </si>
  <si>
    <t>.10/2019</t>
  </si>
  <si>
    <t>Disco de corte concreto, Ref. TIROLITY</t>
  </si>
  <si>
    <t>Disco de corte ferro, Marca ref. IRWIN</t>
  </si>
  <si>
    <t>.10/2020</t>
  </si>
  <si>
    <t>.21/2020</t>
  </si>
  <si>
    <t>Disco de corte-madeira, Marca ref. KALA</t>
  </si>
  <si>
    <t>.14/2020</t>
  </si>
  <si>
    <t>.6/2019</t>
  </si>
  <si>
    <t>Extensão elétrica 10m</t>
  </si>
  <si>
    <t>.8/2018</t>
  </si>
  <si>
    <t>Fita isolante baixa tensão 19mmx10m, Philips, Pial, Siemens, Soprano, Tramontina</t>
  </si>
  <si>
    <t>rolo 10m</t>
  </si>
  <si>
    <t>.23/2019</t>
  </si>
  <si>
    <t>Fita veda rosca, teflon, 25m, 18mm, 0,08mm, resistência a temperatura, ABNT. Marca TECNOTAPE</t>
  </si>
  <si>
    <t>rolo 25m</t>
  </si>
  <si>
    <t>.13/2019</t>
  </si>
  <si>
    <t>.147/2019</t>
  </si>
  <si>
    <t>.04/2019</t>
  </si>
  <si>
    <t>Lixa d'água 80</t>
  </si>
  <si>
    <t>.5/2018</t>
  </si>
  <si>
    <t>.36/2018</t>
  </si>
  <si>
    <t>.040/2019</t>
  </si>
  <si>
    <t>Lixa d'água 100</t>
  </si>
  <si>
    <t>Luva de PEDREIRO, tricotada, malha pigmentada PVC</t>
  </si>
  <si>
    <t>.9/2019</t>
  </si>
  <si>
    <t xml:space="preserve">Mangueira de nível </t>
  </si>
  <si>
    <t>48/2018</t>
  </si>
  <si>
    <t>Parafuso com bucha e porca 10</t>
  </si>
  <si>
    <t>.21/2019</t>
  </si>
  <si>
    <t>.31/2019</t>
  </si>
  <si>
    <t>.43/2019</t>
  </si>
  <si>
    <t>Parafuso com bucha e porca 08</t>
  </si>
  <si>
    <t>Parafuso com bucha e porca 04</t>
  </si>
  <si>
    <t>Passa fio, material PVC</t>
  </si>
  <si>
    <t>.39/2019</t>
  </si>
  <si>
    <t>Pincel para pintura 02 pol, Marca ref. AJAX</t>
  </si>
  <si>
    <t>.25/2020</t>
  </si>
  <si>
    <t>.28/2020</t>
  </si>
  <si>
    <t>.28/2019</t>
  </si>
  <si>
    <t>Reparo p/ Caixa acoplada</t>
  </si>
  <si>
    <t>.2/2019</t>
  </si>
  <si>
    <t>.7/2020</t>
  </si>
  <si>
    <t>.32/2019</t>
  </si>
  <si>
    <t>Trena 05 metros, emborrachada, fita de aço, com trava</t>
  </si>
  <si>
    <t>.204/2019</t>
  </si>
  <si>
    <t>.18/219</t>
  </si>
  <si>
    <t>Trena 50 metros</t>
  </si>
  <si>
    <t>62/2019</t>
  </si>
  <si>
    <t>Enxada</t>
  </si>
  <si>
    <t>.22/19</t>
  </si>
  <si>
    <t>Pá</t>
  </si>
  <si>
    <t>Picareta</t>
  </si>
  <si>
    <t>.17/2020</t>
  </si>
  <si>
    <t>.211/2019</t>
  </si>
  <si>
    <t>Cavadeira Dupla</t>
  </si>
  <si>
    <t>.2/2020</t>
  </si>
  <si>
    <t>Colher de Pedreiro</t>
  </si>
  <si>
    <t>Desempenadeira</t>
  </si>
  <si>
    <t>Protetor solar FPS 30</t>
  </si>
  <si>
    <t>LITRO</t>
  </si>
  <si>
    <t>EXTRA</t>
  </si>
  <si>
    <t>GIGATUDO</t>
  </si>
  <si>
    <t>ZIGFERRAMENTAS</t>
  </si>
  <si>
    <t>MATERIAIS PARA O SERVIÇO DE COPEIRAGEM - ITEM 2</t>
  </si>
  <si>
    <t>Açúcar cristalizado, EMBALAGEM 5Kg, isenta de materiais terrosos, validade de 12 meses. Re. GUARANI.</t>
  </si>
  <si>
    <t>.90093/2019</t>
  </si>
  <si>
    <t>.8009/2019</t>
  </si>
  <si>
    <t>.90086/2019</t>
  </si>
  <si>
    <t>Adoçante sucralose em sachê 0,8g.  Embalagem contendo dizeres de rotulagem, composição nutricional, data de fabricação, validade, inscrição no órgão competente. CAIXA C/ 50 SACHÊ</t>
  </si>
  <si>
    <t>CAIXA COM 50 UND</t>
  </si>
  <si>
    <t>.20/2020</t>
  </si>
  <si>
    <t>.86/2019</t>
  </si>
  <si>
    <t>Acendedor de fogão</t>
  </si>
  <si>
    <t>.98/2019</t>
  </si>
  <si>
    <t>.64/2019</t>
  </si>
  <si>
    <t>Bandeja em aço inox, com  alça, 46 cm de comprimento e 33 cm de largura (aproximadamente).</t>
  </si>
  <si>
    <t>TRAMONTINA</t>
  </si>
  <si>
    <t>MAGAZINE LUIZA</t>
  </si>
  <si>
    <t>FERREIRA COSTA</t>
  </si>
  <si>
    <t>Café torrado e moído, aspecto homogêneo, embalados a vácuo. Pct de 500g. Marca de Ref. Santa Clara, 3 Corações.</t>
  </si>
  <si>
    <t>Chaleira de alumínio, min. 5 litros, com alça de madeira, n° 22, dimensões aproximadas de 35cm de diâmetro, 15cm de altura e 2mm de espessura. Ref. ABC.</t>
  </si>
  <si>
    <t>.181/2019</t>
  </si>
  <si>
    <t>Colher de pau, material madeira, tamanho médio, comprimento aproximado de 60cm. Ref. TECA</t>
  </si>
  <si>
    <t>.28/2018</t>
  </si>
  <si>
    <t>Conjunto de 06 xícaras, com alças e pires, de 80ml, para café. Ref. BOT. ART.</t>
  </si>
  <si>
    <t>.19/2019</t>
  </si>
  <si>
    <t>Conjunto para suco, contendo 1 jarra de 2L e 6 copos de aproximadamente 300ml, cor transparente. Ref. NADIR</t>
  </si>
  <si>
    <t>AMERICANAS</t>
  </si>
  <si>
    <t>SHOPTIME</t>
  </si>
  <si>
    <t>NOVO MUNDO</t>
  </si>
  <si>
    <t>Copo descartável, capacidade 50 ml, para café e chá, em poliestireno, atóxico, cor branca. Pacotes com 100 unidades.</t>
  </si>
  <si>
    <t>PCT 100 UND</t>
  </si>
  <si>
    <t>.57/2019</t>
  </si>
  <si>
    <t>.18/2019</t>
  </si>
  <si>
    <t>.97/2019</t>
  </si>
  <si>
    <t>Detergente líquido, neutro. Aplicação: cozinha. Embalagem de 500ml</t>
  </si>
  <si>
    <t>frasco 500 ml</t>
  </si>
  <si>
    <t>.26/2019</t>
  </si>
  <si>
    <t>80087/2020</t>
  </si>
  <si>
    <t>Esponja dupla face de fibras sintéticas, impregnada com material abrasivo e aderidas a espuma poliuretrano. Cor amarela (espuma) e verde (fibra). Ref. FART.</t>
  </si>
  <si>
    <t>.34/2019</t>
  </si>
  <si>
    <t>.044/2019</t>
  </si>
  <si>
    <t>Garrafas térmicas de pressão com capacidade de 1L, corpo em plástico polipropileno, ampola de aço inox. Ref. INVICTA.</t>
  </si>
  <si>
    <t>.15/2019</t>
  </si>
  <si>
    <t>.5/2019</t>
  </si>
  <si>
    <t>Garrafas térmicas de pressão com capacidade de 2L, corpo em plástico polipropileno, ampola de aço inox. Ref. INVICTA.</t>
  </si>
  <si>
    <t>.110/2019</t>
  </si>
  <si>
    <t>.45/2019</t>
  </si>
  <si>
    <t>Luva para limpeza, em látex de borracha natural, cor clara, tamanho médio. Contendo lote, data de fabricação e validade. Ref. VOLK.</t>
  </si>
  <si>
    <t>.94/2019</t>
  </si>
  <si>
    <t>.151/2019</t>
  </si>
  <si>
    <t>Palha de aço, material aço carbono, abrasividade média. Limpeza em geral, pacote com 4 unidades. Ref. SANY.</t>
  </si>
  <si>
    <t>PCT 4 UNID</t>
  </si>
  <si>
    <t>.1/2019</t>
  </si>
  <si>
    <t>Pano de prato para copa, bordas com acabamento em overlock, 100% algodão, dimensões 70x50cm, cor branca, acondicionadas em embalagens plásticas. Ref. CLICK.</t>
  </si>
  <si>
    <t>.37/2019</t>
  </si>
  <si>
    <t>Pano de limpeza para piso, fabricado em algodão, reforçado nas laterais, medindo aproximadamente 80cmx60cm. Ref. STA.MARG.</t>
  </si>
  <si>
    <t>Pano multiuso, uso doméstico. Tamanho  30cmx25cm. Sem cheiro. Ref SANY. Embalagem 5 Unidades</t>
  </si>
  <si>
    <t>05004/2019</t>
  </si>
  <si>
    <t>Saco Plático p/ Lixo comum cor preta ou azul, reforçado, capacidade 100 Litros, mínimo 10 microns. Pacote com 100 unidades;</t>
  </si>
  <si>
    <t>PACOTE 100 UNIDADES</t>
  </si>
  <si>
    <t>SUPRIFLEX</t>
  </si>
  <si>
    <t>COMÉRCIO DA LIMPEZA</t>
  </si>
  <si>
    <t>WIDE STOCK</t>
  </si>
  <si>
    <t>Papel toalha, comprimento 50m , largura 25cm, cor branca, aplicação cozinha. Ref. JAKSPEL. Pct c/02</t>
  </si>
  <si>
    <t>PCT 2 UNID</t>
  </si>
  <si>
    <t>.80087/2020</t>
  </si>
  <si>
    <t>.17/2019</t>
  </si>
  <si>
    <t>Chá Diversos, embalagem em caixa com 10 a 15 sachês, Marca referência: LEÃO ou OETKER</t>
  </si>
  <si>
    <t>CAIXA COM 10 SACHÊS</t>
  </si>
  <si>
    <t>.131/2019</t>
  </si>
  <si>
    <t>Porta sabão, detergente e esponja, composto de 3 lugares com medidas aproximadas de 6x25x10cm. Ref. PLASTBEL.</t>
  </si>
  <si>
    <t>Magazine Luiza</t>
  </si>
  <si>
    <t>Americanas</t>
  </si>
  <si>
    <t>Shoptime</t>
  </si>
  <si>
    <t>Recarga de gás 13kg (GLP), mediante troca de vasilhame, com lacre e entrega parcelada.</t>
  </si>
  <si>
    <t>RECARGA</t>
  </si>
  <si>
    <t xml:space="preserve">Leite em pó </t>
  </si>
  <si>
    <t>429/2019</t>
  </si>
  <si>
    <t>Luva Termica para Cozinha Industral, Material: Silicone</t>
  </si>
  <si>
    <t>.08/2020</t>
  </si>
  <si>
    <t>.94/2020</t>
  </si>
  <si>
    <t>.05/2019</t>
  </si>
  <si>
    <t>Rodo para pia com cabo de madeira reforçado em polipropileno, comprimento do suporte aproximadamente de 40cm. Ref. CONFIANCE.</t>
  </si>
  <si>
    <t>Palácio das ferramentas</t>
  </si>
  <si>
    <t>Sodimac</t>
  </si>
  <si>
    <t>Copo descartável, capacidade 200 ml, para água, em poliestireno, atóxico, cor branca. Pacotes com 100 unidades.</t>
  </si>
  <si>
    <t>.20/2019</t>
  </si>
  <si>
    <t xml:space="preserve">RODO com cepa em material sintético, com pigmento, medindo de 35 a 45cm, com EVA dupla e cabo de madeira plastificado de 1,5m, ponteira plástica com rosca. Espessura da borracha dupla entre 5 e 8mm cada uma, tipo inquebrável e </t>
  </si>
  <si>
    <t>31/2018</t>
  </si>
  <si>
    <t>77/2018</t>
  </si>
  <si>
    <t>35/2018</t>
  </si>
  <si>
    <t>Açucar, tipo demerara, granulado e coloração amarela - pacote 1kg</t>
  </si>
  <si>
    <t>PCT 1KG</t>
  </si>
  <si>
    <t>.9/2020</t>
  </si>
  <si>
    <t>Sabão em barra neutro, com data de fabricação, prazo de validade, registro na anvisa e embalagem plástica com 5 unidade de 200 g cada. Ref. MINUANO.</t>
  </si>
  <si>
    <t>PCT 5 UNID</t>
  </si>
  <si>
    <t>.41/2019</t>
  </si>
  <si>
    <t>MATERIAIS PARA O SERVIÇO DE JARDINEIRO - ITEM 3</t>
  </si>
  <si>
    <t>Ácido Bórico 17% Boro. Aplicação combate a fungos e bactérias. Marca Ref. NIROBRÁS. Kg</t>
  </si>
  <si>
    <t>KG</t>
  </si>
  <si>
    <t>.114/2019</t>
  </si>
  <si>
    <t>.03/2019</t>
  </si>
  <si>
    <t>ADUBO ANIMAL. Farinha de osso. Saco 50kg</t>
  </si>
  <si>
    <t>SACO 25 KG</t>
  </si>
  <si>
    <t>Calcário dolomítico. Aplicação correção do solo. . Marca INORCAL</t>
  </si>
  <si>
    <t>SACO 1KG</t>
  </si>
  <si>
    <t>Fertilizante monoamônio fosfato (MAP), aspecto físico pó, composição básica de 60% de P2O5 + 11% de N, aplicação agrícola, em sacos de 25 kg</t>
  </si>
  <si>
    <t>saco 25kg</t>
  </si>
  <si>
    <t>.11/2019</t>
  </si>
  <si>
    <t>.16/2019</t>
  </si>
  <si>
    <r>
      <t xml:space="preserve">Fertilizante natural, composição química 8% nitrogênio, 6% óxido potássio, 6% fósforo solúvel, aplicação agrícola, apresentação líquido litro, saco 25kg. </t>
    </r>
    <r>
      <rPr>
        <b/>
        <sz val="10"/>
        <color rgb="FF000000"/>
        <rFont val="Calibri"/>
      </rPr>
      <t>Marca de ref.: beifort</t>
    </r>
  </si>
  <si>
    <t>Gasolina para uso nas roçadeiras motorizadas (LITROS)</t>
  </si>
  <si>
    <t>.58/2019</t>
  </si>
  <si>
    <t>80085/2019</t>
  </si>
  <si>
    <t>Herbicida p/mato, concentrado solúvel, galão de 1L, validade mínima de 2 anos. Ref.  NUFARM.</t>
  </si>
  <si>
    <t>Boutin Campo&amp;Jardim</t>
  </si>
  <si>
    <t>Carrefour</t>
  </si>
  <si>
    <t>HS Floresta e Jardim</t>
  </si>
  <si>
    <t>Inseticida para formiga em líquido - 1L</t>
  </si>
  <si>
    <t>BomCultivo</t>
  </si>
  <si>
    <t>Loja Agropecuária</t>
  </si>
  <si>
    <t>Inseticida sistêmico e de contato, do grupo químico metilcarbamato de oxima. Composição: S-Methyl n-methylcarbamoyloxy), (thioacetimidate (metomil): 215 g/l (21,5% m/v). Ingredientes inertes: 785 g/l (78,5% m/v). Tipo de formulação: concentrado solúvel - ref.: lannate ou equivalente - Embalagem com 1 LITRO. Marca ref. SMC</t>
  </si>
  <si>
    <t>Inseticida (Óleo de Neen) - 1L</t>
  </si>
  <si>
    <t>Mangueira de Jardim de borracha Rolo de 50m</t>
  </si>
  <si>
    <t>rolo 50 m</t>
  </si>
  <si>
    <t>Regador de planta 10l de polipropileno. Marca ref, WORKER</t>
  </si>
  <si>
    <t>CASA DOS PARAFUSOS</t>
  </si>
  <si>
    <t>PALÁCIO DAS FERRAMENTAS</t>
  </si>
  <si>
    <t>Filtro para roçadeira</t>
  </si>
  <si>
    <t>MERCADO LIVRE</t>
  </si>
  <si>
    <t>Pulverizador Manual - 5 Litros</t>
  </si>
  <si>
    <t>PALACIO DAS FERRAMENTAS</t>
  </si>
  <si>
    <t>AGROMANIA</t>
  </si>
  <si>
    <t>MATERIAIS PARA LAVADOR DE CARROS - ITEM 4</t>
  </si>
  <si>
    <t>BALDE DE PLÁSTICO RESISTENTE COM CAPACIDADE DE 10 LITROS, COM ALÇA DE METAL, VARIADA.MARCA REFERÊNCIA OU SIMILAR: ICASA, PLASVALE, PLASNEW</t>
  </si>
  <si>
    <t>.46/2019</t>
  </si>
  <si>
    <t>Cera para polimento automotivo, cera, tipo pastosa, composição parafina, cera de carnaúba, silicone, silicato de aplicação automóvel. 200 gr/modelo: 200 g /" marca: fuzetto</t>
  </si>
  <si>
    <t>Lata 200g</t>
  </si>
  <si>
    <t>COMPLETE CARRO</t>
  </si>
  <si>
    <t>Esponja de microfibra para lavar carros. Marca de referência: Luxcar</t>
  </si>
  <si>
    <t>PAGUE MENOS</t>
  </si>
  <si>
    <t>Palácio das Ferramentas</t>
  </si>
  <si>
    <t>Esponja limpeza, material espuma/ fibra sintética, formato retangular, abrasividade mínima, aplicação limpeza geral, características adicionais toda face macia, cor branca</t>
  </si>
  <si>
    <t>LEROY MERLIN</t>
  </si>
  <si>
    <t>TUDO EM CONSTRUÇÃO</t>
  </si>
  <si>
    <t>Estopa para limpeza 100% algodão, pct 500g. Marca Ref. RENOV</t>
  </si>
  <si>
    <t>pct 500g</t>
  </si>
  <si>
    <t>Flanela 100% ALGODÃO, 40x60cm, Marca ref. MC</t>
  </si>
  <si>
    <t>27/2019</t>
  </si>
  <si>
    <t>.80088/2019</t>
  </si>
  <si>
    <t>Limpa pneu Gel, embalagem 5l, Marca ref. TECOVEL</t>
  </si>
  <si>
    <t>Frasco 5L</t>
  </si>
  <si>
    <t>Desengraxante hidrossolúvel de baixa espumação - 5L</t>
  </si>
  <si>
    <t>frasco 5L</t>
  </si>
  <si>
    <t>Shampoo / detergente AUTOMOTIVO neutro, biodegradável, bombona c/ 05 litros</t>
  </si>
  <si>
    <t>frasco 5l</t>
  </si>
  <si>
    <t>Vaselina Líquida 5l</t>
  </si>
  <si>
    <t>CASA DOS QUÍMICOS</t>
  </si>
  <si>
    <t>VALOR TOTAL ANUAL</t>
  </si>
  <si>
    <t>Lavador de Carros</t>
  </si>
  <si>
    <r>
      <t xml:space="preserve">Adicional de periculosidade    </t>
    </r>
    <r>
      <rPr>
        <b/>
        <sz val="9"/>
        <color rgb="FF000000"/>
        <rFont val="Calibri"/>
      </rPr>
      <t>( 30%)</t>
    </r>
  </si>
  <si>
    <r>
      <t xml:space="preserve">Aviso Prévio Trabalhado. </t>
    </r>
    <r>
      <rPr>
        <sz val="9"/>
        <color rgb="FFFF0000"/>
        <rFont val="Calibri"/>
      </rPr>
      <t>APT DEVERÁ SER REDUZIDO A 0,194% NO 2º ANO.</t>
    </r>
  </si>
  <si>
    <r>
      <t xml:space="preserve">Equipamentos e ferramentas </t>
    </r>
    <r>
      <rPr>
        <sz val="9"/>
        <color rgb="FFFF0000"/>
        <rFont val="Calibri"/>
      </rPr>
      <t>(APENAS TAXA DEPRECIAÇÃO 10%)</t>
    </r>
    <r>
      <rPr>
        <sz val="9"/>
        <color rgb="FF000000"/>
        <rFont val="Calibri"/>
      </rPr>
      <t xml:space="preserve"> </t>
    </r>
  </si>
  <si>
    <t>UTENSÍLIOS</t>
  </si>
  <si>
    <t>FERRAMENTAS E EQUIPAMENTOS  PARA O AUXILIAR DE MANUTENÇÃO PREDIAL - ITEM 1</t>
  </si>
  <si>
    <t>Alicate tipo Rebitador POP = Rebitadeira</t>
  </si>
  <si>
    <t>.40/2019</t>
  </si>
  <si>
    <t>Carrinho de mão, c/ pneu e câmara, Marca ref. PARABONI</t>
  </si>
  <si>
    <t xml:space="preserve">Jogo de Chave de Fenda hillips com 6 peças, :: 1/8"x 3" (3 mm x 80 mm)
:: 3/16" x 3" (5 mm x 80 mm)
:: 3/16” x 4” (5 mm x 100 mm)
:: 3/16” x 6” (5 mm x 150 mm)
:: 1/4" x 4" (6 mm x 100 mm)
:: 1/4” x 6” (6 mm x 150 mm)
</t>
  </si>
  <si>
    <t>conjunto</t>
  </si>
  <si>
    <t>Jogo de Chave Phillips 5 Peças</t>
  </si>
  <si>
    <t>CARREFOUR</t>
  </si>
  <si>
    <t>Kit Serra Copo, 11 peças - 8 serras copo de 22mm a 68mm, com adaptador Kw8 e 1 adaptador Kw 1/4 e chave allen. Referência Bosch 2607019450000</t>
  </si>
  <si>
    <t>Espátulas metálicas 04 cm cabo de madeira. Marca ref. WORKER</t>
  </si>
  <si>
    <t>.14/2019</t>
  </si>
  <si>
    <t>Espátulas metálicas 12 cm cabo de madeira</t>
  </si>
  <si>
    <t>.2156/2019</t>
  </si>
  <si>
    <t>Escada Extensível de Alumínio - 12 degraus, Capacidade 120kg</t>
  </si>
  <si>
    <t>Escada Doméstica , material Alumínio,6 ou 7 degraus, borracha antiderrapante. Degraus articuláveis</t>
  </si>
  <si>
    <t>Serra Mármore, Potência mínima 1400W - Voltagem 127V ou Bivolt</t>
  </si>
  <si>
    <t xml:space="preserve">Conjunto Chave Allen, Material Aço, Tratamento Superficial, Formato Hexagonal </t>
  </si>
  <si>
    <t>.27/2018</t>
  </si>
  <si>
    <t>.51/2019</t>
  </si>
  <si>
    <t>Ferro de Solda, potência mínima 40w</t>
  </si>
  <si>
    <t>.16/2020</t>
  </si>
  <si>
    <t>FURADEIRA DE IMPACTO POTÊNCIA mínima
800 W, MANDRIL ½ , MÁXIMO DE
PERFURAÇÃO NO CONCR ETO 20 MM,
AÇO 13 MM, MADEIRA 40 MM,
115/127 V, COM MALETA DE
TRANSPORTE</t>
  </si>
  <si>
    <t>.24/2020</t>
  </si>
  <si>
    <t xml:space="preserve">SERROTE PROFISSIONAL,
MATERIAL LÂMINA AÇO ALTO
CARBONO, TRATAMENTO
SUPERFICIAL TEMPERADO E
LIXADO, TIPO TRAVADO,
QUANTIDADE DENTES 7 POR
POLEGADA UN, MATERIAL
CABO MADEIRA, TAMANHO 26
POL
</t>
  </si>
  <si>
    <t>.84/2020</t>
  </si>
  <si>
    <t>Parafusadeira tipo profissional , Torque elevador para parafusamento, maleta para transporte; com baterias recarregáveis</t>
  </si>
  <si>
    <t>.42/2019</t>
  </si>
  <si>
    <t>.13/2020</t>
  </si>
  <si>
    <t>FERRAMENTAS E EQUIPAMENTOS PARA O SERVIÇO DE COPEIRAGEM - ITEM 2</t>
  </si>
  <si>
    <t>Cafeteira elétrica industrial 8l, Voltagem de 110 V ou bivolt.</t>
  </si>
  <si>
    <t>.15/2018</t>
  </si>
  <si>
    <t>FERRAMENTAS E EQUIPAMENTOS PARA O SERVIÇO DE JARDINAGEM - ITEM 3</t>
  </si>
  <si>
    <t>Ancinho para jardinagem, chapa de ferro e cabo de madeira</t>
  </si>
  <si>
    <t>Ferreira Costa</t>
  </si>
  <si>
    <t>Loja do Mecânico</t>
  </si>
  <si>
    <t>Lima de amolar alicate, tesoura e ferramentas em geral. Ref. GEDORE</t>
  </si>
  <si>
    <t>Mercado Livre</t>
  </si>
  <si>
    <t>Loja do Cuteleiro</t>
  </si>
  <si>
    <t xml:space="preserve">Carrinho de mão (pneu com câmara). Ref. PARABONI. </t>
  </si>
  <si>
    <t>Enxadinha com cabo de madeira.</t>
  </si>
  <si>
    <t>HortaViva</t>
  </si>
  <si>
    <t>Facão (médio), cabo de madeira ou polipropileno, 16 polegadas.</t>
  </si>
  <si>
    <t>~.11/2020</t>
  </si>
  <si>
    <t>Kit de jardinagem com 4 peças contendo:1 sacho coração 280mm, 1 arrancador de inço 325mm, 1 ancinho com 3 dentes 280mm 1 pazinha larga - 350mm. Ref Tramontina</t>
  </si>
  <si>
    <t>BERMAL</t>
  </si>
  <si>
    <t>NAGAZINE LUZIA</t>
  </si>
  <si>
    <t>ESTRELA10</t>
  </si>
  <si>
    <t>Pá para jardineiro, cabo de madeira, medindo aproximadamente 71cm e com terminação de plástico.</t>
  </si>
  <si>
    <t>Casas Bahia</t>
  </si>
  <si>
    <t>Tesoura pequena para poda 8.1/2". Marca ref. Tramontina</t>
  </si>
  <si>
    <t>Cofermeta Ferramentas</t>
  </si>
  <si>
    <t>Pulverizador costal entre 18 a 20 litros. Ref. KAWASHIMA</t>
  </si>
  <si>
    <t>Serrote para poda, corte de galho. Ref. WORKER.</t>
  </si>
  <si>
    <t>Tesoura de poda profissional com estrutura maciça em alumínio injetado, cabo anatômico revestido com plastisol, lâmina intercambiável em aço liga cromo vanádio temperada, ajuste de aproximação das lâminas e trava de segurança com acionamento em um único b</t>
  </si>
  <si>
    <t>.24/2019</t>
  </si>
  <si>
    <t>Vassoura para jardinagem, metálica e regulável com cabo de aproximadamente 120cm. Ref. COLLINS.</t>
  </si>
  <si>
    <t>Roçadeira profissional com 41,5 cc, potência de 2,01 hp, volume do tanque de combustível de 0,95 l, peso aproximado de 7,5 kg, comprimento do tubo de aproximadamente 1,5 m, diâmetro do tubo de uma polegada, cabeçote com fio de nylon, cinturão duplo padrão. Referência: husqvarna 143r-ii, Ref. Stihl</t>
  </si>
  <si>
    <t>.85/2019</t>
  </si>
  <si>
    <t>FERRAMENTAS E EQUIPAMENTOS PARA O SERVIÇO DE LAVDOR DE CARROS - ITEM 4</t>
  </si>
  <si>
    <t>ASPIRADOR PÓ/LÍQUIDO, MATERIAL PLÁSTICO ALTA RESISTÊNCIA, TIPO USO PROFISSIONAL, VOLTAGEM BIVOLT, POTÊNCIA ASPIRADOR 1400 W, CAPACIDADE TANQUE 13 L</t>
  </si>
  <si>
    <t>.130/2019</t>
  </si>
  <si>
    <t>.63/2019</t>
  </si>
  <si>
    <t>LAVADORA ALTA PRESSÃO\, PRESSÃO:1.740 LB\, VAZÃO:498 L/H\, TENSÃO:220 V\, POTÊNCIA CONSUMIDA:2\,2 KW/H\, PESO:5 KG\, CARACTERÍSTICAS ADICIONAIS:GATILHO AUTO-DESLIGÁVEL /MISTURADOR\, BICO TRIPLO\,\, TIPO:MONOFÁSICO, LAVADORA ALTA PRESSÃO\, PRESSÃO:1.740 LB\, VAZÃO:498 L/H\, TENSÃO:220 V\, POTÊNCIA CONSUMIDA:2\,2 KW/H\, PESO:15\,5 KG\, CARACTERÍSTICAS ADICIONAIS:GATILHO AUTO-DESLIGÁVEL /MISTURADOR\, BICO TRIPLO\,\, TIPO:MONOFÁSICO</t>
  </si>
  <si>
    <t>DEPRECIAÇÃO ANUAL 10%</t>
  </si>
  <si>
    <t>PLANILHA RESUMO</t>
  </si>
  <si>
    <t>VALOR MENSAL</t>
  </si>
  <si>
    <t>VALOR ANUAL</t>
  </si>
  <si>
    <t>AUX DE MANUTENÇÃO PREDIAL</t>
  </si>
  <si>
    <t>COPEIRAGEM</t>
  </si>
  <si>
    <t>JARDINEIRO</t>
  </si>
  <si>
    <t>LAVADOR DE CARROS</t>
  </si>
  <si>
    <t>TOTAIS MENSAIS POR COLABORADOR DOS SERVIÇOS</t>
  </si>
  <si>
    <t>Total com uniformes por colaborador</t>
  </si>
  <si>
    <t>Total de materiais por colaborador</t>
  </si>
  <si>
    <t>Total de ferramentas e equipamentos por colaborador</t>
  </si>
  <si>
    <t>Calça de segurança jeans/brim com elástico, confeccionada em algodão, cor azul marinho - tamanho a ser ajustado </t>
  </si>
  <si>
    <t>Camisa malha fria PV, manga longa, UVB com emblema da empresa. </t>
  </si>
  <si>
    <t>Meias, padrão sport, tecido Algodão, cor preta / azul escuro / branca </t>
  </si>
  <si>
    <t>Calçado ocupacional tipo bota impermeável, cano curto, sem forro, confeccionado em PVC na cor preta, solado com desenho antiderrapante. Material: Polimérico Termoplástico Impermeável Emborrachado </t>
  </si>
  <si>
    <t>Botina segurança, modelo blatt, material confeccionado em vaqueta hidrofugada curtida ao cromo, material sola poliuretano bidensidade injetado diretamente no cabedal, sem biqueira de aço, características adicionais fechamento com elástico, palmilha em material não-tecido montada pelo sistema strobel, com protetor de metatarso, tamanho a combinar na" entrega. Certificado de aprovação (ca)</t>
  </si>
  <si>
    <t>Óculos para proteção dos olhos contra impactos de partículas volantes; Referências: ÓCULOS DE SEGURANÇA MODELO BLACKCAP </t>
  </si>
  <si>
    <t>Boné tipo árabe, confeccionado em tecido brim profissional 100% algodão, tingimento profissional, construção sarja 3/1, peso mínimo 260 gramas/02, de alta resistência (equivalente ao solasol, santista, cedrobrim cedro, polibrim santarém, etc.), na cor cinza claro, aba média de 07 centímetros, com proteção do usuário da ação do sol sobre o pescoço, nuca, cabeça e ombros, saia em tamanhos de 42 cm, 30 cm e 24 cm, Cor: compatível com cores do uniforme. </t>
  </si>
  <si>
    <t xml:space="preserve">Conjunto de calça/saia em oxford (100% poliéster) e jaleco com manga curta (67%poliester 33% algodão). Calça toda elástico e Jaleco fechamento com botões. Azul marinho na gola e bolsos, Jaleco azul celeste e Calça azul marinho </t>
  </si>
  <si>
    <t>Sapato social, na cor preta, de boa qualidade, meio alto, de couro, tipo scarpin ou estilo boneca. Marca picadilly, Beira Rio, Dakota ou similar. </t>
  </si>
  <si>
    <t>Avental para cozinheira, impermeável, material plástico, medindo aproximadamente 70cmX50cm, cor branca. Ref. LAGROTTA</t>
  </si>
  <si>
    <t>Capacete de segurança, tipo ü (aba frontal), ciasse a, em polietileno de alta densidade na cor branca, com ventilação, sem tira refletiva, apresenta fendas laterais superiores para acessórios, composto de casco e sistema de suspensão. A suspensão é composta de duas cintas de tecido cruzadas, fixa ao casco através de quatro pontas de encaixe, com regulagem através de ajuste por catraca. Ao casco deve ser acoplado como acessório uma tira jugular elástica e tira absorvente de suor. Marca 3m modelo h 700. </t>
  </si>
  <si>
    <t>LUVA DE ELETRICISTA 2,5 Kvc Classe 00 CA: 2178 Orion, Luva de Segurança Isolante de Borracha, Tensão Máxima; 500 V, Tamanho a ser indicado </t>
  </si>
  <si>
    <t>Camiseta polo, tecido Malha Fria / Malha Piquet, manga curta, cor azul celeste </t>
  </si>
  <si>
    <t>.8/2020</t>
  </si>
  <si>
    <t>Luva proteção, material borracha, tamanho grande, tamanho cano longo, características adicionais: forrada. Aplicação limpeza. Par </t>
  </si>
  <si>
    <t>.52/2019</t>
  </si>
  <si>
    <t>Avental impermeável, confeccionado em napa branco, com tiras no pescoço e cintura. Marca ref. PLASTCOR  </t>
  </si>
  <si>
    <t>Capa de chuva em PVC, forrada com poliéster, com capa, na cor a ser indicada</t>
  </si>
  <si>
    <t>.11/20</t>
  </si>
  <si>
    <t>.59/2020</t>
  </si>
  <si>
    <t>.186/2019</t>
  </si>
  <si>
    <t>Cinta Lombar para coluna ajustável</t>
  </si>
  <si>
    <t>Extra</t>
  </si>
  <si>
    <t>Demorgan Uniformes</t>
  </si>
  <si>
    <t>.50/2018</t>
  </si>
  <si>
    <t>.109/2018</t>
  </si>
  <si>
    <t>.58/2018</t>
  </si>
  <si>
    <t>.42/2020</t>
  </si>
  <si>
    <t>.24081/2019</t>
  </si>
  <si>
    <t>.4053/2019</t>
  </si>
  <si>
    <t>CBO 5143-10</t>
  </si>
  <si>
    <t>SEAC/SE-2020</t>
  </si>
  <si>
    <t>___/____/2020</t>
  </si>
  <si>
    <t>CBO 5199-35</t>
  </si>
  <si>
    <t>VALOR TOTAL ANUAL AUXILIAR DE MANUTENÇÃO PREDIAL</t>
  </si>
  <si>
    <t>VALOR TOTAL ANUAL JARDINEIRO</t>
  </si>
  <si>
    <t>VALOR TOTAL ANUAL COPEIRO</t>
  </si>
  <si>
    <t>VALOR TOTAL ANUAL LAVADOR DE CARRO</t>
  </si>
  <si>
    <t>VALOR MENSAL AUXILIAR DE MANUTENÇÃO PREDIAL</t>
  </si>
  <si>
    <t>VALOR MENSAL JARDINEIRO</t>
  </si>
  <si>
    <t>VALOR MENSAL COPEIRO</t>
  </si>
  <si>
    <t>VALOR MENSAL LAVADOR DE CARRO</t>
  </si>
  <si>
    <t>VALOR TOTAL ANUAL AUX. MANUTENÇÃO PREDIAL</t>
  </si>
  <si>
    <t>VALOR TOTAL ANUAL COPEIRA</t>
  </si>
  <si>
    <t>VALOR MENSAL AUX. MANUTENÇÃO PREDIAL</t>
  </si>
  <si>
    <t>VALOR MENSAL COPEIRA</t>
  </si>
  <si>
    <t>Nº PROCESSO: 08520.001541/2020-40</t>
  </si>
  <si>
    <t>LICITAÇÃO Nº: Pregão Eletrônico 06/2020</t>
  </si>
  <si>
    <t>Salário Normativo da Categoria Profissional (CCT/2020-SEAC/SE Módulo 3)</t>
  </si>
  <si>
    <t>Salário Normativo da Categoria Profissional (CCT/2020-SEAC/SE Módulo 1)</t>
  </si>
  <si>
    <t>Salário Normativo da Categoria Profissional (CCT/2020-SEAC/SE Módulo 9)</t>
  </si>
  <si>
    <r>
      <t>Auxílio-Refeição/Alimentação R$ 12,50 (Cláusula 9</t>
    </r>
    <r>
      <rPr>
        <vertAlign val="superscript"/>
        <sz val="9"/>
        <rFont val="Calibri"/>
        <family val="2"/>
      </rPr>
      <t xml:space="preserve">a </t>
    </r>
    <r>
      <rPr>
        <sz val="9"/>
        <rFont val="Calibri"/>
        <family val="2"/>
      </rPr>
      <t>SEAC/SE/2020)</t>
    </r>
  </si>
  <si>
    <r>
      <t>Auxílio-Refeição/Alimentação R$ 12,50 (Cláusula 9</t>
    </r>
    <r>
      <rPr>
        <vertAlign val="superscript"/>
        <sz val="9"/>
        <color theme="1"/>
        <rFont val="Calibri"/>
        <family val="2"/>
      </rPr>
      <t xml:space="preserve">a </t>
    </r>
    <r>
      <rPr>
        <sz val="9"/>
        <color theme="1"/>
        <rFont val="Calibri"/>
        <family val="2"/>
      </rPr>
      <t>SEAC/SE/2020)</t>
    </r>
  </si>
  <si>
    <t>Obs: 0,9090 da célula C30 vem de 40/44.</t>
  </si>
  <si>
    <t>Assistência Médica e Familiar (Cláusula 14a SEAC/SE/2020)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</si>
</sst>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8" formatCode="&quot;R$&quot;\ #,##0.00;[Red]\-&quot;R$&quot;\ #,##0.00"/>
    <numFmt numFmtId="164" formatCode="0.000"/>
    <numFmt numFmtId="165" formatCode="_(&quot;R$ &quot;* #,##0.00_);_(&quot;R$ &quot;* \(#,##0.00\);_(&quot;R$ &quot;* &quot;-&quot;??_);_(@_)"/>
    <numFmt numFmtId="166" formatCode="_-* #,##0.00_-;\-* #,##0.00_-;_-* &quot;-&quot;??_-;_-@"/>
    <numFmt numFmtId="167" formatCode="_-&quot;R$&quot;\ * #,##0.00_-;\-&quot;R$&quot;\ * #,##0.00_-;_-&quot;R$&quot;\ * &quot;-&quot;??_-;_-@"/>
    <numFmt numFmtId="168" formatCode="0.0000"/>
    <numFmt numFmtId="169" formatCode="_-* #,##0.0000_-;\-* #,##0.0000_-;_-* &quot;-&quot;????_-;_-@"/>
    <numFmt numFmtId="170" formatCode="&quot;R$&quot;\ #,##0.00"/>
    <numFmt numFmtId="171" formatCode="&quot;R$&quot;#,##0.00"/>
  </numFmts>
  <fonts count="34">
    <font>
      <sz val="11"/>
      <color rgb="FF000000"/>
      <name val="Calibri"/>
    </font>
    <font>
      <b/>
      <sz val="9"/>
      <name val="Calibri"/>
    </font>
    <font>
      <sz val="9"/>
      <color rgb="FF000000"/>
      <name val="Calibri"/>
    </font>
    <font>
      <sz val="9"/>
      <name val="Calibri"/>
    </font>
    <font>
      <sz val="11"/>
      <name val="Calibri"/>
    </font>
    <font>
      <b/>
      <sz val="9"/>
      <color rgb="FF000000"/>
      <name val="Calibri"/>
    </font>
    <font>
      <b/>
      <sz val="9"/>
      <color rgb="FFFF0000"/>
      <name val="Calibri"/>
    </font>
    <font>
      <sz val="9"/>
      <color rgb="FFFF0000"/>
      <name val="Calibri"/>
    </font>
    <font>
      <b/>
      <sz val="10"/>
      <color rgb="FF000000"/>
      <name val="Calibri"/>
    </font>
    <font>
      <sz val="12"/>
      <color rgb="FF000000"/>
      <name val="Calibri"/>
    </font>
    <font>
      <b/>
      <sz val="12"/>
      <color rgb="FF000000"/>
      <name val="Calibri"/>
    </font>
    <font>
      <sz val="8"/>
      <color rgb="FF000000"/>
      <name val="Calibri"/>
    </font>
    <font>
      <sz val="27"/>
      <color rgb="FF039BE5"/>
      <name val="Omnes"/>
    </font>
    <font>
      <b/>
      <sz val="8"/>
      <color rgb="FF000000"/>
      <name val="Calibri"/>
    </font>
    <font>
      <b/>
      <sz val="11"/>
      <color rgb="FF000000"/>
      <name val="Calibri"/>
    </font>
    <font>
      <sz val="10"/>
      <color rgb="FF000000"/>
      <name val="Calibri"/>
    </font>
    <font>
      <sz val="10"/>
      <name val="Calibri"/>
    </font>
    <font>
      <b/>
      <sz val="12"/>
      <color rgb="FFFF0000"/>
      <name val="Calibri"/>
    </font>
    <font>
      <sz val="12"/>
      <name val="Calibri"/>
    </font>
    <font>
      <b/>
      <sz val="10"/>
      <color rgb="FF000000"/>
      <name val="Calibri"/>
      <family val="2"/>
    </font>
    <font>
      <sz val="10"/>
      <color rgb="FF000000"/>
      <name val="Arial"/>
      <family val="2"/>
    </font>
    <font>
      <sz val="9"/>
      <color rgb="FF000000"/>
      <name val="Arial"/>
      <family val="2"/>
    </font>
    <font>
      <sz val="12"/>
      <color rgb="FF000000"/>
      <name val="Calibri"/>
      <family val="2"/>
    </font>
    <font>
      <sz val="10"/>
      <color rgb="FF000000"/>
      <name val="Calibri"/>
      <family val="2"/>
    </font>
    <font>
      <sz val="9"/>
      <color rgb="FFFF0000"/>
      <name val="Calibri"/>
      <family val="2"/>
    </font>
    <font>
      <b/>
      <sz val="9"/>
      <color rgb="FFFF0000"/>
      <name val="Calibri"/>
      <family val="2"/>
    </font>
    <font>
      <sz val="11"/>
      <color rgb="FFFF0000"/>
      <name val="Calibri"/>
      <family val="2"/>
    </font>
    <font>
      <b/>
      <sz val="9"/>
      <name val="Calibri"/>
      <family val="2"/>
    </font>
    <font>
      <sz val="9"/>
      <name val="Calibri"/>
      <family val="2"/>
    </font>
    <font>
      <sz val="11"/>
      <name val="Calibri"/>
      <family val="2"/>
    </font>
    <font>
      <sz val="9"/>
      <color rgb="FF000000"/>
      <name val="Calibri"/>
      <family val="2"/>
    </font>
    <font>
      <vertAlign val="superscript"/>
      <sz val="9"/>
      <name val="Calibri"/>
      <family val="2"/>
    </font>
    <font>
      <sz val="9"/>
      <color theme="1"/>
      <name val="Calibri"/>
      <family val="2"/>
    </font>
    <font>
      <vertAlign val="superscript"/>
      <sz val="9"/>
      <color theme="1"/>
      <name val="Calibri"/>
      <family val="2"/>
    </font>
  </fonts>
  <fills count="14">
    <fill>
      <patternFill patternType="none"/>
    </fill>
    <fill>
      <patternFill patternType="gray125"/>
    </fill>
    <fill>
      <patternFill patternType="solid">
        <fgColor rgb="FF92D050"/>
        <bgColor rgb="FF92D050"/>
      </patternFill>
    </fill>
    <fill>
      <patternFill patternType="solid">
        <fgColor rgb="FF00B0F0"/>
        <bgColor rgb="FF00B0F0"/>
      </patternFill>
    </fill>
    <fill>
      <patternFill patternType="solid">
        <fgColor rgb="FFFFFF00"/>
        <bgColor rgb="FFFFFF00"/>
      </patternFill>
    </fill>
    <fill>
      <patternFill patternType="solid">
        <fgColor rgb="FFFFFFFF"/>
        <bgColor rgb="FFFFFFFF"/>
      </patternFill>
    </fill>
    <fill>
      <patternFill patternType="solid">
        <fgColor rgb="FFFF0000"/>
        <bgColor rgb="FFFF0000"/>
      </patternFill>
    </fill>
    <fill>
      <patternFill patternType="solid">
        <fgColor rgb="FFC2D69B"/>
        <bgColor rgb="FFC2D69B"/>
      </patternFill>
    </fill>
    <fill>
      <patternFill patternType="solid">
        <fgColor rgb="FFFBD4B4"/>
        <bgColor rgb="FFFBD4B4"/>
      </patternFill>
    </fill>
    <fill>
      <patternFill patternType="solid">
        <fgColor rgb="FFE36C09"/>
        <bgColor rgb="FFE36C09"/>
      </patternFill>
    </fill>
    <fill>
      <patternFill patternType="solid">
        <fgColor rgb="FFE5B8B7"/>
        <bgColor rgb="FFE5B8B7"/>
      </patternFill>
    </fill>
    <fill>
      <patternFill patternType="solid">
        <fgColor rgb="FFD8D8D8"/>
        <bgColor rgb="FFD8D8D8"/>
      </patternFill>
    </fill>
    <fill>
      <patternFill patternType="solid">
        <fgColor rgb="FFD9D9D9"/>
        <bgColor rgb="FFD9D9D9"/>
      </patternFill>
    </fill>
    <fill>
      <patternFill patternType="solid">
        <fgColor rgb="FFFABF8F"/>
        <bgColor rgb="FFFABF8F"/>
      </patternFill>
    </fill>
  </fills>
  <borders count="61">
    <border>
      <left/>
      <right/>
      <top/>
      <bottom/>
      <diagonal/>
    </border>
    <border>
      <left/>
      <right/>
      <top/>
      <bottom/>
      <diagonal/>
    </border>
    <border>
      <left/>
      <right/>
      <top/>
      <bottom/>
      <diagonal/>
    </border>
    <border>
      <left/>
      <right/>
      <top/>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bottom/>
      <diagonal/>
    </border>
    <border>
      <left/>
      <right/>
      <top/>
      <bottom style="thin">
        <color rgb="FF000000"/>
      </bottom>
      <diagonal/>
    </border>
    <border>
      <left/>
      <right/>
      <top/>
      <bottom style="thin">
        <color rgb="FF000000"/>
      </bottom>
      <diagonal/>
    </border>
    <border>
      <left/>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bottom style="thin">
        <color rgb="FF000000"/>
      </bottom>
      <diagonal/>
    </border>
    <border>
      <left/>
      <right style="thin">
        <color rgb="FF000000"/>
      </right>
      <top/>
      <bottom style="thin">
        <color rgb="FF000000"/>
      </bottom>
      <diagonal/>
    </border>
    <border>
      <left/>
      <right/>
      <top style="thin">
        <color rgb="FF000000"/>
      </top>
      <bottom style="thin">
        <color rgb="FF000000"/>
      </bottom>
      <diagonal/>
    </border>
    <border>
      <left/>
      <right/>
      <top style="thin">
        <color rgb="FF000000"/>
      </top>
      <bottom/>
      <diagonal/>
    </border>
    <border>
      <left style="medium">
        <color rgb="FF000000"/>
      </left>
      <right style="medium">
        <color rgb="FF000000"/>
      </right>
      <top style="medium">
        <color rgb="FF000000"/>
      </top>
      <bottom style="medium">
        <color rgb="FF000000"/>
      </bottom>
      <diagonal/>
    </border>
    <border>
      <left/>
      <right/>
      <top/>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right style="thin">
        <color rgb="FF000000"/>
      </right>
      <top style="thin">
        <color rgb="FF000000"/>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right/>
      <top/>
      <bottom style="thin">
        <color rgb="FF000000"/>
      </bottom>
      <diagonal/>
    </border>
    <border>
      <left/>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style="thin">
        <color rgb="FF000000"/>
      </left>
      <right style="thin">
        <color rgb="FF000000"/>
      </right>
      <top/>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right style="medium">
        <color rgb="FF000000"/>
      </right>
      <top style="medium">
        <color rgb="FF000000"/>
      </top>
      <bottom style="medium">
        <color rgb="FF000000"/>
      </bottom>
      <diagonal/>
    </border>
    <border>
      <left style="thin">
        <color rgb="FF000000"/>
      </left>
      <right style="thin">
        <color rgb="FF000000"/>
      </right>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style="thin">
        <color rgb="FF000000"/>
      </left>
      <right/>
      <top/>
      <bottom style="thin">
        <color rgb="FF000000"/>
      </bottom>
      <diagonal/>
    </border>
    <border>
      <left/>
      <right/>
      <top style="thin">
        <color rgb="FF000000"/>
      </top>
      <bottom/>
      <diagonal/>
    </border>
    <border>
      <left/>
      <right style="medium">
        <color rgb="FF000000"/>
      </right>
      <top/>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right style="medium">
        <color rgb="FF000000"/>
      </right>
      <top/>
      <bottom style="medium">
        <color rgb="FF000000"/>
      </bottom>
      <diagonal/>
    </border>
    <border>
      <left/>
      <right/>
      <top/>
      <bottom style="medium">
        <color rgb="FF000000"/>
      </bottom>
      <diagonal/>
    </border>
    <border>
      <left/>
      <right style="medium">
        <color rgb="FF000000"/>
      </right>
      <top/>
      <bottom/>
      <diagonal/>
    </border>
    <border>
      <left/>
      <right style="thin">
        <color rgb="FF000000"/>
      </right>
      <top style="thin">
        <color rgb="FF000000"/>
      </top>
      <bottom/>
      <diagonal/>
    </border>
    <border>
      <left/>
      <right style="medium">
        <color rgb="FF000000"/>
      </right>
      <top style="medium">
        <color rgb="FF000000"/>
      </top>
      <bottom style="medium">
        <color rgb="FF000000"/>
      </bottom>
      <diagonal/>
    </border>
    <border>
      <left style="medium">
        <color rgb="FF000000"/>
      </left>
      <right/>
      <top style="thin">
        <color rgb="FF000000"/>
      </top>
      <bottom style="thin">
        <color rgb="FF000000"/>
      </bottom>
      <diagonal/>
    </border>
    <border>
      <left/>
      <right/>
      <top style="thin">
        <color rgb="FF000000"/>
      </top>
      <bottom style="thin">
        <color rgb="FF000000"/>
      </bottom>
      <diagonal/>
    </border>
    <border>
      <left style="thin">
        <color rgb="FF000000"/>
      </left>
      <right/>
      <top/>
      <bottom/>
      <diagonal/>
    </border>
    <border>
      <left style="thin">
        <color rgb="FF000000"/>
      </left>
      <right style="thin">
        <color rgb="FF000000"/>
      </right>
      <top/>
      <bottom/>
      <diagonal/>
    </border>
    <border>
      <left style="medium">
        <color rgb="FF000000"/>
      </left>
      <right/>
      <top/>
      <bottom style="medium">
        <color rgb="FF000000"/>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style="medium">
        <color rgb="FF000000"/>
      </left>
      <right/>
      <top/>
      <bottom style="thin">
        <color rgb="FF000000"/>
      </bottom>
      <diagonal/>
    </border>
    <border>
      <left/>
      <right style="medium">
        <color rgb="FF000000"/>
      </right>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bottom style="thin">
        <color rgb="FF000000"/>
      </bottom>
      <diagonal/>
    </border>
    <border>
      <left style="thin">
        <color rgb="FF000000"/>
      </left>
      <right style="medium">
        <color rgb="FF000000"/>
      </right>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s>
  <cellStyleXfs count="1">
    <xf numFmtId="0" fontId="0" fillId="0" borderId="0"/>
  </cellStyleXfs>
  <cellXfs count="384">
    <xf numFmtId="0" fontId="0" fillId="0" borderId="0" xfId="0" applyFont="1" applyAlignment="1"/>
    <xf numFmtId="0" fontId="1" fillId="0" borderId="0" xfId="0" applyFont="1" applyAlignment="1">
      <alignment horizontal="center" vertical="center"/>
    </xf>
    <xf numFmtId="0" fontId="2" fillId="0" borderId="0" xfId="0" applyFont="1"/>
    <xf numFmtId="0" fontId="3" fillId="0" borderId="0" xfId="0" applyFont="1" applyAlignment="1">
      <alignment horizontal="center" vertical="center"/>
    </xf>
    <xf numFmtId="0" fontId="3" fillId="0" borderId="0" xfId="0" applyFont="1" applyAlignment="1">
      <alignment vertical="center"/>
    </xf>
    <xf numFmtId="0" fontId="1" fillId="0" borderId="0" xfId="0" applyFont="1" applyAlignment="1">
      <alignment vertical="center"/>
    </xf>
    <xf numFmtId="0" fontId="3" fillId="0" borderId="0" xfId="0" applyFont="1"/>
    <xf numFmtId="0" fontId="3" fillId="0" borderId="0" xfId="0" applyFont="1" applyAlignment="1">
      <alignment horizontal="center"/>
    </xf>
    <xf numFmtId="0" fontId="3" fillId="0" borderId="6" xfId="0" applyFont="1" applyBorder="1" applyAlignment="1">
      <alignment vertical="center" wrapText="1"/>
    </xf>
    <xf numFmtId="49" fontId="3" fillId="0" borderId="6" xfId="0" applyNumberFormat="1" applyFont="1" applyBorder="1" applyAlignment="1">
      <alignment vertical="center" wrapText="1"/>
    </xf>
    <xf numFmtId="0" fontId="2" fillId="0" borderId="0" xfId="0" applyFont="1" applyAlignment="1">
      <alignment vertical="center" wrapText="1"/>
    </xf>
    <xf numFmtId="0" fontId="2" fillId="0" borderId="0" xfId="0" applyFont="1" applyAlignment="1">
      <alignment horizontal="center"/>
    </xf>
    <xf numFmtId="0" fontId="5" fillId="0" borderId="10" xfId="0" applyFont="1" applyBorder="1" applyAlignment="1">
      <alignment horizontal="center"/>
    </xf>
    <xf numFmtId="0" fontId="2" fillId="0" borderId="10" xfId="0" applyFont="1" applyBorder="1"/>
    <xf numFmtId="14" fontId="6" fillId="0" borderId="10" xfId="0" applyNumberFormat="1" applyFont="1" applyBorder="1" applyAlignment="1">
      <alignment horizontal="center"/>
    </xf>
    <xf numFmtId="0" fontId="5" fillId="3" borderId="10" xfId="0" applyFont="1" applyFill="1" applyBorder="1" applyAlignment="1">
      <alignment horizontal="center"/>
    </xf>
    <xf numFmtId="0" fontId="3" fillId="0" borderId="10" xfId="0" applyFont="1" applyBorder="1" applyAlignment="1">
      <alignment horizontal="center"/>
    </xf>
    <xf numFmtId="0" fontId="2" fillId="0" borderId="10" xfId="0" applyFont="1" applyBorder="1" applyAlignment="1">
      <alignment horizontal="center"/>
    </xf>
    <xf numFmtId="0" fontId="5" fillId="0" borderId="0" xfId="0" applyFont="1" applyAlignment="1">
      <alignment horizontal="center"/>
    </xf>
    <xf numFmtId="0" fontId="2" fillId="0" borderId="0" xfId="0" applyFont="1" applyAlignment="1">
      <alignment horizontal="left"/>
    </xf>
    <xf numFmtId="0" fontId="5" fillId="0" borderId="10" xfId="0" applyFont="1" applyBorder="1" applyAlignment="1">
      <alignment horizontal="center" vertical="center"/>
    </xf>
    <xf numFmtId="0" fontId="2" fillId="0" borderId="10" xfId="0" applyFont="1" applyBorder="1" applyAlignment="1">
      <alignment vertical="center" wrapText="1"/>
    </xf>
    <xf numFmtId="0" fontId="5" fillId="0" borderId="10" xfId="0" applyFont="1" applyBorder="1" applyAlignment="1">
      <alignment horizontal="center" vertical="center" wrapText="1"/>
    </xf>
    <xf numFmtId="164" fontId="2" fillId="0" borderId="0" xfId="0" applyNumberFormat="1" applyFont="1"/>
    <xf numFmtId="165" fontId="2" fillId="0" borderId="10" xfId="0" applyNumberFormat="1" applyFont="1" applyBorder="1" applyAlignment="1">
      <alignment horizontal="center" vertical="center" wrapText="1"/>
    </xf>
    <xf numFmtId="0" fontId="2" fillId="0" borderId="10" xfId="0" applyFont="1" applyBorder="1" applyAlignment="1">
      <alignment horizontal="center" wrapText="1"/>
    </xf>
    <xf numFmtId="14" fontId="2" fillId="0" borderId="10" xfId="0" applyNumberFormat="1" applyFont="1" applyBorder="1" applyAlignment="1">
      <alignment horizontal="center" vertical="center" wrapText="1"/>
    </xf>
    <xf numFmtId="9" fontId="2" fillId="0" borderId="0" xfId="0" applyNumberFormat="1" applyFont="1"/>
    <xf numFmtId="165" fontId="2" fillId="0" borderId="10" xfId="0" applyNumberFormat="1" applyFont="1" applyBorder="1" applyAlignment="1">
      <alignment horizontal="right" vertical="center" wrapText="1"/>
    </xf>
    <xf numFmtId="165" fontId="5" fillId="4" borderId="10" xfId="0" applyNumberFormat="1" applyFont="1" applyFill="1" applyBorder="1" applyAlignment="1">
      <alignment horizontal="right" vertical="center" wrapText="1"/>
    </xf>
    <xf numFmtId="0" fontId="5" fillId="0" borderId="0" xfId="0" applyFont="1" applyAlignment="1">
      <alignment horizontal="center" vertical="center"/>
    </xf>
    <xf numFmtId="0" fontId="2" fillId="0" borderId="10" xfId="0" applyFont="1" applyBorder="1" applyAlignment="1">
      <alignment horizontal="left" vertical="center" wrapText="1"/>
    </xf>
    <xf numFmtId="10" fontId="2" fillId="0" borderId="10" xfId="0" applyNumberFormat="1" applyFont="1" applyBorder="1" applyAlignment="1">
      <alignment horizontal="center"/>
    </xf>
    <xf numFmtId="166" fontId="5" fillId="0" borderId="10" xfId="0" applyNumberFormat="1" applyFont="1" applyBorder="1" applyAlignment="1">
      <alignment horizontal="center" vertical="center"/>
    </xf>
    <xf numFmtId="10" fontId="2" fillId="5" borderId="10" xfId="0" applyNumberFormat="1" applyFont="1" applyFill="1" applyBorder="1" applyAlignment="1">
      <alignment horizontal="center"/>
    </xf>
    <xf numFmtId="166" fontId="5" fillId="4" borderId="10" xfId="0" applyNumberFormat="1" applyFont="1" applyFill="1" applyBorder="1" applyAlignment="1">
      <alignment horizontal="center" vertical="center"/>
    </xf>
    <xf numFmtId="0" fontId="5" fillId="0" borderId="10" xfId="0" applyFont="1" applyBorder="1" applyAlignment="1">
      <alignment horizontal="left" vertical="center" wrapText="1"/>
    </xf>
    <xf numFmtId="166" fontId="2" fillId="0" borderId="0" xfId="0" applyNumberFormat="1" applyFont="1"/>
    <xf numFmtId="0" fontId="2" fillId="0" borderId="10" xfId="0" applyFont="1" applyBorder="1" applyAlignment="1">
      <alignment horizontal="center" vertical="center" wrapText="1"/>
    </xf>
    <xf numFmtId="10" fontId="2" fillId="0" borderId="10" xfId="0" applyNumberFormat="1" applyFont="1" applyBorder="1" applyAlignment="1">
      <alignment horizontal="center" vertical="center" wrapText="1"/>
    </xf>
    <xf numFmtId="166" fontId="2" fillId="0" borderId="10" xfId="0" applyNumberFormat="1" applyFont="1" applyBorder="1" applyAlignment="1">
      <alignment horizontal="center" vertical="center" wrapText="1"/>
    </xf>
    <xf numFmtId="10" fontId="2" fillId="6" borderId="10" xfId="0" applyNumberFormat="1" applyFont="1" applyFill="1" applyBorder="1" applyAlignment="1">
      <alignment horizontal="center" vertical="center" wrapText="1"/>
    </xf>
    <xf numFmtId="166" fontId="5" fillId="4" borderId="10" xfId="0" applyNumberFormat="1" applyFont="1" applyFill="1" applyBorder="1" applyAlignment="1">
      <alignment horizontal="center" vertical="center" wrapText="1"/>
    </xf>
    <xf numFmtId="166" fontId="2" fillId="0" borderId="10" xfId="0" applyNumberFormat="1" applyFont="1" applyBorder="1" applyAlignment="1">
      <alignment vertical="center"/>
    </xf>
    <xf numFmtId="167" fontId="2" fillId="0" borderId="10" xfId="0" applyNumberFormat="1" applyFont="1" applyBorder="1" applyAlignment="1">
      <alignment horizontal="center" vertical="center"/>
    </xf>
    <xf numFmtId="167" fontId="2" fillId="0" borderId="0" xfId="0" applyNumberFormat="1" applyFont="1"/>
    <xf numFmtId="165" fontId="2" fillId="7" borderId="10" xfId="0" applyNumberFormat="1" applyFont="1" applyFill="1" applyBorder="1" applyAlignment="1">
      <alignment horizontal="center" vertical="center" wrapText="1"/>
    </xf>
    <xf numFmtId="165" fontId="5" fillId="4" borderId="10" xfId="0" applyNumberFormat="1" applyFont="1" applyFill="1" applyBorder="1" applyAlignment="1">
      <alignment horizontal="right"/>
    </xf>
    <xf numFmtId="2" fontId="2" fillId="0" borderId="0" xfId="0" applyNumberFormat="1" applyFont="1"/>
    <xf numFmtId="166" fontId="2" fillId="0" borderId="10" xfId="0" applyNumberFormat="1" applyFont="1" applyBorder="1" applyAlignment="1">
      <alignment horizontal="left" vertical="center" wrapText="1"/>
    </xf>
    <xf numFmtId="165" fontId="2" fillId="0" borderId="10" xfId="0" applyNumberFormat="1" applyFont="1" applyBorder="1" applyAlignment="1">
      <alignment horizontal="left" vertical="center" wrapText="1"/>
    </xf>
    <xf numFmtId="166" fontId="5" fillId="4" borderId="10" xfId="0" applyNumberFormat="1" applyFont="1" applyFill="1" applyBorder="1" applyAlignment="1">
      <alignment horizontal="left" vertical="center" wrapText="1"/>
    </xf>
    <xf numFmtId="10" fontId="2" fillId="0" borderId="10" xfId="0" applyNumberFormat="1" applyFont="1" applyBorder="1" applyAlignment="1">
      <alignment horizontal="center" vertical="center"/>
    </xf>
    <xf numFmtId="167" fontId="2" fillId="0" borderId="10" xfId="0" applyNumberFormat="1" applyFont="1" applyBorder="1" applyAlignment="1">
      <alignment horizontal="center"/>
    </xf>
    <xf numFmtId="165" fontId="2" fillId="0" borderId="10" xfId="0" applyNumberFormat="1" applyFont="1" applyBorder="1" applyAlignment="1">
      <alignment horizontal="center" vertical="center"/>
    </xf>
    <xf numFmtId="10" fontId="3" fillId="5" borderId="10" xfId="0" applyNumberFormat="1" applyFont="1" applyFill="1" applyBorder="1" applyAlignment="1">
      <alignment horizontal="center" vertical="center"/>
    </xf>
    <xf numFmtId="10" fontId="5" fillId="0" borderId="10" xfId="0" applyNumberFormat="1" applyFont="1" applyBorder="1" applyAlignment="1">
      <alignment horizontal="center" vertical="center"/>
    </xf>
    <xf numFmtId="165" fontId="5" fillId="4" borderId="10" xfId="0" applyNumberFormat="1" applyFont="1" applyFill="1" applyBorder="1" applyAlignment="1">
      <alignment horizontal="center" vertical="center"/>
    </xf>
    <xf numFmtId="168" fontId="2" fillId="0" borderId="0" xfId="0" applyNumberFormat="1" applyFont="1"/>
    <xf numFmtId="167" fontId="2" fillId="0" borderId="10" xfId="0" applyNumberFormat="1" applyFont="1" applyBorder="1" applyAlignment="1">
      <alignment horizontal="center" vertical="center" wrapText="1"/>
    </xf>
    <xf numFmtId="10" fontId="2" fillId="0" borderId="0" xfId="0" applyNumberFormat="1" applyFont="1"/>
    <xf numFmtId="169" fontId="2" fillId="0" borderId="0" xfId="0" applyNumberFormat="1" applyFont="1"/>
    <xf numFmtId="167" fontId="2" fillId="0" borderId="10" xfId="0" applyNumberFormat="1" applyFont="1" applyBorder="1" applyAlignment="1">
      <alignment horizontal="left" vertical="center" wrapText="1"/>
    </xf>
    <xf numFmtId="167" fontId="5" fillId="4" borderId="10" xfId="0" applyNumberFormat="1" applyFont="1" applyFill="1" applyBorder="1" applyAlignment="1">
      <alignment horizontal="left" vertical="center" wrapText="1"/>
    </xf>
    <xf numFmtId="9" fontId="2" fillId="0" borderId="10" xfId="0" applyNumberFormat="1" applyFont="1" applyBorder="1" applyAlignment="1">
      <alignment horizontal="center"/>
    </xf>
    <xf numFmtId="0" fontId="5" fillId="0" borderId="0" xfId="0" applyFont="1" applyAlignment="1">
      <alignment vertical="center"/>
    </xf>
    <xf numFmtId="167" fontId="5" fillId="4" borderId="10" xfId="0" applyNumberFormat="1" applyFont="1" applyFill="1" applyBorder="1" applyAlignment="1">
      <alignment horizontal="center" vertical="center" wrapText="1"/>
    </xf>
    <xf numFmtId="0" fontId="5" fillId="2" borderId="10" xfId="0" applyFont="1" applyFill="1" applyBorder="1" applyAlignment="1">
      <alignment horizontal="center"/>
    </xf>
    <xf numFmtId="167" fontId="2" fillId="0" borderId="10" xfId="0" applyNumberFormat="1" applyFont="1" applyBorder="1" applyAlignment="1">
      <alignment horizontal="right"/>
    </xf>
    <xf numFmtId="167" fontId="3" fillId="0" borderId="10" xfId="0" applyNumberFormat="1" applyFont="1" applyBorder="1" applyAlignment="1">
      <alignment horizontal="right"/>
    </xf>
    <xf numFmtId="0" fontId="1" fillId="0" borderId="10" xfId="0" applyFont="1" applyBorder="1" applyAlignment="1">
      <alignment horizontal="center"/>
    </xf>
    <xf numFmtId="0" fontId="5" fillId="0" borderId="10" xfId="0" applyFont="1" applyBorder="1"/>
    <xf numFmtId="9" fontId="2" fillId="0" borderId="10" xfId="0" applyNumberFormat="1" applyFont="1" applyBorder="1" applyAlignment="1">
      <alignment horizontal="center" vertical="center" wrapText="1"/>
    </xf>
    <xf numFmtId="167" fontId="2" fillId="0" borderId="10" xfId="0" applyNumberFormat="1" applyFont="1" applyBorder="1"/>
    <xf numFmtId="167" fontId="2" fillId="3" borderId="10" xfId="0" applyNumberFormat="1" applyFont="1" applyFill="1" applyBorder="1" applyAlignment="1">
      <alignment horizontal="left" vertical="center" wrapText="1"/>
    </xf>
    <xf numFmtId="0" fontId="5" fillId="0" borderId="10" xfId="0" applyFont="1" applyBorder="1" applyAlignment="1">
      <alignment vertical="center" wrapText="1"/>
    </xf>
    <xf numFmtId="0" fontId="2" fillId="0" borderId="14" xfId="0" applyFont="1" applyBorder="1"/>
    <xf numFmtId="0" fontId="5" fillId="9" borderId="15" xfId="0" applyFont="1" applyFill="1" applyBorder="1"/>
    <xf numFmtId="167" fontId="5" fillId="0" borderId="0" xfId="0" applyNumberFormat="1" applyFont="1"/>
    <xf numFmtId="0" fontId="5" fillId="0" borderId="0" xfId="0" applyFont="1" applyAlignment="1">
      <alignment horizontal="center" vertical="center" wrapText="1"/>
    </xf>
    <xf numFmtId="167" fontId="5" fillId="5" borderId="16" xfId="0" applyNumberFormat="1" applyFont="1" applyFill="1" applyBorder="1" applyAlignment="1">
      <alignment horizontal="left" vertical="center" wrapText="1"/>
    </xf>
    <xf numFmtId="0" fontId="5" fillId="0" borderId="17" xfId="0" applyFont="1" applyBorder="1" applyAlignment="1">
      <alignment horizontal="center" vertical="center" wrapText="1"/>
    </xf>
    <xf numFmtId="166" fontId="2" fillId="0" borderId="17" xfId="0" applyNumberFormat="1" applyFont="1" applyBorder="1" applyAlignment="1">
      <alignment horizontal="center" vertical="center" wrapText="1"/>
    </xf>
    <xf numFmtId="165" fontId="5" fillId="0" borderId="0" xfId="0" applyNumberFormat="1" applyFont="1" applyAlignment="1">
      <alignment horizontal="right"/>
    </xf>
    <xf numFmtId="4" fontId="2" fillId="0" borderId="0" xfId="0" applyNumberFormat="1" applyFont="1"/>
    <xf numFmtId="167" fontId="8" fillId="10" borderId="10" xfId="0" applyNumberFormat="1" applyFont="1" applyFill="1" applyBorder="1" applyAlignment="1">
      <alignment horizontal="left" vertical="center" wrapText="1"/>
    </xf>
    <xf numFmtId="165" fontId="2" fillId="0" borderId="10" xfId="0" applyNumberFormat="1" applyFont="1" applyBorder="1" applyAlignment="1">
      <alignment horizontal="right"/>
    </xf>
    <xf numFmtId="165" fontId="3" fillId="0" borderId="10" xfId="0" applyNumberFormat="1" applyFont="1" applyBorder="1" applyAlignment="1">
      <alignment horizontal="right"/>
    </xf>
    <xf numFmtId="170" fontId="2" fillId="0" borderId="0" xfId="0" applyNumberFormat="1" applyFont="1"/>
    <xf numFmtId="0" fontId="9" fillId="0" borderId="0" xfId="0" applyFont="1"/>
    <xf numFmtId="0" fontId="9" fillId="0" borderId="23" xfId="0" applyFont="1" applyBorder="1" applyAlignment="1">
      <alignment horizontal="center"/>
    </xf>
    <xf numFmtId="0" fontId="10" fillId="3" borderId="24" xfId="0" applyFont="1" applyFill="1" applyBorder="1" applyAlignment="1">
      <alignment horizontal="center" vertical="center"/>
    </xf>
    <xf numFmtId="0" fontId="10" fillId="0" borderId="17" xfId="0" applyFont="1" applyBorder="1" applyAlignment="1">
      <alignment horizontal="center" vertical="center"/>
    </xf>
    <xf numFmtId="0" fontId="10" fillId="2" borderId="25" xfId="0" applyFont="1" applyFill="1" applyBorder="1" applyAlignment="1">
      <alignment horizontal="center" vertical="center" wrapText="1"/>
    </xf>
    <xf numFmtId="0" fontId="10" fillId="12" borderId="26" xfId="0" applyFont="1" applyFill="1" applyBorder="1" applyAlignment="1">
      <alignment horizontal="center" vertical="center" wrapText="1"/>
    </xf>
    <xf numFmtId="0" fontId="10" fillId="5" borderId="26" xfId="0" applyFont="1" applyFill="1" applyBorder="1" applyAlignment="1">
      <alignment horizontal="center" vertical="center" wrapText="1"/>
    </xf>
    <xf numFmtId="0" fontId="9" fillId="0" borderId="22" xfId="0" applyFont="1" applyBorder="1" applyAlignment="1">
      <alignment horizontal="center" vertical="center"/>
    </xf>
    <xf numFmtId="167" fontId="9" fillId="11" borderId="31" xfId="0" applyNumberFormat="1" applyFont="1" applyFill="1" applyBorder="1" applyAlignment="1">
      <alignment horizontal="center" vertical="center"/>
    </xf>
    <xf numFmtId="0" fontId="9" fillId="0" borderId="10" xfId="0" applyFont="1" applyBorder="1" applyAlignment="1">
      <alignment horizontal="center" vertical="center" wrapText="1"/>
    </xf>
    <xf numFmtId="0" fontId="9" fillId="5" borderId="32" xfId="0" applyFont="1" applyFill="1" applyBorder="1" applyAlignment="1">
      <alignment horizontal="center" vertical="center" wrapText="1"/>
    </xf>
    <xf numFmtId="0" fontId="9" fillId="0" borderId="10" xfId="0" applyFont="1" applyBorder="1" applyAlignment="1">
      <alignment horizontal="center" vertical="center"/>
    </xf>
    <xf numFmtId="17" fontId="9" fillId="0" borderId="10" xfId="0" applyNumberFormat="1" applyFont="1" applyBorder="1" applyAlignment="1">
      <alignment horizontal="center" vertical="center"/>
    </xf>
    <xf numFmtId="0" fontId="9" fillId="0" borderId="17" xfId="0" applyFont="1" applyBorder="1" applyAlignment="1">
      <alignment horizontal="center" vertical="center"/>
    </xf>
    <xf numFmtId="0" fontId="9" fillId="0" borderId="33" xfId="0" applyFont="1" applyBorder="1" applyAlignment="1">
      <alignment horizontal="center" vertical="center" wrapText="1"/>
    </xf>
    <xf numFmtId="0" fontId="9" fillId="5" borderId="34" xfId="0" applyFont="1" applyFill="1" applyBorder="1" applyAlignment="1">
      <alignment horizontal="center" vertical="center" wrapText="1"/>
    </xf>
    <xf numFmtId="0" fontId="9" fillId="0" borderId="10" xfId="0" applyFont="1" applyBorder="1" applyAlignment="1">
      <alignment horizontal="left" vertical="center" wrapText="1"/>
    </xf>
    <xf numFmtId="0" fontId="9" fillId="5" borderId="26" xfId="0" applyFont="1" applyFill="1" applyBorder="1" applyAlignment="1">
      <alignment horizontal="center" vertical="center" wrapText="1"/>
    </xf>
    <xf numFmtId="0" fontId="9" fillId="5" borderId="35" xfId="0" applyFont="1" applyFill="1" applyBorder="1" applyAlignment="1">
      <alignment horizontal="center" vertical="center" wrapText="1"/>
    </xf>
    <xf numFmtId="167" fontId="9" fillId="11" borderId="10" xfId="0" applyNumberFormat="1" applyFont="1" applyFill="1" applyBorder="1" applyAlignment="1">
      <alignment horizontal="center" vertical="center"/>
    </xf>
    <xf numFmtId="167" fontId="10" fillId="4" borderId="15" xfId="0" applyNumberFormat="1" applyFont="1" applyFill="1" applyBorder="1" applyAlignment="1">
      <alignment horizontal="center" vertical="center"/>
    </xf>
    <xf numFmtId="0" fontId="11" fillId="0" borderId="0" xfId="0" applyFont="1"/>
    <xf numFmtId="0" fontId="12" fillId="0" borderId="0" xfId="0" applyFont="1" applyAlignment="1">
      <alignment vertical="center" wrapText="1"/>
    </xf>
    <xf numFmtId="0" fontId="11" fillId="0" borderId="0" xfId="0" applyFont="1" applyAlignment="1">
      <alignment vertical="center"/>
    </xf>
    <xf numFmtId="0" fontId="13" fillId="12" borderId="25" xfId="0" applyFont="1" applyFill="1" applyBorder="1" applyAlignment="1">
      <alignment horizontal="center" vertical="center" wrapText="1"/>
    </xf>
    <xf numFmtId="0" fontId="13" fillId="0" borderId="17" xfId="0" applyFont="1" applyBorder="1" applyAlignment="1">
      <alignment horizontal="center" vertical="center"/>
    </xf>
    <xf numFmtId="0" fontId="14" fillId="5" borderId="16" xfId="0" applyFont="1" applyFill="1" applyBorder="1" applyAlignment="1">
      <alignment vertical="center"/>
    </xf>
    <xf numFmtId="0" fontId="14" fillId="5" borderId="37" xfId="0" applyFont="1" applyFill="1" applyBorder="1" applyAlignment="1">
      <alignment vertical="center"/>
    </xf>
    <xf numFmtId="0" fontId="15" fillId="0" borderId="22" xfId="0" applyFont="1" applyBorder="1" applyAlignment="1">
      <alignment horizontal="left" vertical="center" wrapText="1"/>
    </xf>
    <xf numFmtId="0" fontId="15" fillId="0" borderId="22" xfId="0" applyFont="1" applyBorder="1" applyAlignment="1">
      <alignment horizontal="center" vertical="center" wrapText="1"/>
    </xf>
    <xf numFmtId="0" fontId="11" fillId="5" borderId="38" xfId="0" applyFont="1" applyFill="1" applyBorder="1" applyAlignment="1">
      <alignment horizontal="center" vertical="center"/>
    </xf>
    <xf numFmtId="17" fontId="11" fillId="0" borderId="22" xfId="0" applyNumberFormat="1" applyFont="1" applyBorder="1" applyAlignment="1">
      <alignment horizontal="center" vertical="center"/>
    </xf>
    <xf numFmtId="0" fontId="11" fillId="0" borderId="22" xfId="0" applyFont="1" applyBorder="1" applyAlignment="1">
      <alignment horizontal="center" vertical="center"/>
    </xf>
    <xf numFmtId="167" fontId="11" fillId="0" borderId="22" xfId="0" applyNumberFormat="1" applyFont="1" applyBorder="1" applyAlignment="1">
      <alignment horizontal="center" vertical="center"/>
    </xf>
    <xf numFmtId="167" fontId="11" fillId="11" borderId="31" xfId="0" applyNumberFormat="1" applyFont="1" applyFill="1" applyBorder="1" applyAlignment="1">
      <alignment horizontal="center" vertical="center"/>
    </xf>
    <xf numFmtId="0" fontId="15" fillId="0" borderId="10" xfId="0" applyFont="1" applyBorder="1" applyAlignment="1">
      <alignment horizontal="left" vertical="center" wrapText="1"/>
    </xf>
    <xf numFmtId="0" fontId="15" fillId="0" borderId="10" xfId="0" applyFont="1" applyBorder="1" applyAlignment="1">
      <alignment horizontal="center" vertical="center" wrapText="1"/>
    </xf>
    <xf numFmtId="0" fontId="11" fillId="5" borderId="39" xfId="0" applyFont="1" applyFill="1" applyBorder="1" applyAlignment="1">
      <alignment horizontal="center" vertical="center"/>
    </xf>
    <xf numFmtId="17" fontId="11" fillId="0" borderId="10" xfId="0" applyNumberFormat="1" applyFont="1" applyBorder="1" applyAlignment="1">
      <alignment horizontal="center" vertical="center"/>
    </xf>
    <xf numFmtId="0" fontId="11" fillId="0" borderId="10" xfId="0" applyFont="1" applyBorder="1" applyAlignment="1">
      <alignment horizontal="center" vertical="center"/>
    </xf>
    <xf numFmtId="167" fontId="11" fillId="0" borderId="10" xfId="0" applyNumberFormat="1" applyFont="1" applyBorder="1" applyAlignment="1">
      <alignment horizontal="center" vertical="center"/>
    </xf>
    <xf numFmtId="167" fontId="11" fillId="11" borderId="10" xfId="0" applyNumberFormat="1" applyFont="1" applyFill="1" applyBorder="1" applyAlignment="1">
      <alignment horizontal="center" vertical="center"/>
    </xf>
    <xf numFmtId="8" fontId="11" fillId="0" borderId="10" xfId="0" applyNumberFormat="1" applyFont="1" applyBorder="1" applyAlignment="1">
      <alignment horizontal="center" vertical="center"/>
    </xf>
    <xf numFmtId="0" fontId="11" fillId="0" borderId="10" xfId="0" applyFont="1" applyBorder="1" applyAlignment="1">
      <alignment horizontal="center" vertical="center" wrapText="1"/>
    </xf>
    <xf numFmtId="0" fontId="15" fillId="0" borderId="10" xfId="0" applyFont="1" applyBorder="1" applyAlignment="1">
      <alignment horizontal="left" vertical="center"/>
    </xf>
    <xf numFmtId="0" fontId="15" fillId="0" borderId="10" xfId="0" applyFont="1" applyBorder="1" applyAlignment="1">
      <alignment horizontal="center" vertical="center"/>
    </xf>
    <xf numFmtId="167" fontId="13" fillId="11" borderId="16" xfId="0" applyNumberFormat="1" applyFont="1" applyFill="1" applyBorder="1" applyAlignment="1">
      <alignment horizontal="center" vertical="center"/>
    </xf>
    <xf numFmtId="167" fontId="13" fillId="11" borderId="25" xfId="0" applyNumberFormat="1" applyFont="1" applyFill="1" applyBorder="1" applyAlignment="1">
      <alignment horizontal="center" vertical="center"/>
    </xf>
    <xf numFmtId="0" fontId="11" fillId="0" borderId="6" xfId="0" applyFont="1" applyBorder="1"/>
    <xf numFmtId="0" fontId="0" fillId="0" borderId="10" xfId="0" applyFont="1" applyBorder="1" applyAlignment="1">
      <alignment horizontal="center" vertical="center"/>
    </xf>
    <xf numFmtId="0" fontId="15" fillId="0" borderId="40" xfId="0" applyFont="1" applyBorder="1" applyAlignment="1">
      <alignment horizontal="left" vertical="center" wrapText="1"/>
    </xf>
    <xf numFmtId="0" fontId="15" fillId="0" borderId="41" xfId="0" applyFont="1" applyBorder="1" applyAlignment="1">
      <alignment horizontal="center" vertical="center"/>
    </xf>
    <xf numFmtId="0" fontId="11" fillId="5" borderId="10" xfId="0" applyFont="1" applyFill="1" applyBorder="1" applyAlignment="1">
      <alignment horizontal="center" vertical="center"/>
    </xf>
    <xf numFmtId="170" fontId="0" fillId="0" borderId="10" xfId="0" applyNumberFormat="1" applyFont="1" applyBorder="1" applyAlignment="1">
      <alignment horizontal="center" vertical="center"/>
    </xf>
    <xf numFmtId="0" fontId="15" fillId="0" borderId="41" xfId="0" applyFont="1" applyBorder="1" applyAlignment="1">
      <alignment horizontal="center" vertical="center" wrapText="1"/>
    </xf>
    <xf numFmtId="0" fontId="11" fillId="5" borderId="10" xfId="0" applyFont="1" applyFill="1" applyBorder="1" applyAlignment="1">
      <alignment horizontal="center" vertical="center" wrapText="1"/>
    </xf>
    <xf numFmtId="17" fontId="0" fillId="0" borderId="10" xfId="0" applyNumberFormat="1" applyFont="1" applyBorder="1" applyAlignment="1">
      <alignment horizontal="center" vertical="center"/>
    </xf>
    <xf numFmtId="0" fontId="0" fillId="5" borderId="10" xfId="0" applyFont="1" applyFill="1" applyBorder="1" applyAlignment="1">
      <alignment horizontal="center" vertical="center"/>
    </xf>
    <xf numFmtId="170" fontId="0" fillId="5" borderId="10" xfId="0" applyNumberFormat="1" applyFont="1" applyFill="1" applyBorder="1" applyAlignment="1">
      <alignment horizontal="center" vertical="center"/>
    </xf>
    <xf numFmtId="0" fontId="16" fillId="0" borderId="40" xfId="0" applyFont="1" applyBorder="1" applyAlignment="1">
      <alignment horizontal="left" vertical="center" wrapText="1"/>
    </xf>
    <xf numFmtId="171" fontId="0" fillId="0" borderId="10" xfId="0" applyNumberFormat="1" applyFont="1" applyBorder="1" applyAlignment="1">
      <alignment horizontal="center" vertical="center"/>
    </xf>
    <xf numFmtId="0" fontId="0" fillId="0" borderId="10" xfId="0" applyFont="1" applyBorder="1" applyAlignment="1">
      <alignment horizontal="center" vertical="center" wrapText="1"/>
    </xf>
    <xf numFmtId="0" fontId="15" fillId="0" borderId="0" xfId="0" applyFont="1"/>
    <xf numFmtId="0" fontId="0" fillId="0" borderId="17" xfId="0" applyFont="1" applyBorder="1" applyAlignment="1">
      <alignment horizontal="center" vertical="center"/>
    </xf>
    <xf numFmtId="170" fontId="0" fillId="0" borderId="17" xfId="0" applyNumberFormat="1" applyFont="1" applyBorder="1" applyAlignment="1">
      <alignment horizontal="center" vertical="center"/>
    </xf>
    <xf numFmtId="0" fontId="15" fillId="0" borderId="42" xfId="0" applyFont="1" applyBorder="1" applyAlignment="1">
      <alignment horizontal="left" vertical="center" wrapText="1"/>
    </xf>
    <xf numFmtId="8" fontId="0" fillId="0" borderId="17" xfId="0" applyNumberFormat="1" applyFont="1" applyBorder="1" applyAlignment="1">
      <alignment horizontal="center" vertical="center"/>
    </xf>
    <xf numFmtId="17" fontId="11" fillId="5" borderId="39" xfId="0" applyNumberFormat="1" applyFont="1" applyFill="1" applyBorder="1" applyAlignment="1">
      <alignment horizontal="center" vertical="center"/>
    </xf>
    <xf numFmtId="0" fontId="16" fillId="0" borderId="10" xfId="0" applyFont="1" applyBorder="1" applyAlignment="1">
      <alignment horizontal="left" vertical="center" wrapText="1"/>
    </xf>
    <xf numFmtId="0" fontId="15" fillId="5" borderId="10" xfId="0" applyFont="1" applyFill="1" applyBorder="1" applyAlignment="1">
      <alignment horizontal="left" vertical="center" wrapText="1"/>
    </xf>
    <xf numFmtId="0" fontId="15" fillId="0" borderId="17" xfId="0" applyFont="1" applyBorder="1" applyAlignment="1">
      <alignment horizontal="left" vertical="center" wrapText="1"/>
    </xf>
    <xf numFmtId="0" fontId="15" fillId="0" borderId="17" xfId="0" applyFont="1" applyBorder="1" applyAlignment="1">
      <alignment horizontal="center" vertical="center" wrapText="1"/>
    </xf>
    <xf numFmtId="0" fontId="11" fillId="5" borderId="43" xfId="0" applyFont="1" applyFill="1" applyBorder="1" applyAlignment="1">
      <alignment horizontal="center" vertical="center"/>
    </xf>
    <xf numFmtId="17" fontId="11" fillId="0" borderId="17" xfId="0" applyNumberFormat="1" applyFont="1" applyBorder="1" applyAlignment="1">
      <alignment horizontal="center" vertical="center"/>
    </xf>
    <xf numFmtId="0" fontId="11" fillId="0" borderId="17" xfId="0" applyFont="1" applyBorder="1" applyAlignment="1">
      <alignment horizontal="center" vertical="center"/>
    </xf>
    <xf numFmtId="167" fontId="11" fillId="0" borderId="17" xfId="0" applyNumberFormat="1" applyFont="1" applyBorder="1" applyAlignment="1">
      <alignment horizontal="center" vertical="center"/>
    </xf>
    <xf numFmtId="167" fontId="8" fillId="4" borderId="44" xfId="0" applyNumberFormat="1" applyFont="1" applyFill="1" applyBorder="1"/>
    <xf numFmtId="0" fontId="13" fillId="12" borderId="10" xfId="0" applyFont="1" applyFill="1" applyBorder="1" applyAlignment="1">
      <alignment horizontal="center" vertical="center" wrapText="1"/>
    </xf>
    <xf numFmtId="0" fontId="13" fillId="0" borderId="10" xfId="0" applyFont="1" applyBorder="1" applyAlignment="1">
      <alignment horizontal="center" vertical="center"/>
    </xf>
    <xf numFmtId="0" fontId="14" fillId="5" borderId="47" xfId="0" applyFont="1" applyFill="1" applyBorder="1" applyAlignment="1">
      <alignment vertical="center"/>
    </xf>
    <xf numFmtId="0" fontId="14" fillId="7" borderId="37" xfId="0" applyFont="1" applyFill="1" applyBorder="1" applyAlignment="1">
      <alignment vertical="center"/>
    </xf>
    <xf numFmtId="0" fontId="9" fillId="5" borderId="39" xfId="0" applyFont="1" applyFill="1" applyBorder="1" applyAlignment="1">
      <alignment horizontal="center" vertical="center"/>
    </xf>
    <xf numFmtId="167" fontId="9" fillId="0" borderId="10" xfId="0" applyNumberFormat="1" applyFont="1" applyBorder="1" applyAlignment="1">
      <alignment horizontal="center" vertical="center"/>
    </xf>
    <xf numFmtId="17" fontId="9" fillId="0" borderId="10" xfId="0" applyNumberFormat="1" applyFont="1" applyBorder="1" applyAlignment="1">
      <alignment horizontal="center" vertical="center" wrapText="1"/>
    </xf>
    <xf numFmtId="0" fontId="9" fillId="0" borderId="10" xfId="0" applyFont="1" applyBorder="1" applyAlignment="1">
      <alignment vertical="center" wrapText="1"/>
    </xf>
    <xf numFmtId="0" fontId="13" fillId="12" borderId="48" xfId="0" applyFont="1" applyFill="1" applyBorder="1" applyAlignment="1">
      <alignment horizontal="center" vertical="center" wrapText="1"/>
    </xf>
    <xf numFmtId="167" fontId="11" fillId="11" borderId="16" xfId="0" applyNumberFormat="1" applyFont="1" applyFill="1" applyBorder="1" applyAlignment="1">
      <alignment horizontal="center" vertical="center"/>
    </xf>
    <xf numFmtId="0" fontId="15" fillId="5" borderId="31" xfId="0" applyFont="1" applyFill="1" applyBorder="1" applyAlignment="1">
      <alignment horizontal="left" vertical="center" wrapText="1"/>
    </xf>
    <xf numFmtId="0" fontId="15" fillId="0" borderId="22" xfId="0" applyFont="1" applyBorder="1" applyAlignment="1">
      <alignment vertical="center" wrapText="1"/>
    </xf>
    <xf numFmtId="167" fontId="11" fillId="11" borderId="34" xfId="0" applyNumberFormat="1" applyFont="1" applyFill="1" applyBorder="1" applyAlignment="1">
      <alignment horizontal="center" vertical="center"/>
    </xf>
    <xf numFmtId="0" fontId="15" fillId="5" borderId="31" xfId="0" applyFont="1" applyFill="1" applyBorder="1" applyAlignment="1">
      <alignment horizontal="left" vertical="center"/>
    </xf>
    <xf numFmtId="0" fontId="15" fillId="0" borderId="22" xfId="0" applyFont="1" applyBorder="1" applyAlignment="1">
      <alignment horizontal="center" vertical="center"/>
    </xf>
    <xf numFmtId="0" fontId="11" fillId="5" borderId="16" xfId="0" applyFont="1" applyFill="1" applyBorder="1"/>
    <xf numFmtId="0" fontId="15" fillId="5" borderId="10" xfId="0" applyFont="1" applyFill="1" applyBorder="1" applyAlignment="1">
      <alignment horizontal="center" vertical="center"/>
    </xf>
    <xf numFmtId="167" fontId="11" fillId="5" borderId="10" xfId="0" applyNumberFormat="1" applyFont="1" applyFill="1" applyBorder="1" applyAlignment="1">
      <alignment horizontal="center" vertical="center"/>
    </xf>
    <xf numFmtId="17" fontId="11" fillId="5" borderId="10" xfId="0" applyNumberFormat="1" applyFont="1" applyFill="1" applyBorder="1" applyAlignment="1">
      <alignment horizontal="center" vertical="center"/>
    </xf>
    <xf numFmtId="17" fontId="11" fillId="5" borderId="10" xfId="0" applyNumberFormat="1" applyFont="1" applyFill="1" applyBorder="1" applyAlignment="1">
      <alignment horizontal="center" vertical="center" wrapText="1"/>
    </xf>
    <xf numFmtId="0" fontId="15" fillId="0" borderId="10" xfId="0" applyFont="1" applyBorder="1" applyAlignment="1">
      <alignment vertical="center" wrapText="1"/>
    </xf>
    <xf numFmtId="0" fontId="0" fillId="0" borderId="0" xfId="0" applyFont="1" applyAlignment="1">
      <alignment wrapText="1"/>
    </xf>
    <xf numFmtId="167" fontId="8" fillId="4" borderId="15" xfId="0" applyNumberFormat="1" applyFont="1" applyFill="1" applyBorder="1"/>
    <xf numFmtId="167" fontId="8" fillId="0" borderId="15" xfId="0" applyNumberFormat="1" applyFont="1" applyBorder="1"/>
    <xf numFmtId="0" fontId="10" fillId="5" borderId="10" xfId="0" applyFont="1" applyFill="1" applyBorder="1" applyAlignment="1">
      <alignment horizontal="center" vertical="center" wrapText="1"/>
    </xf>
    <xf numFmtId="0" fontId="2" fillId="5" borderId="16" xfId="0" applyFont="1" applyFill="1" applyBorder="1"/>
    <xf numFmtId="0" fontId="9" fillId="5" borderId="10" xfId="0" applyFont="1" applyFill="1" applyBorder="1" applyAlignment="1">
      <alignment horizontal="center" vertical="top"/>
    </xf>
    <xf numFmtId="0" fontId="9" fillId="5" borderId="24" xfId="0" applyFont="1" applyFill="1" applyBorder="1" applyAlignment="1">
      <alignment vertical="center"/>
    </xf>
    <xf numFmtId="167" fontId="18" fillId="5" borderId="10" xfId="0" applyNumberFormat="1" applyFont="1" applyFill="1" applyBorder="1" applyAlignment="1">
      <alignment horizontal="center" vertical="center"/>
    </xf>
    <xf numFmtId="167" fontId="18" fillId="5" borderId="10" xfId="0" applyNumberFormat="1" applyFont="1" applyFill="1" applyBorder="1" applyAlignment="1">
      <alignment horizontal="right" vertical="center"/>
    </xf>
    <xf numFmtId="0" fontId="9" fillId="5" borderId="25" xfId="0" applyFont="1" applyFill="1" applyBorder="1" applyAlignment="1">
      <alignment horizontal="center" vertical="top"/>
    </xf>
    <xf numFmtId="0" fontId="9" fillId="5" borderId="36" xfId="0" applyFont="1" applyFill="1" applyBorder="1" applyAlignment="1">
      <alignment vertical="center"/>
    </xf>
    <xf numFmtId="167" fontId="18" fillId="5" borderId="25" xfId="0" applyNumberFormat="1" applyFont="1" applyFill="1" applyBorder="1" applyAlignment="1">
      <alignment vertical="center"/>
    </xf>
    <xf numFmtId="167" fontId="18" fillId="5" borderId="25" xfId="0" applyNumberFormat="1" applyFont="1" applyFill="1" applyBorder="1" applyAlignment="1">
      <alignment horizontal="right" vertical="center"/>
    </xf>
    <xf numFmtId="167" fontId="10" fillId="5" borderId="15" xfId="0" applyNumberFormat="1" applyFont="1" applyFill="1" applyBorder="1" applyAlignment="1">
      <alignment horizontal="right" vertical="center"/>
    </xf>
    <xf numFmtId="167" fontId="2" fillId="5" borderId="16" xfId="0" applyNumberFormat="1" applyFont="1" applyFill="1" applyBorder="1"/>
    <xf numFmtId="167" fontId="10" fillId="5" borderId="15" xfId="0" applyNumberFormat="1" applyFont="1" applyFill="1" applyBorder="1"/>
    <xf numFmtId="0" fontId="5" fillId="5" borderId="16" xfId="0" applyFont="1" applyFill="1" applyBorder="1" applyAlignment="1">
      <alignment horizontal="center"/>
    </xf>
    <xf numFmtId="0" fontId="5" fillId="5" borderId="10" xfId="0" applyFont="1" applyFill="1" applyBorder="1"/>
    <xf numFmtId="167" fontId="2" fillId="5" borderId="10" xfId="0" applyNumberFormat="1" applyFont="1" applyFill="1" applyBorder="1" applyAlignment="1">
      <alignment horizontal="center"/>
    </xf>
    <xf numFmtId="167" fontId="5" fillId="5" borderId="16" xfId="0" applyNumberFormat="1" applyFont="1" applyFill="1" applyBorder="1"/>
    <xf numFmtId="167" fontId="2" fillId="5" borderId="16" xfId="0" applyNumberFormat="1" applyFont="1" applyFill="1" applyBorder="1" applyAlignment="1">
      <alignment horizontal="center"/>
    </xf>
    <xf numFmtId="0" fontId="5" fillId="5" borderId="10" xfId="0" applyFont="1" applyFill="1" applyBorder="1" applyAlignment="1">
      <alignment wrapText="1"/>
    </xf>
    <xf numFmtId="167" fontId="15" fillId="5" borderId="10" xfId="0" applyNumberFormat="1" applyFont="1" applyFill="1" applyBorder="1" applyAlignment="1">
      <alignment horizontal="center"/>
    </xf>
    <xf numFmtId="0" fontId="2" fillId="5" borderId="16" xfId="0" applyFont="1" applyFill="1" applyBorder="1" applyAlignment="1">
      <alignment horizontal="center"/>
    </xf>
    <xf numFmtId="4" fontId="2" fillId="5" borderId="16" xfId="0" applyNumberFormat="1" applyFont="1" applyFill="1" applyBorder="1" applyAlignment="1">
      <alignment horizontal="center"/>
    </xf>
    <xf numFmtId="0" fontId="15" fillId="5" borderId="16" xfId="0" applyFont="1" applyFill="1" applyBorder="1" applyAlignment="1">
      <alignment horizontal="center"/>
    </xf>
    <xf numFmtId="0" fontId="8" fillId="5" borderId="16" xfId="0" applyFont="1" applyFill="1" applyBorder="1" applyAlignment="1">
      <alignment horizontal="center" vertical="center" wrapText="1"/>
    </xf>
    <xf numFmtId="0" fontId="9" fillId="5" borderId="16" xfId="0" applyFont="1" applyFill="1" applyBorder="1" applyAlignment="1">
      <alignment vertical="center" wrapText="1"/>
    </xf>
    <xf numFmtId="4" fontId="9" fillId="5" borderId="16" xfId="0" applyNumberFormat="1" applyFont="1" applyFill="1" applyBorder="1" applyAlignment="1">
      <alignment horizontal="center" vertical="center" wrapText="1"/>
    </xf>
    <xf numFmtId="4" fontId="9" fillId="5" borderId="16" xfId="0" applyNumberFormat="1" applyFont="1" applyFill="1" applyBorder="1" applyAlignment="1">
      <alignment horizontal="center" vertical="center"/>
    </xf>
    <xf numFmtId="4" fontId="0" fillId="5" borderId="16" xfId="0" applyNumberFormat="1" applyFont="1" applyFill="1" applyBorder="1"/>
    <xf numFmtId="0" fontId="0" fillId="5" borderId="16" xfId="0" applyFont="1" applyFill="1" applyBorder="1"/>
    <xf numFmtId="0" fontId="0" fillId="5" borderId="16" xfId="0" applyFont="1" applyFill="1" applyBorder="1" applyAlignment="1">
      <alignment horizontal="center"/>
    </xf>
    <xf numFmtId="0" fontId="2" fillId="5" borderId="16" xfId="0" applyFont="1" applyFill="1" applyBorder="1" applyAlignment="1">
      <alignment horizontal="center" vertical="center"/>
    </xf>
    <xf numFmtId="0" fontId="5" fillId="5" borderId="37" xfId="0" applyFont="1" applyFill="1" applyBorder="1"/>
    <xf numFmtId="0" fontId="5" fillId="3" borderId="55" xfId="0" applyFont="1" applyFill="1" applyBorder="1"/>
    <xf numFmtId="0" fontId="5" fillId="3" borderId="56" xfId="0" applyFont="1" applyFill="1" applyBorder="1"/>
    <xf numFmtId="0" fontId="5" fillId="5" borderId="37" xfId="0" applyFont="1" applyFill="1" applyBorder="1" applyAlignment="1">
      <alignment horizontal="center"/>
    </xf>
    <xf numFmtId="0" fontId="5" fillId="4" borderId="55" xfId="0" applyFont="1" applyFill="1" applyBorder="1" applyAlignment="1">
      <alignment horizontal="center"/>
    </xf>
    <xf numFmtId="0" fontId="5" fillId="4" borderId="56" xfId="0" applyFont="1" applyFill="1" applyBorder="1" applyAlignment="1">
      <alignment horizontal="center"/>
    </xf>
    <xf numFmtId="4" fontId="2" fillId="0" borderId="55" xfId="0" applyNumberFormat="1" applyFont="1" applyBorder="1"/>
    <xf numFmtId="0" fontId="2" fillId="0" borderId="56" xfId="0" applyFont="1" applyBorder="1"/>
    <xf numFmtId="167" fontId="2" fillId="0" borderId="42" xfId="0" applyNumberFormat="1" applyFont="1" applyBorder="1"/>
    <xf numFmtId="0" fontId="2" fillId="0" borderId="55" xfId="0" applyFont="1" applyBorder="1"/>
    <xf numFmtId="167" fontId="2" fillId="0" borderId="56" xfId="0" applyNumberFormat="1" applyFont="1" applyBorder="1"/>
    <xf numFmtId="0" fontId="2" fillId="0" borderId="57" xfId="0" applyFont="1" applyBorder="1" applyAlignment="1">
      <alignment horizontal="center"/>
    </xf>
    <xf numFmtId="167" fontId="2" fillId="0" borderId="58" xfId="0" applyNumberFormat="1" applyFont="1" applyBorder="1" applyAlignment="1">
      <alignment horizontal="center"/>
    </xf>
    <xf numFmtId="0" fontId="5" fillId="0" borderId="59" xfId="0" applyFont="1" applyBorder="1" applyAlignment="1">
      <alignment horizontal="center"/>
    </xf>
    <xf numFmtId="167" fontId="5" fillId="0" borderId="60" xfId="0" applyNumberFormat="1" applyFont="1" applyBorder="1" applyAlignment="1">
      <alignment horizontal="center"/>
    </xf>
    <xf numFmtId="0" fontId="5" fillId="0" borderId="59" xfId="0" applyFont="1" applyBorder="1"/>
    <xf numFmtId="167" fontId="5" fillId="0" borderId="60" xfId="0" applyNumberFormat="1" applyFont="1" applyBorder="1"/>
    <xf numFmtId="0" fontId="19" fillId="12" borderId="25" xfId="0" applyFont="1" applyFill="1" applyBorder="1" applyAlignment="1">
      <alignment horizontal="center" vertical="center" wrapText="1"/>
    </xf>
    <xf numFmtId="0" fontId="20" fillId="0" borderId="22" xfId="0" applyFont="1" applyBorder="1" applyAlignment="1">
      <alignment horizontal="center" vertical="center" wrapText="1"/>
    </xf>
    <xf numFmtId="0" fontId="20" fillId="0" borderId="20" xfId="0" applyFont="1" applyBorder="1" applyAlignment="1">
      <alignment horizontal="center" vertical="center" wrapText="1"/>
    </xf>
    <xf numFmtId="0" fontId="20" fillId="0" borderId="10" xfId="0" applyFont="1" applyBorder="1" applyAlignment="1">
      <alignment horizontal="center" vertical="center" wrapText="1"/>
    </xf>
    <xf numFmtId="0" fontId="20" fillId="5" borderId="32" xfId="0" applyFont="1" applyFill="1" applyBorder="1" applyAlignment="1">
      <alignment horizontal="center" vertical="center" wrapText="1"/>
    </xf>
    <xf numFmtId="0" fontId="20" fillId="0" borderId="4" xfId="0" applyFont="1" applyBorder="1" applyAlignment="1">
      <alignment horizontal="center" vertical="center" wrapText="1"/>
    </xf>
    <xf numFmtId="0" fontId="21" fillId="0" borderId="22" xfId="0" applyFont="1" applyBorder="1" applyAlignment="1">
      <alignment horizontal="center" vertical="center"/>
    </xf>
    <xf numFmtId="0" fontId="21" fillId="0" borderId="0" xfId="0" applyFont="1" applyAlignment="1"/>
    <xf numFmtId="0" fontId="21" fillId="0" borderId="22" xfId="0" applyFont="1" applyBorder="1" applyAlignment="1">
      <alignment horizontal="center" vertical="center" wrapText="1"/>
    </xf>
    <xf numFmtId="0" fontId="21" fillId="0" borderId="20" xfId="0" applyFont="1" applyBorder="1" applyAlignment="1">
      <alignment horizontal="center" vertical="center" wrapText="1"/>
    </xf>
    <xf numFmtId="167" fontId="21" fillId="11" borderId="31" xfId="0" applyNumberFormat="1" applyFont="1" applyFill="1" applyBorder="1" applyAlignment="1">
      <alignment horizontal="center" vertical="center"/>
    </xf>
    <xf numFmtId="0" fontId="21" fillId="0" borderId="10" xfId="0" applyFont="1" applyBorder="1" applyAlignment="1">
      <alignment horizontal="center" vertical="center" wrapText="1"/>
    </xf>
    <xf numFmtId="0" fontId="21" fillId="5" borderId="32" xfId="0" applyFont="1" applyFill="1" applyBorder="1" applyAlignment="1">
      <alignment horizontal="center" vertical="center" wrapText="1"/>
    </xf>
    <xf numFmtId="0" fontId="21" fillId="0" borderId="10" xfId="0" applyFont="1" applyBorder="1" applyAlignment="1">
      <alignment horizontal="center" vertical="center"/>
    </xf>
    <xf numFmtId="3" fontId="21" fillId="0" borderId="10" xfId="0" applyNumberFormat="1" applyFont="1" applyBorder="1" applyAlignment="1">
      <alignment horizontal="center" vertical="center"/>
    </xf>
    <xf numFmtId="0" fontId="21" fillId="0" borderId="4" xfId="0" applyFont="1" applyBorder="1" applyAlignment="1">
      <alignment horizontal="center" vertical="center" wrapText="1"/>
    </xf>
    <xf numFmtId="17" fontId="21" fillId="0" borderId="10" xfId="0" applyNumberFormat="1" applyFont="1" applyBorder="1" applyAlignment="1">
      <alignment horizontal="center" vertical="center"/>
    </xf>
    <xf numFmtId="0" fontId="21" fillId="0" borderId="0" xfId="0" applyFont="1" applyAlignment="1">
      <alignment horizontal="center"/>
    </xf>
    <xf numFmtId="0" fontId="21" fillId="0" borderId="31" xfId="0" applyFont="1" applyBorder="1" applyAlignment="1">
      <alignment horizontal="center" vertical="center"/>
    </xf>
    <xf numFmtId="0" fontId="21" fillId="0" borderId="32" xfId="0" applyFont="1" applyBorder="1" applyAlignment="1">
      <alignment horizontal="center" vertical="center" wrapText="1"/>
    </xf>
    <xf numFmtId="0" fontId="22" fillId="0" borderId="22" xfId="0" applyFont="1" applyBorder="1" applyAlignment="1">
      <alignment horizontal="center" vertical="center"/>
    </xf>
    <xf numFmtId="0" fontId="22" fillId="5" borderId="24" xfId="0" applyFont="1" applyFill="1" applyBorder="1" applyAlignment="1">
      <alignment horizontal="center" vertical="center" wrapText="1"/>
    </xf>
    <xf numFmtId="0" fontId="22" fillId="0" borderId="10" xfId="0" applyFont="1" applyBorder="1" applyAlignment="1">
      <alignment horizontal="center" vertical="center"/>
    </xf>
    <xf numFmtId="0" fontId="9" fillId="0" borderId="31" xfId="0" applyFont="1" applyBorder="1" applyAlignment="1">
      <alignment horizontal="center" vertical="center" wrapText="1"/>
    </xf>
    <xf numFmtId="0" fontId="23" fillId="0" borderId="10" xfId="0" applyFont="1" applyBorder="1" applyAlignment="1">
      <alignment horizontal="center" vertical="center" wrapText="1"/>
    </xf>
    <xf numFmtId="0" fontId="23" fillId="0" borderId="10" xfId="0" applyFont="1" applyBorder="1" applyAlignment="1">
      <alignment horizontal="left" vertical="center" wrapText="1"/>
    </xf>
    <xf numFmtId="0" fontId="23" fillId="5" borderId="24" xfId="0" applyFont="1" applyFill="1" applyBorder="1" applyAlignment="1">
      <alignment horizontal="center" vertical="center" wrapText="1"/>
    </xf>
    <xf numFmtId="0" fontId="23" fillId="5" borderId="46" xfId="0" applyFont="1" applyFill="1" applyBorder="1" applyAlignment="1">
      <alignment horizontal="center" vertical="center" wrapText="1"/>
    </xf>
    <xf numFmtId="0" fontId="23" fillId="0" borderId="16" xfId="0" applyFont="1" applyBorder="1" applyAlignment="1">
      <alignment horizontal="left" vertical="center" wrapText="1"/>
    </xf>
    <xf numFmtId="0" fontId="22" fillId="5" borderId="32" xfId="0" applyFont="1" applyFill="1" applyBorder="1" applyAlignment="1">
      <alignment horizontal="center" vertical="center" wrapText="1"/>
    </xf>
    <xf numFmtId="0" fontId="22" fillId="0" borderId="17" xfId="0" applyFont="1" applyBorder="1" applyAlignment="1">
      <alignment horizontal="center" vertical="center"/>
    </xf>
    <xf numFmtId="0" fontId="0" fillId="0" borderId="0" xfId="0" applyFont="1" applyAlignment="1"/>
    <xf numFmtId="0" fontId="4" fillId="0" borderId="51" xfId="0" applyFont="1" applyBorder="1"/>
    <xf numFmtId="0" fontId="4" fillId="0" borderId="52" xfId="0" applyFont="1" applyBorder="1"/>
    <xf numFmtId="0" fontId="21" fillId="0" borderId="0" xfId="0" applyFont="1" applyAlignment="1">
      <alignment wrapText="1"/>
    </xf>
    <xf numFmtId="0" fontId="20" fillId="0" borderId="0" xfId="0" applyFont="1" applyAlignment="1">
      <alignment wrapText="1"/>
    </xf>
    <xf numFmtId="0" fontId="9" fillId="0" borderId="0" xfId="0" applyFont="1" applyAlignment="1">
      <alignment wrapText="1"/>
    </xf>
    <xf numFmtId="0" fontId="11" fillId="0" borderId="0" xfId="0" applyFont="1" applyAlignment="1">
      <alignment wrapText="1"/>
    </xf>
    <xf numFmtId="0" fontId="10" fillId="0" borderId="16" xfId="0" applyFont="1" applyBorder="1" applyAlignment="1">
      <alignment horizontal="center" vertical="center"/>
    </xf>
    <xf numFmtId="0" fontId="4" fillId="0" borderId="16" xfId="0" applyFont="1" applyBorder="1"/>
    <xf numFmtId="167" fontId="10" fillId="4" borderId="16" xfId="0" applyNumberFormat="1" applyFont="1" applyFill="1" applyBorder="1" applyAlignment="1">
      <alignment horizontal="center" vertical="center"/>
    </xf>
    <xf numFmtId="0" fontId="8" fillId="0" borderId="50" xfId="0" applyFont="1" applyBorder="1" applyAlignment="1">
      <alignment horizontal="center"/>
    </xf>
    <xf numFmtId="10" fontId="24" fillId="5" borderId="10" xfId="0" applyNumberFormat="1" applyFont="1" applyFill="1" applyBorder="1" applyAlignment="1">
      <alignment horizontal="center"/>
    </xf>
    <xf numFmtId="0" fontId="24" fillId="0" borderId="10" xfId="0" applyFont="1" applyBorder="1" applyAlignment="1">
      <alignment horizontal="left" vertical="center" wrapText="1"/>
    </xf>
    <xf numFmtId="0" fontId="24" fillId="0" borderId="0" xfId="0" applyFont="1"/>
    <xf numFmtId="0" fontId="27" fillId="0" borderId="10" xfId="0" applyFont="1" applyBorder="1" applyAlignment="1">
      <alignment horizontal="center" vertical="center" wrapText="1"/>
    </xf>
    <xf numFmtId="0" fontId="27" fillId="0" borderId="10" xfId="0" applyFont="1" applyBorder="1" applyAlignment="1">
      <alignment horizontal="left" vertical="center" wrapText="1"/>
    </xf>
    <xf numFmtId="0" fontId="28" fillId="0" borderId="10" xfId="0" applyFont="1" applyBorder="1" applyAlignment="1">
      <alignment horizontal="left" vertical="center" wrapText="1"/>
    </xf>
    <xf numFmtId="166" fontId="28" fillId="0" borderId="10" xfId="0" applyNumberFormat="1" applyFont="1" applyBorder="1" applyAlignment="1">
      <alignment horizontal="left" vertical="center" wrapText="1"/>
    </xf>
    <xf numFmtId="165" fontId="28" fillId="0" borderId="10" xfId="0" applyNumberFormat="1" applyFont="1" applyBorder="1" applyAlignment="1">
      <alignment horizontal="left" vertical="center" wrapText="1"/>
    </xf>
    <xf numFmtId="166" fontId="27" fillId="4" borderId="10" xfId="0" applyNumberFormat="1" applyFont="1" applyFill="1" applyBorder="1" applyAlignment="1">
      <alignment horizontal="left" vertical="center" wrapText="1"/>
    </xf>
    <xf numFmtId="167" fontId="24" fillId="0" borderId="10" xfId="0" applyNumberFormat="1" applyFont="1" applyBorder="1" applyAlignment="1">
      <alignment horizontal="center"/>
    </xf>
    <xf numFmtId="0" fontId="30" fillId="0" borderId="10" xfId="0" applyFont="1" applyBorder="1" applyAlignment="1">
      <alignment vertical="center" wrapText="1"/>
    </xf>
    <xf numFmtId="0" fontId="32" fillId="0" borderId="10" xfId="0" applyFont="1" applyBorder="1" applyAlignment="1">
      <alignment horizontal="left" vertical="center" wrapText="1"/>
    </xf>
    <xf numFmtId="0" fontId="28" fillId="0" borderId="0" xfId="0" applyFont="1"/>
    <xf numFmtId="166" fontId="28" fillId="0" borderId="10" xfId="0" applyNumberFormat="1" applyFont="1" applyBorder="1" applyAlignment="1">
      <alignment vertical="center"/>
    </xf>
    <xf numFmtId="167" fontId="28" fillId="0" borderId="10" xfId="0" applyNumberFormat="1" applyFont="1" applyBorder="1" applyAlignment="1">
      <alignment horizontal="center" vertical="center"/>
    </xf>
    <xf numFmtId="165" fontId="28" fillId="7" borderId="10" xfId="0" applyNumberFormat="1" applyFont="1" applyFill="1" applyBorder="1" applyAlignment="1">
      <alignment horizontal="center" vertical="center" wrapText="1"/>
    </xf>
    <xf numFmtId="165" fontId="27" fillId="4" borderId="10" xfId="0" applyNumberFormat="1" applyFont="1" applyFill="1" applyBorder="1" applyAlignment="1">
      <alignment horizontal="right"/>
    </xf>
    <xf numFmtId="2" fontId="28" fillId="0" borderId="0" xfId="0" applyNumberFormat="1" applyFont="1"/>
    <xf numFmtId="0" fontId="5" fillId="0" borderId="4" xfId="0" applyFont="1" applyBorder="1" applyAlignment="1">
      <alignment horizontal="center" vertical="center" wrapText="1"/>
    </xf>
    <xf numFmtId="0" fontId="4" fillId="0" borderId="5" xfId="0" applyFont="1" applyBorder="1"/>
    <xf numFmtId="0" fontId="27" fillId="0" borderId="4" xfId="0" applyFont="1" applyBorder="1" applyAlignment="1">
      <alignment horizontal="center" vertical="center"/>
    </xf>
    <xf numFmtId="0" fontId="29" fillId="0" borderId="5" xfId="0" applyFont="1" applyBorder="1"/>
    <xf numFmtId="0" fontId="5" fillId="3" borderId="1" xfId="0" applyFont="1" applyFill="1" applyBorder="1" applyAlignment="1">
      <alignment horizontal="center" vertical="center"/>
    </xf>
    <xf numFmtId="0" fontId="4" fillId="0" borderId="2" xfId="0" applyFont="1" applyBorder="1"/>
    <xf numFmtId="0" fontId="4" fillId="0" borderId="3" xfId="0" applyFont="1" applyBorder="1"/>
    <xf numFmtId="0" fontId="4" fillId="0" borderId="13" xfId="0" applyFont="1" applyBorder="1"/>
    <xf numFmtId="0" fontId="5" fillId="3" borderId="1" xfId="0" applyFont="1" applyFill="1" applyBorder="1" applyAlignment="1">
      <alignment horizontal="center"/>
    </xf>
    <xf numFmtId="0" fontId="27" fillId="0" borderId="4" xfId="0" applyFont="1" applyBorder="1" applyAlignment="1">
      <alignment horizontal="center" vertical="center" wrapText="1"/>
    </xf>
    <xf numFmtId="0" fontId="5" fillId="2" borderId="1" xfId="0" applyFont="1" applyFill="1" applyBorder="1" applyAlignment="1">
      <alignment horizontal="center" vertical="center"/>
    </xf>
    <xf numFmtId="0" fontId="1" fillId="0" borderId="4" xfId="0" applyFont="1" applyBorder="1" applyAlignment="1">
      <alignment horizontal="left" vertical="center" wrapText="1"/>
    </xf>
    <xf numFmtId="0" fontId="1" fillId="0" borderId="0" xfId="0" applyFont="1" applyAlignment="1">
      <alignment horizontal="center" vertical="center"/>
    </xf>
    <xf numFmtId="0" fontId="0" fillId="0" borderId="0" xfId="0" applyFont="1" applyAlignment="1"/>
    <xf numFmtId="0" fontId="1" fillId="2" borderId="1" xfId="0" applyFont="1" applyFill="1" applyBorder="1" applyAlignment="1">
      <alignment horizontal="center" vertical="center"/>
    </xf>
    <xf numFmtId="0" fontId="1" fillId="3" borderId="1" xfId="0" applyFont="1" applyFill="1" applyBorder="1" applyAlignment="1">
      <alignment horizontal="center" vertical="center"/>
    </xf>
    <xf numFmtId="0" fontId="5" fillId="3" borderId="4" xfId="0" applyFont="1" applyFill="1" applyBorder="1" applyAlignment="1">
      <alignment horizontal="center" vertical="center" wrapText="1"/>
    </xf>
    <xf numFmtId="0" fontId="2" fillId="0" borderId="0" xfId="0" applyFont="1" applyAlignment="1">
      <alignment horizontal="left"/>
    </xf>
    <xf numFmtId="0" fontId="5" fillId="2" borderId="7" xfId="0" applyFont="1" applyFill="1" applyBorder="1" applyAlignment="1">
      <alignment horizontal="center"/>
    </xf>
    <xf numFmtId="0" fontId="4" fillId="0" borderId="8" xfId="0" applyFont="1" applyBorder="1"/>
    <xf numFmtId="0" fontId="4" fillId="0" borderId="9" xfId="0" applyFont="1" applyBorder="1"/>
    <xf numFmtId="0" fontId="5" fillId="0" borderId="0" xfId="0" applyFont="1" applyAlignment="1">
      <alignment horizontal="center"/>
    </xf>
    <xf numFmtId="0" fontId="5" fillId="2" borderId="11" xfId="0" applyFont="1" applyFill="1" applyBorder="1" applyAlignment="1">
      <alignment horizontal="center"/>
    </xf>
    <xf numFmtId="0" fontId="4" fillId="0" borderId="12" xfId="0" applyFont="1" applyBorder="1"/>
    <xf numFmtId="0" fontId="5" fillId="3" borderId="7" xfId="0" applyFont="1" applyFill="1" applyBorder="1" applyAlignment="1">
      <alignment horizontal="center" vertical="center"/>
    </xf>
    <xf numFmtId="0" fontId="5" fillId="2" borderId="1" xfId="0" applyFont="1" applyFill="1" applyBorder="1" applyAlignment="1">
      <alignment horizontal="center"/>
    </xf>
    <xf numFmtId="0" fontId="5" fillId="0" borderId="4" xfId="0" applyFont="1" applyBorder="1" applyAlignment="1">
      <alignment horizontal="center" vertical="center"/>
    </xf>
    <xf numFmtId="0" fontId="27" fillId="3" borderId="7" xfId="0" applyFont="1" applyFill="1" applyBorder="1" applyAlignment="1">
      <alignment horizontal="center" vertical="center"/>
    </xf>
    <xf numFmtId="0" fontId="29" fillId="0" borderId="8" xfId="0" applyFont="1" applyBorder="1"/>
    <xf numFmtId="0" fontId="29" fillId="0" borderId="9" xfId="0" applyFont="1" applyBorder="1"/>
    <xf numFmtId="0" fontId="2" fillId="0" borderId="14" xfId="0" applyFont="1" applyBorder="1" applyAlignment="1">
      <alignment horizontal="left"/>
    </xf>
    <xf numFmtId="0" fontId="4" fillId="0" borderId="14" xfId="0" applyFont="1" applyBorder="1"/>
    <xf numFmtId="0" fontId="5" fillId="0" borderId="17" xfId="0" applyFont="1" applyBorder="1" applyAlignment="1">
      <alignment horizontal="center" vertical="center" wrapText="1"/>
    </xf>
    <xf numFmtId="0" fontId="4" fillId="0" borderId="22" xfId="0" applyFont="1" applyBorder="1"/>
    <xf numFmtId="0" fontId="25" fillId="0" borderId="17" xfId="0" applyFont="1" applyBorder="1" applyAlignment="1">
      <alignment horizontal="center" vertical="center" wrapText="1"/>
    </xf>
    <xf numFmtId="0" fontId="26" fillId="0" borderId="22" xfId="0" applyFont="1" applyBorder="1"/>
    <xf numFmtId="0" fontId="2" fillId="8" borderId="1" xfId="0" applyFont="1" applyFill="1" applyBorder="1" applyAlignment="1">
      <alignment horizontal="center"/>
    </xf>
    <xf numFmtId="0" fontId="5" fillId="0" borderId="18" xfId="0" applyFont="1" applyBorder="1" applyAlignment="1">
      <alignment horizontal="center" vertical="center" wrapText="1"/>
    </xf>
    <xf numFmtId="0" fontId="4" fillId="0" borderId="19" xfId="0" applyFont="1" applyBorder="1"/>
    <xf numFmtId="0" fontId="4" fillId="0" borderId="20" xfId="0" applyFont="1" applyBorder="1"/>
    <xf numFmtId="0" fontId="4" fillId="0" borderId="21" xfId="0" applyFont="1" applyBorder="1"/>
    <xf numFmtId="0" fontId="27" fillId="0" borderId="4" xfId="0" applyFont="1" applyBorder="1" applyAlignment="1">
      <alignment horizontal="left" vertical="center" wrapText="1"/>
    </xf>
    <xf numFmtId="0" fontId="10" fillId="0" borderId="28" xfId="0" applyFont="1" applyBorder="1" applyAlignment="1">
      <alignment horizontal="center" vertical="center"/>
    </xf>
    <xf numFmtId="0" fontId="4" fillId="0" borderId="29" xfId="0" applyFont="1" applyBorder="1"/>
    <xf numFmtId="0" fontId="4" fillId="0" borderId="30" xfId="0" applyFont="1" applyBorder="1"/>
    <xf numFmtId="0" fontId="9" fillId="0" borderId="0" xfId="0" applyFont="1" applyAlignment="1">
      <alignment horizontal="left" vertical="top" wrapText="1"/>
    </xf>
    <xf numFmtId="0" fontId="10" fillId="7" borderId="49" xfId="0" applyFont="1" applyFill="1" applyBorder="1" applyAlignment="1">
      <alignment horizontal="center" vertical="center"/>
    </xf>
    <xf numFmtId="0" fontId="10" fillId="7" borderId="41" xfId="0" applyFont="1" applyFill="1" applyBorder="1" applyAlignment="1">
      <alignment horizontal="center" vertical="center"/>
    </xf>
    <xf numFmtId="0" fontId="10" fillId="7" borderId="40" xfId="0" applyFont="1" applyFill="1" applyBorder="1" applyAlignment="1">
      <alignment horizontal="center" vertical="center"/>
    </xf>
    <xf numFmtId="0" fontId="9" fillId="0" borderId="23" xfId="0" applyFont="1" applyBorder="1" applyAlignment="1">
      <alignment horizontal="center"/>
    </xf>
    <xf numFmtId="0" fontId="4" fillId="0" borderId="23" xfId="0" applyFont="1" applyBorder="1"/>
    <xf numFmtId="0" fontId="10" fillId="7" borderId="28" xfId="0" applyFont="1" applyFill="1" applyBorder="1" applyAlignment="1">
      <alignment horizontal="center" vertical="center"/>
    </xf>
    <xf numFmtId="0" fontId="10" fillId="7" borderId="29" xfId="0" applyFont="1" applyFill="1" applyBorder="1" applyAlignment="1">
      <alignment horizontal="center" vertical="center"/>
    </xf>
    <xf numFmtId="0" fontId="10" fillId="7" borderId="44" xfId="0" applyFont="1" applyFill="1" applyBorder="1" applyAlignment="1">
      <alignment horizontal="center" vertical="center"/>
    </xf>
    <xf numFmtId="0" fontId="10" fillId="7" borderId="28" xfId="0" applyFont="1" applyFill="1" applyBorder="1" applyAlignment="1">
      <alignment horizontal="center"/>
    </xf>
    <xf numFmtId="0" fontId="10" fillId="4" borderId="4" xfId="0" applyFont="1" applyFill="1" applyBorder="1" applyAlignment="1">
      <alignment horizontal="center" vertical="center"/>
    </xf>
    <xf numFmtId="0" fontId="10" fillId="2" borderId="4" xfId="0" applyFont="1" applyFill="1" applyBorder="1" applyAlignment="1">
      <alignment horizontal="center" vertical="center"/>
    </xf>
    <xf numFmtId="0" fontId="10" fillId="3" borderId="4" xfId="0" applyFont="1" applyFill="1" applyBorder="1" applyAlignment="1">
      <alignment horizontal="center" vertical="center"/>
    </xf>
    <xf numFmtId="0" fontId="10" fillId="11" borderId="17" xfId="0" applyFont="1" applyFill="1" applyBorder="1" applyAlignment="1">
      <alignment horizontal="center" vertical="center"/>
    </xf>
    <xf numFmtId="0" fontId="4" fillId="0" borderId="27" xfId="0" applyFont="1" applyBorder="1"/>
    <xf numFmtId="0" fontId="8" fillId="0" borderId="28" xfId="0" applyFont="1" applyBorder="1" applyAlignment="1">
      <alignment horizontal="center"/>
    </xf>
    <xf numFmtId="0" fontId="11" fillId="0" borderId="23" xfId="0" applyFont="1" applyBorder="1" applyAlignment="1">
      <alignment horizontal="center"/>
    </xf>
    <xf numFmtId="0" fontId="14" fillId="7" borderId="28" xfId="0" applyFont="1" applyFill="1" applyBorder="1" applyAlignment="1">
      <alignment horizontal="center" vertical="center"/>
    </xf>
    <xf numFmtId="0" fontId="11" fillId="0" borderId="0" xfId="0" applyFont="1" applyAlignment="1">
      <alignment horizontal="left" vertical="top" wrapText="1"/>
    </xf>
    <xf numFmtId="0" fontId="13" fillId="11" borderId="17" xfId="0" applyFont="1" applyFill="1" applyBorder="1" applyAlignment="1">
      <alignment horizontal="center" vertical="center"/>
    </xf>
    <xf numFmtId="0" fontId="13" fillId="4" borderId="4" xfId="0" applyFont="1" applyFill="1" applyBorder="1" applyAlignment="1">
      <alignment horizontal="center" vertical="center"/>
    </xf>
    <xf numFmtId="0" fontId="13" fillId="2" borderId="4" xfId="0" applyFont="1" applyFill="1" applyBorder="1" applyAlignment="1">
      <alignment horizontal="center" vertical="center"/>
    </xf>
    <xf numFmtId="0" fontId="13" fillId="3" borderId="4" xfId="0" applyFont="1" applyFill="1" applyBorder="1" applyAlignment="1">
      <alignment horizontal="center" vertical="center"/>
    </xf>
    <xf numFmtId="0" fontId="8" fillId="0" borderId="49" xfId="0" applyFont="1" applyBorder="1" applyAlignment="1">
      <alignment horizontal="center" vertical="center"/>
    </xf>
    <xf numFmtId="0" fontId="4" fillId="0" borderId="41" xfId="0" applyFont="1" applyBorder="1"/>
    <xf numFmtId="0" fontId="4" fillId="0" borderId="40" xfId="0" applyFont="1" applyBorder="1"/>
    <xf numFmtId="0" fontId="17" fillId="13" borderId="28" xfId="0" applyFont="1" applyFill="1" applyBorder="1" applyAlignment="1">
      <alignment horizontal="center" vertical="center"/>
    </xf>
    <xf numFmtId="0" fontId="14" fillId="7" borderId="45" xfId="0" applyFont="1" applyFill="1" applyBorder="1" applyAlignment="1">
      <alignment horizontal="center" vertical="center"/>
    </xf>
    <xf numFmtId="0" fontId="13" fillId="2" borderId="4" xfId="0" applyFont="1" applyFill="1" applyBorder="1" applyAlignment="1">
      <alignment horizontal="center"/>
    </xf>
    <xf numFmtId="0" fontId="13" fillId="3" borderId="4" xfId="0" applyFont="1" applyFill="1" applyBorder="1" applyAlignment="1">
      <alignment horizontal="center"/>
    </xf>
    <xf numFmtId="0" fontId="13" fillId="4" borderId="4" xfId="0" applyFont="1" applyFill="1" applyBorder="1" applyAlignment="1">
      <alignment horizontal="center"/>
    </xf>
    <xf numFmtId="0" fontId="4" fillId="0" borderId="46" xfId="0" applyFont="1" applyBorder="1"/>
    <xf numFmtId="0" fontId="5" fillId="5" borderId="1" xfId="0" applyFont="1" applyFill="1" applyBorder="1" applyAlignment="1">
      <alignment horizontal="center"/>
    </xf>
    <xf numFmtId="0" fontId="5" fillId="7" borderId="53" xfId="0" applyFont="1" applyFill="1" applyBorder="1" applyAlignment="1">
      <alignment horizontal="center"/>
    </xf>
    <xf numFmtId="0" fontId="4" fillId="0" borderId="54" xfId="0" applyFont="1" applyBorder="1"/>
    <xf numFmtId="0" fontId="5" fillId="3" borderId="53" xfId="0" applyFont="1" applyFill="1" applyBorder="1" applyAlignment="1">
      <alignment horizontal="center"/>
    </xf>
    <xf numFmtId="0" fontId="10" fillId="2" borderId="50" xfId="0" applyFont="1" applyFill="1" applyBorder="1" applyAlignment="1">
      <alignment horizontal="center" vertical="center"/>
    </xf>
    <xf numFmtId="0" fontId="4" fillId="0" borderId="51" xfId="0" applyFont="1" applyBorder="1"/>
    <xf numFmtId="0" fontId="4" fillId="0" borderId="52" xfId="0" applyFont="1" applyBorder="1"/>
    <xf numFmtId="0" fontId="10" fillId="5" borderId="28" xfId="0" applyFont="1" applyFill="1" applyBorder="1" applyAlignment="1">
      <alignment horizontal="center" vertical="center"/>
    </xf>
    <xf numFmtId="0" fontId="5" fillId="5" borderId="7" xfId="0" applyFont="1" applyFill="1" applyBorder="1" applyAlignment="1">
      <alignment horizontal="center"/>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Tema do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2" Type="http://schemas.openxmlformats.org/officeDocument/2006/relationships/comments" Target="../comments4.xml"/><Relationship Id="rId1" Type="http://schemas.openxmlformats.org/officeDocument/2006/relationships/vmlDrawing" Target="../drawings/vmlDrawing4.v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Q172"/>
  <sheetViews>
    <sheetView topLeftCell="A142" workbookViewId="0">
      <selection activeCell="K63" sqref="K63"/>
    </sheetView>
  </sheetViews>
  <sheetFormatPr defaultColWidth="14.42578125" defaultRowHeight="15" customHeight="1"/>
  <cols>
    <col min="1" max="1" width="17.28515625" customWidth="1"/>
    <col min="2" max="2" width="58.28515625" customWidth="1"/>
    <col min="3" max="3" width="20.7109375" customWidth="1"/>
    <col min="4" max="4" width="16.28515625" customWidth="1"/>
    <col min="5" max="5" width="13.28515625" customWidth="1"/>
    <col min="6" max="6" width="16" hidden="1" customWidth="1"/>
    <col min="7" max="7" width="13.28515625" customWidth="1"/>
    <col min="8" max="8" width="16" customWidth="1"/>
    <col min="9" max="9" width="13.5703125" customWidth="1"/>
    <col min="10" max="10" width="13.7109375" customWidth="1"/>
    <col min="11" max="17" width="9.140625" customWidth="1"/>
  </cols>
  <sheetData>
    <row r="1" spans="1:17" ht="12" customHeight="1">
      <c r="A1" s="310" t="s">
        <v>0</v>
      </c>
      <c r="B1" s="311"/>
      <c r="C1" s="311"/>
      <c r="D1" s="311"/>
      <c r="E1" s="2"/>
      <c r="F1" s="2"/>
      <c r="G1" s="2"/>
      <c r="H1" s="2"/>
      <c r="I1" s="2"/>
      <c r="J1" s="2"/>
      <c r="K1" s="2"/>
      <c r="L1" s="2"/>
      <c r="M1" s="2"/>
      <c r="N1" s="2"/>
      <c r="O1" s="2"/>
      <c r="P1" s="2"/>
      <c r="Q1" s="2"/>
    </row>
    <row r="2" spans="1:17" ht="12" customHeight="1">
      <c r="A2" s="3"/>
      <c r="B2" s="3"/>
      <c r="C2" s="3"/>
      <c r="D2" s="4"/>
      <c r="E2" s="2"/>
      <c r="F2" s="2"/>
      <c r="G2" s="2"/>
      <c r="H2" s="2"/>
      <c r="I2" s="2"/>
      <c r="J2" s="2"/>
      <c r="K2" s="2"/>
      <c r="L2" s="2"/>
      <c r="M2" s="2"/>
      <c r="N2" s="2"/>
      <c r="O2" s="2"/>
      <c r="P2" s="2"/>
      <c r="Q2" s="2"/>
    </row>
    <row r="3" spans="1:17" ht="12" customHeight="1">
      <c r="A3" s="312" t="s">
        <v>1</v>
      </c>
      <c r="B3" s="303"/>
      <c r="C3" s="303"/>
      <c r="D3" s="304"/>
      <c r="E3" s="2"/>
      <c r="F3" s="2"/>
      <c r="G3" s="2"/>
      <c r="H3" s="2"/>
      <c r="I3" s="2"/>
      <c r="J3" s="2"/>
      <c r="K3" s="2"/>
      <c r="L3" s="2"/>
      <c r="M3" s="2"/>
      <c r="N3" s="2"/>
      <c r="O3" s="2"/>
      <c r="P3" s="2"/>
      <c r="Q3" s="2"/>
    </row>
    <row r="4" spans="1:17" ht="12" customHeight="1">
      <c r="A4" s="1"/>
      <c r="B4" s="1"/>
      <c r="C4" s="1"/>
      <c r="D4" s="5"/>
      <c r="E4" s="2"/>
      <c r="F4" s="2"/>
      <c r="G4" s="2"/>
      <c r="H4" s="2"/>
      <c r="I4" s="2"/>
      <c r="J4" s="2"/>
      <c r="K4" s="2"/>
      <c r="L4" s="2"/>
      <c r="M4" s="2"/>
      <c r="N4" s="2"/>
      <c r="O4" s="2"/>
      <c r="P4" s="2"/>
      <c r="Q4" s="2"/>
    </row>
    <row r="5" spans="1:17" ht="12" customHeight="1">
      <c r="A5" s="313" t="s">
        <v>132</v>
      </c>
      <c r="B5" s="303"/>
      <c r="C5" s="303"/>
      <c r="D5" s="304"/>
      <c r="E5" s="2"/>
      <c r="F5" s="2"/>
      <c r="G5" s="2"/>
      <c r="H5" s="2"/>
      <c r="I5" s="2"/>
      <c r="J5" s="2"/>
      <c r="K5" s="2"/>
      <c r="L5" s="2"/>
      <c r="M5" s="2"/>
      <c r="N5" s="2"/>
      <c r="O5" s="2"/>
      <c r="P5" s="2"/>
      <c r="Q5" s="2"/>
    </row>
    <row r="6" spans="1:17" ht="12" customHeight="1">
      <c r="A6" s="6"/>
      <c r="B6" s="6"/>
      <c r="C6" s="7"/>
      <c r="D6" s="6"/>
      <c r="E6" s="2"/>
      <c r="F6" s="2"/>
      <c r="G6" s="2"/>
      <c r="H6" s="2"/>
      <c r="I6" s="2"/>
      <c r="J6" s="2"/>
      <c r="K6" s="2"/>
      <c r="L6" s="2"/>
      <c r="M6" s="2"/>
      <c r="N6" s="2"/>
      <c r="O6" s="2"/>
      <c r="P6" s="2"/>
      <c r="Q6" s="2"/>
    </row>
    <row r="7" spans="1:17" ht="12" customHeight="1">
      <c r="A7" s="339" t="s">
        <v>547</v>
      </c>
      <c r="B7" s="299"/>
      <c r="C7" s="8"/>
      <c r="D7" s="6"/>
      <c r="E7" s="2"/>
      <c r="F7" s="2"/>
      <c r="G7" s="2"/>
      <c r="H7" s="2"/>
      <c r="I7" s="2"/>
      <c r="J7" s="2"/>
      <c r="K7" s="2"/>
      <c r="L7" s="2"/>
      <c r="M7" s="2"/>
      <c r="N7" s="2"/>
      <c r="O7" s="2"/>
      <c r="P7" s="2"/>
      <c r="Q7" s="2"/>
    </row>
    <row r="8" spans="1:17" ht="12" customHeight="1">
      <c r="A8" s="339" t="s">
        <v>548</v>
      </c>
      <c r="B8" s="299"/>
      <c r="C8" s="9"/>
      <c r="D8" s="6"/>
      <c r="E8" s="2"/>
      <c r="F8" s="2"/>
      <c r="G8" s="2"/>
      <c r="H8" s="2"/>
      <c r="I8" s="2"/>
      <c r="J8" s="2"/>
      <c r="K8" s="2"/>
      <c r="L8" s="2"/>
      <c r="M8" s="2"/>
      <c r="N8" s="2"/>
      <c r="O8" s="2"/>
      <c r="P8" s="2"/>
      <c r="Q8" s="2"/>
    </row>
    <row r="9" spans="1:17" ht="12" customHeight="1">
      <c r="A9" s="309" t="s">
        <v>3</v>
      </c>
      <c r="B9" s="299"/>
      <c r="C9" s="7"/>
      <c r="D9" s="6"/>
      <c r="E9" s="2"/>
      <c r="F9" s="2"/>
      <c r="G9" s="2"/>
      <c r="H9" s="2"/>
      <c r="I9" s="2"/>
      <c r="J9" s="2"/>
      <c r="K9" s="2"/>
      <c r="L9" s="2"/>
      <c r="M9" s="2"/>
      <c r="N9" s="2"/>
      <c r="O9" s="2"/>
      <c r="P9" s="2"/>
      <c r="Q9" s="2"/>
    </row>
    <row r="10" spans="1:17" ht="12" customHeight="1">
      <c r="A10" s="10"/>
      <c r="B10" s="10"/>
      <c r="C10" s="11"/>
      <c r="D10" s="2"/>
      <c r="E10" s="2"/>
      <c r="F10" s="2"/>
      <c r="G10" s="2"/>
      <c r="H10" s="2"/>
      <c r="I10" s="2"/>
      <c r="J10" s="2"/>
      <c r="K10" s="2"/>
      <c r="L10" s="2"/>
      <c r="M10" s="2"/>
      <c r="N10" s="2"/>
      <c r="O10" s="2"/>
      <c r="P10" s="2"/>
      <c r="Q10" s="2"/>
    </row>
    <row r="11" spans="1:17" ht="12" customHeight="1">
      <c r="A11" s="316" t="s">
        <v>4</v>
      </c>
      <c r="B11" s="317"/>
      <c r="C11" s="318"/>
      <c r="D11" s="2"/>
      <c r="E11" s="2"/>
      <c r="F11" s="2"/>
      <c r="G11" s="2"/>
      <c r="H11" s="2"/>
      <c r="I11" s="2"/>
      <c r="J11" s="2"/>
      <c r="K11" s="2"/>
      <c r="L11" s="2"/>
      <c r="M11" s="2"/>
      <c r="N11" s="2"/>
      <c r="O11" s="2"/>
      <c r="P11" s="2"/>
      <c r="Q11" s="2"/>
    </row>
    <row r="12" spans="1:17" ht="12" customHeight="1">
      <c r="A12" s="12" t="s">
        <v>5</v>
      </c>
      <c r="B12" s="13" t="s">
        <v>6</v>
      </c>
      <c r="C12" s="14" t="s">
        <v>533</v>
      </c>
      <c r="D12" s="2"/>
      <c r="E12" s="2"/>
      <c r="F12" s="2"/>
      <c r="G12" s="2"/>
      <c r="H12" s="2"/>
      <c r="I12" s="2"/>
      <c r="J12" s="2"/>
      <c r="K12" s="2"/>
      <c r="L12" s="2"/>
      <c r="M12" s="2"/>
      <c r="N12" s="2"/>
      <c r="O12" s="2"/>
      <c r="P12" s="2"/>
      <c r="Q12" s="2"/>
    </row>
    <row r="13" spans="1:17" ht="12" customHeight="1">
      <c r="A13" s="12" t="s">
        <v>7</v>
      </c>
      <c r="B13" s="13" t="s">
        <v>8</v>
      </c>
      <c r="C13" s="15" t="s">
        <v>9</v>
      </c>
      <c r="D13" s="2"/>
      <c r="E13" s="2"/>
      <c r="F13" s="2"/>
      <c r="G13" s="2"/>
      <c r="H13" s="2"/>
      <c r="I13" s="2"/>
      <c r="J13" s="2"/>
      <c r="K13" s="2"/>
      <c r="L13" s="2"/>
      <c r="M13" s="2"/>
      <c r="N13" s="2"/>
      <c r="O13" s="2"/>
      <c r="P13" s="2"/>
      <c r="Q13" s="2"/>
    </row>
    <row r="14" spans="1:17" ht="12" customHeight="1">
      <c r="A14" s="12" t="s">
        <v>10</v>
      </c>
      <c r="B14" s="13" t="s">
        <v>11</v>
      </c>
      <c r="C14" s="16" t="s">
        <v>532</v>
      </c>
      <c r="D14" s="2"/>
      <c r="E14" s="2"/>
      <c r="F14" s="2"/>
      <c r="G14" s="2"/>
      <c r="H14" s="2"/>
      <c r="I14" s="2"/>
      <c r="J14" s="2"/>
      <c r="K14" s="2"/>
      <c r="L14" s="2"/>
      <c r="M14" s="2"/>
      <c r="N14" s="2"/>
      <c r="O14" s="2"/>
      <c r="P14" s="2"/>
      <c r="Q14" s="2"/>
    </row>
    <row r="15" spans="1:17" ht="12" customHeight="1">
      <c r="A15" s="12" t="s">
        <v>12</v>
      </c>
      <c r="B15" s="13" t="s">
        <v>13</v>
      </c>
      <c r="C15" s="17">
        <v>12</v>
      </c>
      <c r="D15" s="2"/>
      <c r="E15" s="2"/>
      <c r="F15" s="2"/>
      <c r="G15" s="2"/>
      <c r="H15" s="2"/>
      <c r="I15" s="2"/>
      <c r="J15" s="2"/>
      <c r="K15" s="2"/>
      <c r="L15" s="2"/>
      <c r="M15" s="2"/>
      <c r="N15" s="2"/>
      <c r="O15" s="2"/>
      <c r="P15" s="2"/>
      <c r="Q15" s="2"/>
    </row>
    <row r="16" spans="1:17" ht="12" customHeight="1">
      <c r="A16" s="11"/>
      <c r="B16" s="2"/>
      <c r="C16" s="11"/>
      <c r="D16" s="2"/>
      <c r="E16" s="2"/>
      <c r="F16" s="2"/>
      <c r="G16" s="2"/>
      <c r="H16" s="2"/>
      <c r="I16" s="2"/>
      <c r="J16" s="2"/>
      <c r="K16" s="2"/>
      <c r="L16" s="2"/>
      <c r="M16" s="2"/>
      <c r="N16" s="2"/>
      <c r="O16" s="2"/>
      <c r="P16" s="2"/>
      <c r="Q16" s="2"/>
    </row>
    <row r="17" spans="1:17" ht="12" customHeight="1">
      <c r="A17" s="319"/>
      <c r="B17" s="311"/>
      <c r="C17" s="311"/>
      <c r="D17" s="2"/>
      <c r="E17" s="2"/>
      <c r="F17" s="2"/>
      <c r="G17" s="2"/>
      <c r="H17" s="2"/>
      <c r="I17" s="2"/>
      <c r="J17" s="2"/>
      <c r="K17" s="2"/>
      <c r="L17" s="2"/>
      <c r="M17" s="2"/>
      <c r="N17" s="2"/>
      <c r="O17" s="2"/>
      <c r="P17" s="2"/>
      <c r="Q17" s="2"/>
    </row>
    <row r="18" spans="1:17" ht="12" customHeight="1">
      <c r="A18" s="315"/>
      <c r="B18" s="311"/>
      <c r="C18" s="311"/>
      <c r="D18" s="2"/>
      <c r="E18" s="2"/>
      <c r="F18" s="2"/>
      <c r="G18" s="2"/>
      <c r="H18" s="2"/>
      <c r="I18" s="2"/>
      <c r="J18" s="2"/>
      <c r="K18" s="2"/>
      <c r="L18" s="2"/>
      <c r="M18" s="2"/>
      <c r="N18" s="2"/>
      <c r="O18" s="2"/>
      <c r="P18" s="2"/>
      <c r="Q18" s="2"/>
    </row>
    <row r="19" spans="1:17" ht="12" customHeight="1">
      <c r="A19" s="19"/>
      <c r="B19" s="19"/>
      <c r="C19" s="19"/>
      <c r="D19" s="2"/>
      <c r="E19" s="2"/>
      <c r="F19" s="2"/>
      <c r="G19" s="2"/>
      <c r="H19" s="2"/>
      <c r="I19" s="2"/>
      <c r="J19" s="2"/>
      <c r="K19" s="2"/>
      <c r="L19" s="2"/>
      <c r="M19" s="2"/>
      <c r="N19" s="2"/>
      <c r="O19" s="2"/>
      <c r="P19" s="2"/>
      <c r="Q19" s="2"/>
    </row>
    <row r="20" spans="1:17" ht="12" customHeight="1">
      <c r="A20" s="320" t="s">
        <v>14</v>
      </c>
      <c r="B20" s="317"/>
      <c r="C20" s="321"/>
      <c r="D20" s="2"/>
      <c r="E20" s="2"/>
      <c r="F20" s="2"/>
      <c r="G20" s="2"/>
      <c r="H20" s="2"/>
      <c r="I20" s="2"/>
      <c r="J20" s="2"/>
      <c r="K20" s="2"/>
      <c r="L20" s="2"/>
      <c r="M20" s="2"/>
      <c r="N20" s="2"/>
      <c r="O20" s="2"/>
      <c r="P20" s="2"/>
      <c r="Q20" s="2"/>
    </row>
    <row r="21" spans="1:17" ht="12" customHeight="1">
      <c r="A21" s="20">
        <v>1</v>
      </c>
      <c r="B21" s="21" t="s">
        <v>15</v>
      </c>
      <c r="C21" s="22" t="s">
        <v>132</v>
      </c>
      <c r="D21" s="2"/>
      <c r="E21" s="2"/>
      <c r="F21" s="2"/>
      <c r="G21" s="2"/>
      <c r="H21" s="2"/>
      <c r="I21" s="2"/>
      <c r="J21" s="2"/>
      <c r="K21" s="2"/>
      <c r="L21" s="2"/>
      <c r="M21" s="2"/>
      <c r="N21" s="2"/>
      <c r="O21" s="2"/>
      <c r="P21" s="2"/>
      <c r="Q21" s="2"/>
    </row>
    <row r="22" spans="1:17" ht="12" customHeight="1">
      <c r="A22" s="20">
        <v>2</v>
      </c>
      <c r="B22" s="21" t="s">
        <v>16</v>
      </c>
      <c r="C22" s="17" t="s">
        <v>133</v>
      </c>
      <c r="D22" s="2"/>
      <c r="E22" s="2"/>
      <c r="F22" s="2"/>
      <c r="G22" s="23"/>
      <c r="H22" s="2"/>
      <c r="I22" s="2"/>
      <c r="J22" s="2"/>
      <c r="K22" s="2"/>
      <c r="L22" s="2"/>
      <c r="M22" s="2"/>
      <c r="N22" s="2"/>
      <c r="O22" s="2"/>
      <c r="P22" s="2"/>
      <c r="Q22" s="2"/>
    </row>
    <row r="23" spans="1:17" ht="12" customHeight="1">
      <c r="A23" s="20">
        <v>3</v>
      </c>
      <c r="B23" s="290" t="s">
        <v>550</v>
      </c>
      <c r="C23" s="24">
        <v>1047</v>
      </c>
      <c r="D23" s="2"/>
      <c r="E23" s="2"/>
      <c r="F23" s="2"/>
      <c r="G23" s="2"/>
      <c r="H23" s="2"/>
      <c r="I23" s="2"/>
      <c r="J23" s="2"/>
      <c r="K23" s="2"/>
      <c r="L23" s="2"/>
      <c r="M23" s="2"/>
      <c r="N23" s="2"/>
      <c r="O23" s="2"/>
      <c r="P23" s="2"/>
      <c r="Q23" s="2"/>
    </row>
    <row r="24" spans="1:17" ht="12" customHeight="1">
      <c r="A24" s="20">
        <v>4</v>
      </c>
      <c r="B24" s="21" t="s">
        <v>17</v>
      </c>
      <c r="C24" s="22" t="s">
        <v>132</v>
      </c>
      <c r="D24" s="2"/>
      <c r="E24" s="2"/>
      <c r="F24" s="2"/>
      <c r="G24" s="2"/>
      <c r="H24" s="2"/>
      <c r="I24" s="2"/>
      <c r="J24" s="2"/>
      <c r="K24" s="2"/>
      <c r="L24" s="2"/>
      <c r="M24" s="2"/>
      <c r="N24" s="2"/>
      <c r="O24" s="2"/>
      <c r="P24" s="2"/>
      <c r="Q24" s="2"/>
    </row>
    <row r="25" spans="1:17" ht="12" customHeight="1">
      <c r="A25" s="20">
        <v>5</v>
      </c>
      <c r="B25" s="21" t="s">
        <v>18</v>
      </c>
      <c r="C25" s="26">
        <v>43831</v>
      </c>
      <c r="D25" s="27"/>
      <c r="E25" s="2"/>
      <c r="F25" s="2"/>
      <c r="G25" s="2"/>
      <c r="H25" s="2"/>
      <c r="I25" s="2"/>
      <c r="J25" s="2"/>
      <c r="K25" s="2"/>
      <c r="L25" s="2"/>
      <c r="M25" s="2"/>
      <c r="N25" s="2"/>
      <c r="O25" s="2"/>
      <c r="P25" s="2"/>
      <c r="Q25" s="2"/>
    </row>
    <row r="26" spans="1:17" ht="12" customHeight="1">
      <c r="A26" s="315"/>
      <c r="B26" s="311"/>
      <c r="C26" s="311"/>
      <c r="D26" s="27"/>
      <c r="E26" s="2"/>
      <c r="F26" s="2"/>
      <c r="G26" s="2"/>
      <c r="H26" s="2"/>
      <c r="I26" s="2"/>
      <c r="J26" s="2"/>
      <c r="K26" s="2"/>
      <c r="L26" s="2"/>
      <c r="M26" s="2"/>
      <c r="N26" s="2"/>
      <c r="O26" s="2"/>
      <c r="P26" s="2"/>
      <c r="Q26" s="2"/>
    </row>
    <row r="27" spans="1:17" ht="12" customHeight="1">
      <c r="A27" s="11"/>
      <c r="B27" s="2"/>
      <c r="C27" s="11"/>
      <c r="D27" s="2"/>
      <c r="E27" s="2"/>
      <c r="F27" s="2"/>
      <c r="G27" s="2"/>
      <c r="H27" s="2"/>
      <c r="I27" s="2"/>
      <c r="J27" s="2"/>
      <c r="K27" s="2"/>
      <c r="L27" s="2"/>
      <c r="M27" s="2"/>
      <c r="N27" s="2"/>
      <c r="O27" s="2"/>
      <c r="P27" s="2"/>
      <c r="Q27" s="2"/>
    </row>
    <row r="28" spans="1:17" ht="12" customHeight="1">
      <c r="A28" s="323" t="s">
        <v>19</v>
      </c>
      <c r="B28" s="303"/>
      <c r="C28" s="304"/>
      <c r="D28" s="2"/>
      <c r="E28" s="2"/>
      <c r="F28" s="2"/>
      <c r="G28" s="2"/>
      <c r="H28" s="2"/>
      <c r="I28" s="2"/>
      <c r="J28" s="2"/>
      <c r="K28" s="2"/>
      <c r="L28" s="2"/>
      <c r="M28" s="2"/>
      <c r="N28" s="2"/>
      <c r="O28" s="2"/>
      <c r="P28" s="2"/>
      <c r="Q28" s="2"/>
    </row>
    <row r="29" spans="1:17" ht="12" customHeight="1">
      <c r="A29" s="22">
        <v>1</v>
      </c>
      <c r="B29" s="22" t="s">
        <v>20</v>
      </c>
      <c r="C29" s="22" t="s">
        <v>21</v>
      </c>
      <c r="D29" s="2"/>
      <c r="E29" s="2"/>
      <c r="F29" s="2"/>
      <c r="G29" s="2"/>
      <c r="H29" s="2"/>
      <c r="I29" s="2"/>
      <c r="J29" s="2"/>
      <c r="K29" s="2"/>
      <c r="L29" s="2"/>
      <c r="M29" s="2"/>
      <c r="N29" s="2"/>
      <c r="O29" s="2"/>
      <c r="P29" s="2"/>
      <c r="Q29" s="2"/>
    </row>
    <row r="30" spans="1:17" ht="12" customHeight="1">
      <c r="A30" s="22" t="s">
        <v>5</v>
      </c>
      <c r="B30" s="21" t="s">
        <v>22</v>
      </c>
      <c r="C30" s="28">
        <f>+C23*0.909090909090909</f>
        <v>951.81818181818176</v>
      </c>
      <c r="D30" s="2"/>
      <c r="E30" s="2"/>
      <c r="F30" s="2"/>
      <c r="G30" s="2"/>
      <c r="H30" s="2"/>
      <c r="I30" s="2"/>
      <c r="J30" s="2"/>
      <c r="K30" s="2"/>
      <c r="L30" s="2"/>
      <c r="M30" s="2"/>
      <c r="N30" s="2"/>
      <c r="O30" s="2"/>
      <c r="P30" s="2"/>
      <c r="Q30" s="2"/>
    </row>
    <row r="31" spans="1:17" ht="12" customHeight="1">
      <c r="A31" s="22" t="s">
        <v>7</v>
      </c>
      <c r="B31" s="21" t="s">
        <v>134</v>
      </c>
      <c r="C31" s="28">
        <f>(C30/100)*30</f>
        <v>285.5454545454545</v>
      </c>
      <c r="D31" s="2"/>
      <c r="E31" s="2"/>
      <c r="F31" s="2"/>
      <c r="G31" s="2"/>
      <c r="H31" s="2"/>
      <c r="I31" s="2"/>
      <c r="J31" s="2"/>
      <c r="K31" s="2"/>
      <c r="L31" s="2"/>
      <c r="M31" s="2"/>
      <c r="N31" s="2"/>
      <c r="O31" s="2"/>
      <c r="P31" s="2"/>
      <c r="Q31" s="2"/>
    </row>
    <row r="32" spans="1:17" ht="12" customHeight="1">
      <c r="A32" s="22" t="s">
        <v>10</v>
      </c>
      <c r="B32" s="21" t="s">
        <v>24</v>
      </c>
      <c r="C32" s="24">
        <v>0</v>
      </c>
      <c r="D32" s="2"/>
      <c r="E32" s="2"/>
      <c r="F32" s="2"/>
      <c r="G32" s="2"/>
      <c r="H32" s="2"/>
      <c r="I32" s="2"/>
      <c r="J32" s="2"/>
      <c r="K32" s="2"/>
      <c r="L32" s="2"/>
      <c r="M32" s="2"/>
      <c r="N32" s="2"/>
      <c r="O32" s="2"/>
      <c r="P32" s="2"/>
      <c r="Q32" s="2"/>
    </row>
    <row r="33" spans="1:17" ht="12" customHeight="1">
      <c r="A33" s="22" t="s">
        <v>12</v>
      </c>
      <c r="B33" s="21" t="s">
        <v>25</v>
      </c>
      <c r="C33" s="24">
        <v>0</v>
      </c>
      <c r="D33" s="2"/>
      <c r="E33" s="2"/>
      <c r="F33" s="2"/>
      <c r="G33" s="2"/>
      <c r="H33" s="2"/>
      <c r="I33" s="2"/>
      <c r="J33" s="2"/>
      <c r="K33" s="2"/>
      <c r="L33" s="2"/>
      <c r="M33" s="2"/>
      <c r="N33" s="2"/>
      <c r="O33" s="2"/>
      <c r="P33" s="2"/>
      <c r="Q33" s="2"/>
    </row>
    <row r="34" spans="1:17" ht="12" customHeight="1">
      <c r="A34" s="22" t="s">
        <v>26</v>
      </c>
      <c r="B34" s="21" t="s">
        <v>27</v>
      </c>
      <c r="C34" s="24">
        <v>0</v>
      </c>
      <c r="D34" s="18"/>
      <c r="E34" s="2"/>
      <c r="F34" s="2"/>
      <c r="G34" s="2"/>
      <c r="H34" s="2"/>
      <c r="I34" s="2"/>
      <c r="J34" s="2"/>
      <c r="K34" s="2"/>
      <c r="L34" s="2"/>
      <c r="M34" s="2"/>
      <c r="N34" s="2"/>
      <c r="O34" s="2"/>
      <c r="P34" s="2"/>
      <c r="Q34" s="2"/>
    </row>
    <row r="35" spans="1:17" ht="12" customHeight="1">
      <c r="A35" s="22" t="s">
        <v>28</v>
      </c>
      <c r="B35" s="21" t="s">
        <v>29</v>
      </c>
      <c r="C35" s="24">
        <v>0</v>
      </c>
      <c r="D35" s="18"/>
      <c r="E35" s="2"/>
      <c r="F35" s="2"/>
      <c r="G35" s="2"/>
      <c r="H35" s="2"/>
      <c r="I35" s="2"/>
      <c r="J35" s="2"/>
      <c r="K35" s="2"/>
      <c r="L35" s="2"/>
      <c r="M35" s="2"/>
      <c r="N35" s="2"/>
      <c r="O35" s="2"/>
      <c r="P35" s="2"/>
      <c r="Q35" s="2"/>
    </row>
    <row r="36" spans="1:17" ht="12" customHeight="1">
      <c r="A36" s="298" t="s">
        <v>30</v>
      </c>
      <c r="B36" s="299"/>
      <c r="C36" s="29">
        <f>SUM(C30:C35)</f>
        <v>1237.3636363636363</v>
      </c>
      <c r="D36" s="2"/>
      <c r="E36" s="2"/>
      <c r="F36" s="2"/>
      <c r="G36" s="2"/>
      <c r="H36" s="2"/>
      <c r="I36" s="2"/>
      <c r="J36" s="2"/>
      <c r="K36" s="2"/>
      <c r="L36" s="2"/>
      <c r="M36" s="2"/>
      <c r="N36" s="2"/>
      <c r="O36" s="2"/>
      <c r="P36" s="2"/>
      <c r="Q36" s="2"/>
    </row>
    <row r="37" spans="1:17" ht="12" customHeight="1">
      <c r="A37" s="2" t="s">
        <v>554</v>
      </c>
      <c r="B37" s="2"/>
      <c r="C37" s="11"/>
      <c r="D37" s="2"/>
      <c r="E37" s="2"/>
      <c r="F37" s="2"/>
      <c r="G37" s="2"/>
      <c r="H37" s="2"/>
      <c r="I37" s="2"/>
      <c r="J37" s="2"/>
      <c r="K37" s="2"/>
      <c r="L37" s="2"/>
      <c r="M37" s="2"/>
      <c r="N37" s="2"/>
      <c r="O37" s="2"/>
      <c r="P37" s="2"/>
      <c r="Q37" s="2"/>
    </row>
    <row r="38" spans="1:17" ht="12" customHeight="1">
      <c r="A38" s="2"/>
      <c r="B38" s="2"/>
      <c r="C38" s="11"/>
      <c r="D38" s="2"/>
      <c r="E38" s="2"/>
      <c r="F38" s="2"/>
      <c r="G38" s="2"/>
      <c r="H38" s="2"/>
      <c r="I38" s="2"/>
      <c r="J38" s="2"/>
      <c r="K38" s="2"/>
      <c r="L38" s="2"/>
      <c r="M38" s="2"/>
      <c r="N38" s="2"/>
      <c r="O38" s="2"/>
      <c r="P38" s="2"/>
      <c r="Q38" s="2"/>
    </row>
    <row r="39" spans="1:17" ht="12" customHeight="1">
      <c r="A39" s="308" t="s">
        <v>31</v>
      </c>
      <c r="B39" s="303"/>
      <c r="C39" s="303"/>
      <c r="D39" s="304"/>
      <c r="E39" s="2"/>
      <c r="F39" s="2"/>
      <c r="G39" s="2"/>
      <c r="H39" s="2"/>
      <c r="I39" s="2"/>
      <c r="J39" s="2"/>
      <c r="K39" s="2"/>
      <c r="L39" s="2"/>
      <c r="M39" s="2"/>
      <c r="N39" s="2"/>
      <c r="O39" s="2"/>
      <c r="P39" s="2"/>
      <c r="Q39" s="2"/>
    </row>
    <row r="40" spans="1:17" ht="12" customHeight="1">
      <c r="A40" s="30"/>
      <c r="B40" s="30"/>
      <c r="C40" s="30"/>
      <c r="D40" s="2"/>
      <c r="E40" s="2"/>
      <c r="F40" s="2"/>
      <c r="G40" s="2"/>
      <c r="H40" s="2"/>
      <c r="I40" s="2"/>
      <c r="J40" s="2"/>
      <c r="K40" s="2"/>
      <c r="L40" s="2"/>
      <c r="M40" s="2"/>
      <c r="N40" s="2"/>
      <c r="O40" s="2"/>
      <c r="P40" s="2"/>
      <c r="Q40" s="2"/>
    </row>
    <row r="41" spans="1:17" ht="12" customHeight="1">
      <c r="A41" s="322" t="s">
        <v>32</v>
      </c>
      <c r="B41" s="317"/>
      <c r="C41" s="317"/>
      <c r="D41" s="318"/>
      <c r="E41" s="2"/>
      <c r="F41" s="2"/>
      <c r="G41" s="2"/>
      <c r="H41" s="2"/>
      <c r="I41" s="2"/>
      <c r="J41" s="2"/>
      <c r="K41" s="2"/>
      <c r="L41" s="2"/>
      <c r="M41" s="2"/>
      <c r="N41" s="2"/>
      <c r="O41" s="2"/>
      <c r="P41" s="2"/>
      <c r="Q41" s="2"/>
    </row>
    <row r="42" spans="1:17" ht="12" customHeight="1">
      <c r="A42" s="20" t="s">
        <v>33</v>
      </c>
      <c r="B42" s="20" t="s">
        <v>34</v>
      </c>
      <c r="C42" s="22" t="s">
        <v>35</v>
      </c>
      <c r="D42" s="20" t="s">
        <v>21</v>
      </c>
      <c r="E42" s="2"/>
      <c r="F42" s="2"/>
      <c r="G42" s="2"/>
      <c r="H42" s="2"/>
      <c r="I42" s="2"/>
      <c r="J42" s="2"/>
      <c r="K42" s="2"/>
      <c r="L42" s="2"/>
      <c r="M42" s="2"/>
      <c r="N42" s="2"/>
      <c r="O42" s="2"/>
      <c r="P42" s="2"/>
      <c r="Q42" s="2"/>
    </row>
    <row r="43" spans="1:17" ht="12" customHeight="1">
      <c r="A43" s="20" t="s">
        <v>5</v>
      </c>
      <c r="B43" s="31" t="s">
        <v>36</v>
      </c>
      <c r="C43" s="32">
        <f>1/12</f>
        <v>8.3333333333333329E-2</v>
      </c>
      <c r="D43" s="33">
        <f>C43*C36</f>
        <v>103.11363636363635</v>
      </c>
      <c r="E43" s="2"/>
      <c r="F43" s="2"/>
      <c r="G43" s="2"/>
      <c r="H43" s="2"/>
      <c r="I43" s="2"/>
      <c r="J43" s="2"/>
      <c r="K43" s="2"/>
      <c r="L43" s="2"/>
      <c r="M43" s="2"/>
      <c r="N43" s="2"/>
      <c r="O43" s="2"/>
      <c r="P43" s="2"/>
      <c r="Q43" s="2"/>
    </row>
    <row r="44" spans="1:17" ht="12" customHeight="1">
      <c r="A44" s="20" t="s">
        <v>7</v>
      </c>
      <c r="B44" s="31" t="s">
        <v>37</v>
      </c>
      <c r="C44" s="34">
        <v>0.121</v>
      </c>
      <c r="D44" s="33">
        <f>C44*C36</f>
        <v>149.72099999999998</v>
      </c>
      <c r="E44" s="2"/>
      <c r="F44" s="2"/>
      <c r="G44" s="2"/>
      <c r="H44" s="2"/>
      <c r="I44" s="2"/>
      <c r="J44" s="2"/>
      <c r="K44" s="2"/>
      <c r="L44" s="2"/>
      <c r="M44" s="2"/>
      <c r="N44" s="2"/>
      <c r="O44" s="2"/>
      <c r="P44" s="2"/>
      <c r="Q44" s="2"/>
    </row>
    <row r="45" spans="1:17" ht="12" customHeight="1">
      <c r="A45" s="324" t="s">
        <v>38</v>
      </c>
      <c r="B45" s="299"/>
      <c r="C45" s="32">
        <f t="shared" ref="C45:D45" si="0">SUM(C43:C44)</f>
        <v>0.20433333333333331</v>
      </c>
      <c r="D45" s="35">
        <f t="shared" si="0"/>
        <v>252.83463636363632</v>
      </c>
      <c r="E45" s="2"/>
      <c r="F45" s="2"/>
      <c r="G45" s="2"/>
      <c r="H45" s="2"/>
      <c r="I45" s="2"/>
      <c r="J45" s="2"/>
      <c r="K45" s="2"/>
      <c r="L45" s="2"/>
      <c r="M45" s="2"/>
      <c r="N45" s="2"/>
      <c r="O45" s="2"/>
      <c r="P45" s="2"/>
      <c r="Q45" s="2"/>
    </row>
    <row r="46" spans="1:17" ht="12" customHeight="1">
      <c r="A46" s="30"/>
      <c r="B46" s="30"/>
      <c r="C46" s="30"/>
      <c r="D46" s="2"/>
      <c r="E46" s="2"/>
      <c r="F46" s="2"/>
      <c r="G46" s="2"/>
      <c r="H46" s="2"/>
      <c r="I46" s="2"/>
      <c r="J46" s="2"/>
      <c r="K46" s="2"/>
      <c r="L46" s="2"/>
      <c r="M46" s="2"/>
      <c r="N46" s="2"/>
      <c r="O46" s="2"/>
      <c r="P46" s="2"/>
      <c r="Q46" s="2"/>
    </row>
    <row r="47" spans="1:17" ht="12" customHeight="1">
      <c r="A47" s="30"/>
      <c r="B47" s="30"/>
      <c r="C47" s="30"/>
      <c r="D47" s="2"/>
      <c r="E47" s="2"/>
      <c r="F47" s="2"/>
      <c r="G47" s="2"/>
      <c r="H47" s="2"/>
      <c r="I47" s="2"/>
      <c r="J47" s="2"/>
      <c r="K47" s="2"/>
      <c r="L47" s="2"/>
      <c r="M47" s="2"/>
      <c r="N47" s="2"/>
      <c r="O47" s="2"/>
      <c r="P47" s="2"/>
      <c r="Q47" s="2"/>
    </row>
    <row r="48" spans="1:17" ht="12" customHeight="1">
      <c r="A48" s="322" t="s">
        <v>39</v>
      </c>
      <c r="B48" s="317"/>
      <c r="C48" s="317"/>
      <c r="D48" s="318"/>
      <c r="E48" s="2"/>
      <c r="F48" s="2"/>
      <c r="G48" s="2"/>
      <c r="H48" s="2"/>
      <c r="I48" s="2"/>
      <c r="J48" s="2"/>
      <c r="K48" s="2"/>
      <c r="L48" s="2"/>
      <c r="M48" s="2"/>
      <c r="N48" s="2"/>
      <c r="O48" s="2"/>
      <c r="P48" s="2"/>
      <c r="Q48" s="2"/>
    </row>
    <row r="49" spans="1:17" ht="12" customHeight="1">
      <c r="A49" s="22" t="s">
        <v>40</v>
      </c>
      <c r="B49" s="36" t="s">
        <v>41</v>
      </c>
      <c r="C49" s="22" t="s">
        <v>35</v>
      </c>
      <c r="D49" s="22" t="s">
        <v>21</v>
      </c>
      <c r="E49" s="2"/>
      <c r="F49" s="2"/>
      <c r="G49" s="2"/>
      <c r="H49" s="37"/>
      <c r="I49" s="2"/>
      <c r="J49" s="2"/>
      <c r="K49" s="2"/>
      <c r="L49" s="2"/>
      <c r="M49" s="2"/>
      <c r="N49" s="2"/>
      <c r="O49" s="2"/>
      <c r="P49" s="2"/>
      <c r="Q49" s="2"/>
    </row>
    <row r="50" spans="1:17" ht="12" customHeight="1">
      <c r="A50" s="38" t="s">
        <v>5</v>
      </c>
      <c r="B50" s="31" t="s">
        <v>42</v>
      </c>
      <c r="C50" s="39">
        <v>0.2</v>
      </c>
      <c r="D50" s="40">
        <f>C50*(C36+D45)</f>
        <v>298.03965454545454</v>
      </c>
      <c r="E50" s="2"/>
      <c r="F50" s="2"/>
      <c r="G50" s="2"/>
      <c r="H50" s="2"/>
      <c r="I50" s="2"/>
      <c r="J50" s="2"/>
      <c r="K50" s="2"/>
      <c r="L50" s="2"/>
      <c r="M50" s="2"/>
      <c r="N50" s="2"/>
      <c r="O50" s="2"/>
      <c r="P50" s="2"/>
      <c r="Q50" s="2"/>
    </row>
    <row r="51" spans="1:17" ht="12" customHeight="1">
      <c r="A51" s="38" t="s">
        <v>7</v>
      </c>
      <c r="B51" s="31" t="s">
        <v>43</v>
      </c>
      <c r="C51" s="39">
        <v>2.5000000000000001E-2</v>
      </c>
      <c r="D51" s="40">
        <f>C51*(C36+D45)</f>
        <v>37.254956818181817</v>
      </c>
      <c r="E51" s="2"/>
      <c r="F51" s="2"/>
      <c r="G51" s="2"/>
      <c r="H51" s="2"/>
      <c r="I51" s="2"/>
      <c r="J51" s="2"/>
      <c r="K51" s="2"/>
      <c r="L51" s="2"/>
      <c r="M51" s="2"/>
      <c r="N51" s="2"/>
      <c r="O51" s="2"/>
      <c r="P51" s="2"/>
      <c r="Q51" s="2"/>
    </row>
    <row r="52" spans="1:17" ht="12" customHeight="1">
      <c r="A52" s="38" t="s">
        <v>10</v>
      </c>
      <c r="B52" s="31" t="s">
        <v>44</v>
      </c>
      <c r="C52" s="41">
        <v>0.03</v>
      </c>
      <c r="D52" s="40">
        <f>C52*(C36+D45)</f>
        <v>44.705948181818172</v>
      </c>
      <c r="E52" s="2"/>
      <c r="F52" s="2"/>
      <c r="G52" s="2"/>
      <c r="H52" s="2"/>
      <c r="I52" s="2"/>
      <c r="J52" s="2"/>
      <c r="K52" s="2"/>
      <c r="L52" s="2"/>
      <c r="M52" s="2"/>
      <c r="N52" s="2"/>
      <c r="O52" s="2"/>
      <c r="P52" s="2"/>
      <c r="Q52" s="2"/>
    </row>
    <row r="53" spans="1:17" ht="12" customHeight="1">
      <c r="A53" s="38" t="s">
        <v>12</v>
      </c>
      <c r="B53" s="31" t="s">
        <v>45</v>
      </c>
      <c r="C53" s="39">
        <v>1.4999999999999999E-2</v>
      </c>
      <c r="D53" s="40">
        <f>C53*(C36+D45)</f>
        <v>22.352974090909086</v>
      </c>
      <c r="E53" s="2"/>
      <c r="F53" s="2"/>
      <c r="G53" s="2"/>
      <c r="H53" s="2"/>
      <c r="I53" s="2"/>
      <c r="J53" s="2"/>
      <c r="K53" s="2"/>
      <c r="L53" s="2"/>
      <c r="M53" s="2"/>
      <c r="N53" s="2"/>
      <c r="O53" s="2"/>
      <c r="P53" s="2"/>
      <c r="Q53" s="2"/>
    </row>
    <row r="54" spans="1:17" ht="12" customHeight="1">
      <c r="A54" s="38" t="s">
        <v>26</v>
      </c>
      <c r="B54" s="31" t="s">
        <v>46</v>
      </c>
      <c r="C54" s="39">
        <v>0.01</v>
      </c>
      <c r="D54" s="40">
        <f>C54*(C36+D45)</f>
        <v>14.901982727272726</v>
      </c>
      <c r="E54" s="2"/>
      <c r="F54" s="2"/>
      <c r="G54" s="2"/>
      <c r="H54" s="2"/>
      <c r="I54" s="2"/>
      <c r="J54" s="2"/>
      <c r="K54" s="2"/>
      <c r="L54" s="2"/>
      <c r="M54" s="2"/>
      <c r="N54" s="2"/>
      <c r="O54" s="2"/>
      <c r="P54" s="2"/>
      <c r="Q54" s="2"/>
    </row>
    <row r="55" spans="1:17" ht="12" customHeight="1">
      <c r="A55" s="38" t="s">
        <v>28</v>
      </c>
      <c r="B55" s="31" t="s">
        <v>47</v>
      </c>
      <c r="C55" s="39">
        <v>6.0000000000000001E-3</v>
      </c>
      <c r="D55" s="40">
        <f>C55*(C36+D45)</f>
        <v>8.9411896363636352</v>
      </c>
      <c r="E55" s="2"/>
      <c r="F55" s="2"/>
      <c r="G55" s="2"/>
      <c r="H55" s="2"/>
      <c r="I55" s="2"/>
      <c r="J55" s="2"/>
      <c r="K55" s="2"/>
      <c r="L55" s="2"/>
      <c r="M55" s="2"/>
      <c r="N55" s="2"/>
      <c r="O55" s="2"/>
      <c r="P55" s="2"/>
      <c r="Q55" s="2"/>
    </row>
    <row r="56" spans="1:17" ht="12" customHeight="1">
      <c r="A56" s="38" t="s">
        <v>48</v>
      </c>
      <c r="B56" s="31" t="s">
        <v>49</v>
      </c>
      <c r="C56" s="39">
        <v>2E-3</v>
      </c>
      <c r="D56" s="40">
        <f>C56*(C36+D45)</f>
        <v>2.9803965454545449</v>
      </c>
      <c r="E56" s="2"/>
      <c r="F56" s="2"/>
      <c r="G56" s="2"/>
      <c r="H56" s="2"/>
      <c r="I56" s="2"/>
      <c r="J56" s="2"/>
      <c r="K56" s="2"/>
      <c r="L56" s="2"/>
      <c r="M56" s="2"/>
      <c r="N56" s="2"/>
      <c r="O56" s="2"/>
      <c r="P56" s="2"/>
      <c r="Q56" s="2"/>
    </row>
    <row r="57" spans="1:17" ht="12" customHeight="1">
      <c r="A57" s="38" t="s">
        <v>50</v>
      </c>
      <c r="B57" s="31" t="s">
        <v>51</v>
      </c>
      <c r="C57" s="39">
        <v>0.08</v>
      </c>
      <c r="D57" s="40">
        <f>C57*(C36+D45)</f>
        <v>119.21586181818181</v>
      </c>
      <c r="E57" s="2"/>
      <c r="F57" s="2"/>
      <c r="G57" s="2"/>
      <c r="H57" s="2"/>
      <c r="I57" s="2"/>
      <c r="J57" s="2"/>
      <c r="K57" s="2"/>
      <c r="L57" s="2"/>
      <c r="M57" s="2"/>
      <c r="N57" s="2"/>
      <c r="O57" s="2"/>
      <c r="P57" s="2"/>
      <c r="Q57" s="2"/>
    </row>
    <row r="58" spans="1:17" ht="12" customHeight="1">
      <c r="A58" s="298" t="s">
        <v>52</v>
      </c>
      <c r="B58" s="299"/>
      <c r="C58" s="39">
        <f t="shared" ref="C58:D58" si="1">SUM(C50:C57)</f>
        <v>0.36800000000000005</v>
      </c>
      <c r="D58" s="42">
        <f t="shared" si="1"/>
        <v>548.39296436363634</v>
      </c>
      <c r="E58" s="2"/>
      <c r="F58" s="2"/>
      <c r="G58" s="2"/>
      <c r="H58" s="2"/>
      <c r="I58" s="2"/>
      <c r="J58" s="2"/>
      <c r="K58" s="2"/>
      <c r="L58" s="2"/>
      <c r="M58" s="2"/>
      <c r="N58" s="2"/>
      <c r="O58" s="2"/>
      <c r="P58" s="2"/>
      <c r="Q58" s="2"/>
    </row>
    <row r="59" spans="1:17" ht="12" customHeight="1">
      <c r="A59" s="30"/>
      <c r="B59" s="30"/>
      <c r="C59" s="30"/>
      <c r="D59" s="2"/>
      <c r="E59" s="2"/>
      <c r="F59" s="2"/>
      <c r="G59" s="2"/>
      <c r="H59" s="2"/>
      <c r="I59" s="2"/>
      <c r="J59" s="2"/>
      <c r="K59" s="2"/>
      <c r="L59" s="2"/>
      <c r="M59" s="2"/>
      <c r="N59" s="2"/>
      <c r="O59" s="2"/>
      <c r="P59" s="2"/>
      <c r="Q59" s="2"/>
    </row>
    <row r="60" spans="1:17" ht="12" customHeight="1">
      <c r="A60" s="30"/>
      <c r="B60" s="30"/>
      <c r="C60" s="30"/>
      <c r="D60" s="2"/>
      <c r="E60" s="2"/>
      <c r="F60" s="2"/>
      <c r="G60" s="2"/>
      <c r="H60" s="2"/>
      <c r="I60" s="2"/>
      <c r="J60" s="2"/>
      <c r="K60" s="2"/>
      <c r="L60" s="2"/>
      <c r="M60" s="2"/>
      <c r="N60" s="2"/>
      <c r="O60" s="2"/>
      <c r="P60" s="2"/>
      <c r="Q60" s="2"/>
    </row>
    <row r="61" spans="1:17" ht="12" customHeight="1">
      <c r="A61" s="322" t="s">
        <v>53</v>
      </c>
      <c r="B61" s="317"/>
      <c r="C61" s="318"/>
      <c r="D61" s="2"/>
      <c r="E61" s="2"/>
      <c r="F61" s="2"/>
      <c r="G61" s="2"/>
      <c r="H61" s="2"/>
      <c r="I61" s="2"/>
      <c r="J61" s="2"/>
      <c r="K61" s="2"/>
      <c r="L61" s="2"/>
      <c r="M61" s="2"/>
      <c r="N61" s="2"/>
      <c r="O61" s="2"/>
      <c r="P61" s="2"/>
      <c r="Q61" s="2"/>
    </row>
    <row r="62" spans="1:17" ht="12" customHeight="1">
      <c r="A62" s="22" t="s">
        <v>54</v>
      </c>
      <c r="B62" s="22" t="s">
        <v>55</v>
      </c>
      <c r="C62" s="22" t="s">
        <v>21</v>
      </c>
      <c r="D62" s="2"/>
      <c r="E62" s="2"/>
      <c r="F62" s="2"/>
      <c r="G62" s="2"/>
      <c r="H62" s="2"/>
      <c r="I62" s="2"/>
      <c r="J62" s="2"/>
      <c r="K62" s="2"/>
      <c r="L62" s="2"/>
      <c r="M62" s="2"/>
      <c r="N62" s="2"/>
      <c r="O62" s="2"/>
      <c r="P62" s="2"/>
      <c r="Q62" s="2"/>
    </row>
    <row r="63" spans="1:17" ht="12" customHeight="1">
      <c r="A63" s="22" t="s">
        <v>5</v>
      </c>
      <c r="B63" s="31" t="s">
        <v>56</v>
      </c>
      <c r="C63" s="43">
        <f>(4*2*22)-(6%*C30*22/30)</f>
        <v>134.12</v>
      </c>
      <c r="D63" s="2"/>
      <c r="E63" s="2"/>
      <c r="F63" s="2"/>
      <c r="G63" s="2"/>
      <c r="H63" s="2"/>
      <c r="I63" s="2"/>
      <c r="J63" s="2"/>
      <c r="K63" s="2"/>
      <c r="L63" s="2"/>
      <c r="M63" s="2"/>
      <c r="N63" s="2"/>
      <c r="O63" s="2"/>
      <c r="P63" s="2"/>
      <c r="Q63" s="2"/>
    </row>
    <row r="64" spans="1:17" ht="12" customHeight="1">
      <c r="A64" s="22" t="s">
        <v>7</v>
      </c>
      <c r="B64" s="285" t="s">
        <v>552</v>
      </c>
      <c r="C64" s="44">
        <f>(11.5*22)-(10%*(11.5*22))</f>
        <v>227.7</v>
      </c>
      <c r="D64" s="2"/>
      <c r="E64" s="45"/>
      <c r="F64" s="2"/>
      <c r="G64" s="2"/>
      <c r="H64" s="2"/>
      <c r="I64" s="2"/>
      <c r="J64" s="2"/>
      <c r="K64" s="2"/>
      <c r="L64" s="2"/>
      <c r="M64" s="2"/>
      <c r="N64" s="2"/>
      <c r="O64" s="2"/>
      <c r="P64" s="2"/>
      <c r="Q64" s="2"/>
    </row>
    <row r="65" spans="1:17" ht="12" customHeight="1">
      <c r="A65" s="22" t="s">
        <v>10</v>
      </c>
      <c r="B65" s="285" t="s">
        <v>555</v>
      </c>
      <c r="C65" s="46">
        <v>15</v>
      </c>
      <c r="D65" s="2"/>
      <c r="E65" s="45"/>
      <c r="F65" s="2"/>
      <c r="G65" s="2"/>
      <c r="H65" s="2"/>
      <c r="I65" s="2"/>
      <c r="J65" s="2"/>
      <c r="K65" s="2"/>
      <c r="L65" s="2"/>
      <c r="M65" s="2"/>
      <c r="N65" s="2"/>
      <c r="O65" s="2"/>
      <c r="P65" s="2"/>
      <c r="Q65" s="2"/>
    </row>
    <row r="66" spans="1:17" ht="12" customHeight="1">
      <c r="A66" s="22" t="s">
        <v>12</v>
      </c>
      <c r="B66" s="281"/>
      <c r="C66" s="46">
        <v>0</v>
      </c>
      <c r="D66" s="2"/>
      <c r="E66" s="45"/>
      <c r="F66" s="2"/>
      <c r="G66" s="2"/>
      <c r="H66" s="2"/>
      <c r="I66" s="2"/>
      <c r="J66" s="2"/>
      <c r="K66" s="2"/>
      <c r="L66" s="2"/>
      <c r="M66" s="2"/>
      <c r="N66" s="2"/>
      <c r="O66" s="2"/>
      <c r="P66" s="2"/>
      <c r="Q66" s="2"/>
    </row>
    <row r="67" spans="1:17" ht="12" customHeight="1">
      <c r="A67" s="324" t="s">
        <v>57</v>
      </c>
      <c r="B67" s="299"/>
      <c r="C67" s="47">
        <f>SUM(C63:C66)</f>
        <v>376.82</v>
      </c>
      <c r="D67" s="48"/>
      <c r="E67" s="2"/>
      <c r="F67" s="2"/>
      <c r="G67" s="2"/>
      <c r="H67" s="2"/>
      <c r="I67" s="2"/>
      <c r="J67" s="2"/>
      <c r="K67" s="2"/>
      <c r="L67" s="2"/>
      <c r="M67" s="2"/>
      <c r="N67" s="2"/>
      <c r="O67" s="2"/>
      <c r="P67" s="2"/>
      <c r="Q67" s="2"/>
    </row>
    <row r="68" spans="1:17" ht="12" customHeight="1">
      <c r="A68" s="2"/>
      <c r="B68" s="2"/>
      <c r="C68" s="11"/>
      <c r="D68" s="2"/>
      <c r="E68" s="2"/>
      <c r="F68" s="2"/>
      <c r="G68" s="2"/>
      <c r="H68" s="2"/>
      <c r="I68" s="2"/>
      <c r="J68" s="2"/>
      <c r="K68" s="2"/>
      <c r="L68" s="2"/>
      <c r="M68" s="2"/>
      <c r="N68" s="2"/>
      <c r="O68" s="2"/>
      <c r="P68" s="2"/>
      <c r="Q68" s="2"/>
    </row>
    <row r="69" spans="1:17" ht="12" customHeight="1">
      <c r="A69" s="2"/>
      <c r="B69" s="2"/>
      <c r="C69" s="11"/>
      <c r="D69" s="2"/>
      <c r="E69" s="2"/>
      <c r="F69" s="2"/>
      <c r="G69" s="2"/>
      <c r="H69" s="2"/>
      <c r="I69" s="2"/>
      <c r="J69" s="2"/>
      <c r="K69" s="2"/>
      <c r="L69" s="2"/>
      <c r="M69" s="2"/>
      <c r="N69" s="2"/>
      <c r="O69" s="2"/>
      <c r="P69" s="2"/>
      <c r="Q69" s="2"/>
    </row>
    <row r="70" spans="1:17" ht="12" customHeight="1">
      <c r="A70" s="306" t="s">
        <v>58</v>
      </c>
      <c r="B70" s="303"/>
      <c r="C70" s="304"/>
      <c r="D70" s="2"/>
      <c r="E70" s="2"/>
      <c r="F70" s="2"/>
      <c r="G70" s="2"/>
      <c r="H70" s="2"/>
      <c r="I70" s="2"/>
      <c r="J70" s="2"/>
      <c r="K70" s="2"/>
      <c r="L70" s="2"/>
      <c r="M70" s="2"/>
      <c r="N70" s="2"/>
      <c r="O70" s="2"/>
      <c r="P70" s="2"/>
      <c r="Q70" s="2"/>
    </row>
    <row r="71" spans="1:17" ht="12" customHeight="1">
      <c r="A71" s="22">
        <v>2</v>
      </c>
      <c r="B71" s="36" t="s">
        <v>59</v>
      </c>
      <c r="C71" s="22" t="s">
        <v>21</v>
      </c>
      <c r="D71" s="2"/>
      <c r="E71" s="2"/>
      <c r="F71" s="2"/>
      <c r="G71" s="2"/>
      <c r="H71" s="2"/>
      <c r="I71" s="2"/>
      <c r="J71" s="2"/>
      <c r="K71" s="2"/>
      <c r="L71" s="2"/>
      <c r="M71" s="2"/>
      <c r="N71" s="2"/>
      <c r="O71" s="2"/>
      <c r="P71" s="2"/>
      <c r="Q71" s="2"/>
    </row>
    <row r="72" spans="1:17" ht="12" customHeight="1">
      <c r="A72" s="22" t="s">
        <v>33</v>
      </c>
      <c r="B72" s="31" t="s">
        <v>34</v>
      </c>
      <c r="C72" s="49">
        <f>D45</f>
        <v>252.83463636363632</v>
      </c>
      <c r="D72" s="2"/>
      <c r="E72" s="2"/>
      <c r="F72" s="2"/>
      <c r="G72" s="2"/>
      <c r="H72" s="2"/>
      <c r="I72" s="2"/>
      <c r="J72" s="2"/>
      <c r="K72" s="2"/>
      <c r="L72" s="2"/>
      <c r="M72" s="2"/>
      <c r="N72" s="2"/>
      <c r="O72" s="2"/>
      <c r="P72" s="2"/>
      <c r="Q72" s="2"/>
    </row>
    <row r="73" spans="1:17" ht="12" customHeight="1">
      <c r="A73" s="22" t="s">
        <v>40</v>
      </c>
      <c r="B73" s="31" t="s">
        <v>41</v>
      </c>
      <c r="C73" s="49">
        <f>D58</f>
        <v>548.39296436363634</v>
      </c>
      <c r="D73" s="2"/>
      <c r="E73" s="2"/>
      <c r="F73" s="2"/>
      <c r="G73" s="2"/>
      <c r="H73" s="2"/>
      <c r="I73" s="2"/>
      <c r="J73" s="2"/>
      <c r="K73" s="2"/>
      <c r="L73" s="2"/>
      <c r="M73" s="2"/>
      <c r="N73" s="2"/>
      <c r="O73" s="2"/>
      <c r="P73" s="2"/>
      <c r="Q73" s="2"/>
    </row>
    <row r="74" spans="1:17" ht="12" customHeight="1">
      <c r="A74" s="22" t="s">
        <v>54</v>
      </c>
      <c r="B74" s="31" t="s">
        <v>55</v>
      </c>
      <c r="C74" s="50">
        <f>C67</f>
        <v>376.82</v>
      </c>
      <c r="D74" s="2"/>
      <c r="E74" s="2"/>
      <c r="F74" s="2"/>
      <c r="G74" s="2"/>
      <c r="H74" s="2"/>
      <c r="I74" s="2"/>
      <c r="J74" s="2"/>
      <c r="K74" s="2"/>
      <c r="L74" s="2"/>
      <c r="M74" s="2"/>
      <c r="N74" s="2"/>
      <c r="O74" s="2"/>
      <c r="P74" s="2"/>
      <c r="Q74" s="2"/>
    </row>
    <row r="75" spans="1:17" ht="12" customHeight="1">
      <c r="A75" s="298" t="s">
        <v>52</v>
      </c>
      <c r="B75" s="299"/>
      <c r="C75" s="51">
        <f>SUM(C72:C74)</f>
        <v>1178.0476007272725</v>
      </c>
      <c r="D75" s="2"/>
      <c r="E75" s="2"/>
      <c r="F75" s="2"/>
      <c r="G75" s="2"/>
      <c r="H75" s="2"/>
      <c r="I75" s="2"/>
      <c r="J75" s="2"/>
      <c r="K75" s="2"/>
      <c r="L75" s="2"/>
      <c r="M75" s="2"/>
      <c r="N75" s="2"/>
      <c r="O75" s="2"/>
      <c r="P75" s="2"/>
      <c r="Q75" s="2"/>
    </row>
    <row r="76" spans="1:17" ht="12" customHeight="1">
      <c r="A76" s="2"/>
      <c r="B76" s="2"/>
      <c r="C76" s="11"/>
      <c r="D76" s="2"/>
      <c r="E76" s="2"/>
      <c r="F76" s="2"/>
      <c r="G76" s="2"/>
      <c r="H76" s="2"/>
      <c r="I76" s="2"/>
      <c r="J76" s="2"/>
      <c r="K76" s="2"/>
      <c r="L76" s="2"/>
      <c r="M76" s="2"/>
      <c r="N76" s="2"/>
      <c r="O76" s="2"/>
      <c r="P76" s="2"/>
      <c r="Q76" s="2"/>
    </row>
    <row r="77" spans="1:17" ht="12" customHeight="1">
      <c r="A77" s="308" t="s">
        <v>60</v>
      </c>
      <c r="B77" s="303"/>
      <c r="C77" s="303"/>
      <c r="D77" s="304"/>
      <c r="E77" s="2"/>
      <c r="F77" s="2"/>
      <c r="G77" s="2"/>
      <c r="H77" s="2"/>
      <c r="I77" s="2"/>
      <c r="J77" s="2"/>
      <c r="K77" s="2"/>
      <c r="L77" s="2"/>
      <c r="M77" s="2"/>
      <c r="N77" s="2"/>
      <c r="O77" s="2"/>
      <c r="P77" s="2"/>
      <c r="Q77" s="2"/>
    </row>
    <row r="78" spans="1:17" ht="12" customHeight="1">
      <c r="A78" s="30"/>
      <c r="B78" s="30" t="s">
        <v>61</v>
      </c>
      <c r="C78" s="30"/>
      <c r="D78" s="11"/>
      <c r="E78" s="2"/>
      <c r="F78" s="2"/>
      <c r="G78" s="2"/>
      <c r="H78" s="2"/>
      <c r="I78" s="2"/>
      <c r="J78" s="2"/>
      <c r="K78" s="2"/>
      <c r="L78" s="2"/>
      <c r="M78" s="2"/>
      <c r="N78" s="2"/>
      <c r="O78" s="2"/>
      <c r="P78" s="2"/>
      <c r="Q78" s="2"/>
    </row>
    <row r="79" spans="1:17" ht="12" customHeight="1">
      <c r="A79" s="22">
        <v>3</v>
      </c>
      <c r="B79" s="36" t="s">
        <v>62</v>
      </c>
      <c r="C79" s="22" t="s">
        <v>35</v>
      </c>
      <c r="D79" s="22" t="s">
        <v>21</v>
      </c>
      <c r="E79" s="2"/>
      <c r="F79" s="2"/>
      <c r="G79" s="2"/>
      <c r="H79" s="2"/>
      <c r="I79" s="2"/>
      <c r="J79" s="2"/>
      <c r="K79" s="2"/>
      <c r="L79" s="2"/>
      <c r="M79" s="2"/>
      <c r="N79" s="2"/>
      <c r="O79" s="2"/>
      <c r="P79" s="2"/>
      <c r="Q79" s="2"/>
    </row>
    <row r="80" spans="1:17" ht="12" customHeight="1">
      <c r="A80" s="22" t="s">
        <v>5</v>
      </c>
      <c r="B80" s="31" t="s">
        <v>63</v>
      </c>
      <c r="C80" s="52">
        <f>(0.05*(1/12))*100%</f>
        <v>4.1666666666666666E-3</v>
      </c>
      <c r="D80" s="53">
        <f>C80*(C36+C72+C74+D57)</f>
        <v>8.2759755606060601</v>
      </c>
      <c r="E80" s="45"/>
      <c r="F80" s="2"/>
      <c r="G80" s="2"/>
      <c r="H80" s="2"/>
      <c r="I80" s="2"/>
      <c r="J80" s="2"/>
      <c r="K80" s="2"/>
      <c r="L80" s="2"/>
      <c r="M80" s="2"/>
      <c r="N80" s="2"/>
      <c r="O80" s="2"/>
      <c r="P80" s="2"/>
      <c r="Q80" s="2"/>
    </row>
    <row r="81" spans="1:17" ht="12" customHeight="1">
      <c r="A81" s="22" t="s">
        <v>7</v>
      </c>
      <c r="B81" s="31" t="s">
        <v>64</v>
      </c>
      <c r="C81" s="52">
        <f>C57*C80</f>
        <v>3.3333333333333332E-4</v>
      </c>
      <c r="D81" s="54">
        <f>C81*C36</f>
        <v>0.41245454545454541</v>
      </c>
      <c r="E81" s="2"/>
      <c r="F81" s="2"/>
      <c r="G81" s="2"/>
      <c r="H81" s="2"/>
      <c r="I81" s="2"/>
      <c r="J81" s="2"/>
      <c r="K81" s="2"/>
      <c r="L81" s="2"/>
      <c r="M81" s="2"/>
      <c r="N81" s="2"/>
      <c r="O81" s="2"/>
      <c r="P81" s="2"/>
      <c r="Q81" s="2"/>
    </row>
    <row r="82" spans="1:17" ht="12" customHeight="1">
      <c r="A82" s="22" t="s">
        <v>10</v>
      </c>
      <c r="B82" s="31" t="s">
        <v>65</v>
      </c>
      <c r="C82" s="55">
        <v>0.04</v>
      </c>
      <c r="D82" s="53">
        <f>C82*(C36+D45)</f>
        <v>59.607930909090904</v>
      </c>
      <c r="E82" s="45"/>
      <c r="F82" s="2"/>
      <c r="G82" s="2"/>
      <c r="H82" s="2"/>
      <c r="I82" s="2"/>
      <c r="J82" s="2"/>
      <c r="K82" s="2"/>
      <c r="L82" s="2"/>
      <c r="M82" s="2"/>
      <c r="N82" s="2"/>
      <c r="O82" s="2"/>
      <c r="P82" s="2"/>
      <c r="Q82" s="2"/>
    </row>
    <row r="83" spans="1:17" ht="12" customHeight="1">
      <c r="A83" s="22" t="s">
        <v>12</v>
      </c>
      <c r="B83" s="31" t="s">
        <v>135</v>
      </c>
      <c r="C83" s="55">
        <f>(1/30/12)*7</f>
        <v>1.9444444444444445E-2</v>
      </c>
      <c r="D83" s="53">
        <f>C83*(C36+C75)</f>
        <v>46.966329610101006</v>
      </c>
      <c r="E83" s="45"/>
      <c r="F83" s="2"/>
      <c r="G83" s="2"/>
      <c r="H83" s="2"/>
      <c r="I83" s="2"/>
      <c r="J83" s="2"/>
      <c r="K83" s="2"/>
      <c r="L83" s="2"/>
      <c r="M83" s="2"/>
      <c r="N83" s="2"/>
      <c r="O83" s="2"/>
      <c r="P83" s="2"/>
      <c r="Q83" s="2"/>
    </row>
    <row r="84" spans="1:17" ht="12" customHeight="1">
      <c r="A84" s="22"/>
      <c r="B84" s="31" t="s">
        <v>67</v>
      </c>
      <c r="C84" s="55">
        <f>C83*C58</f>
        <v>7.1555555555555565E-3</v>
      </c>
      <c r="D84" s="53">
        <f>C84*C36</f>
        <v>8.8540242424242432</v>
      </c>
      <c r="E84" s="45"/>
      <c r="F84" s="2"/>
      <c r="G84" s="2"/>
      <c r="H84" s="2"/>
      <c r="I84" s="2"/>
      <c r="J84" s="2"/>
      <c r="K84" s="2"/>
      <c r="L84" s="2"/>
      <c r="M84" s="2"/>
      <c r="N84" s="2"/>
      <c r="O84" s="2"/>
      <c r="P84" s="2"/>
      <c r="Q84" s="2"/>
    </row>
    <row r="85" spans="1:17" ht="12" customHeight="1">
      <c r="A85" s="22" t="s">
        <v>26</v>
      </c>
      <c r="B85" s="31" t="s">
        <v>29</v>
      </c>
      <c r="C85" s="52">
        <v>0</v>
      </c>
      <c r="D85" s="54">
        <f>C85*(C36+D45)</f>
        <v>0</v>
      </c>
      <c r="E85" s="2"/>
      <c r="F85" s="2"/>
      <c r="G85" s="2"/>
      <c r="H85" s="2"/>
      <c r="I85" s="2"/>
      <c r="J85" s="2"/>
      <c r="K85" s="2"/>
      <c r="L85" s="2"/>
      <c r="M85" s="2"/>
      <c r="N85" s="2"/>
      <c r="O85" s="2"/>
      <c r="P85" s="2"/>
      <c r="Q85" s="2"/>
    </row>
    <row r="86" spans="1:17" ht="12" customHeight="1">
      <c r="A86" s="298" t="s">
        <v>52</v>
      </c>
      <c r="B86" s="299"/>
      <c r="C86" s="56">
        <f>SUM(C80:C84)</f>
        <v>7.1099999999999997E-2</v>
      </c>
      <c r="D86" s="57">
        <f>SUM(D80:D85)</f>
        <v>124.11671486767675</v>
      </c>
      <c r="E86" s="2"/>
      <c r="F86" s="2"/>
      <c r="G86" s="2"/>
      <c r="H86" s="2"/>
      <c r="I86" s="2"/>
      <c r="J86" s="2"/>
      <c r="K86" s="2"/>
      <c r="L86" s="2"/>
      <c r="M86" s="2"/>
      <c r="N86" s="2"/>
      <c r="O86" s="2"/>
      <c r="P86" s="2"/>
      <c r="Q86" s="2"/>
    </row>
    <row r="87" spans="1:17" ht="12" customHeight="1">
      <c r="A87" s="30"/>
      <c r="B87" s="30"/>
      <c r="C87" s="30"/>
      <c r="D87" s="2"/>
      <c r="E87" s="2"/>
      <c r="F87" s="2"/>
      <c r="G87" s="2"/>
      <c r="H87" s="2"/>
      <c r="I87" s="2"/>
      <c r="J87" s="2"/>
      <c r="K87" s="2"/>
      <c r="L87" s="2"/>
      <c r="M87" s="2"/>
      <c r="N87" s="2"/>
      <c r="O87" s="2"/>
      <c r="P87" s="2"/>
      <c r="Q87" s="2"/>
    </row>
    <row r="88" spans="1:17" ht="12" customHeight="1">
      <c r="A88" s="30"/>
      <c r="B88" s="30"/>
      <c r="C88" s="30"/>
      <c r="D88" s="2"/>
      <c r="E88" s="2"/>
      <c r="F88" s="2"/>
      <c r="G88" s="2"/>
      <c r="H88" s="2"/>
      <c r="I88" s="2"/>
      <c r="J88" s="2"/>
      <c r="K88" s="2"/>
      <c r="L88" s="2"/>
      <c r="M88" s="2"/>
      <c r="N88" s="2"/>
      <c r="O88" s="2"/>
      <c r="P88" s="2"/>
      <c r="Q88" s="2"/>
    </row>
    <row r="89" spans="1:17" ht="12" customHeight="1">
      <c r="A89" s="308" t="s">
        <v>68</v>
      </c>
      <c r="B89" s="303"/>
      <c r="C89" s="303"/>
      <c r="D89" s="304"/>
      <c r="E89" s="2"/>
      <c r="F89" s="2"/>
      <c r="G89" s="2"/>
      <c r="H89" s="2"/>
      <c r="I89" s="2"/>
      <c r="J89" s="2"/>
      <c r="K89" s="2"/>
      <c r="L89" s="2"/>
      <c r="M89" s="2"/>
      <c r="N89" s="2"/>
      <c r="O89" s="2"/>
      <c r="P89" s="2"/>
      <c r="Q89" s="58"/>
    </row>
    <row r="90" spans="1:17" ht="12" customHeight="1">
      <c r="A90" s="30"/>
      <c r="B90" s="30"/>
      <c r="C90" s="30"/>
      <c r="D90" s="30"/>
      <c r="E90" s="2"/>
      <c r="F90" s="2"/>
      <c r="G90" s="2"/>
      <c r="H90" s="2"/>
      <c r="I90" s="48"/>
      <c r="J90" s="2"/>
      <c r="K90" s="2"/>
      <c r="L90" s="2"/>
      <c r="M90" s="2"/>
      <c r="N90" s="2"/>
      <c r="O90" s="2"/>
      <c r="P90" s="2"/>
      <c r="Q90" s="2"/>
    </row>
    <row r="91" spans="1:17" ht="12" customHeight="1">
      <c r="A91" s="302" t="s">
        <v>69</v>
      </c>
      <c r="B91" s="303"/>
      <c r="C91" s="303"/>
      <c r="D91" s="304"/>
      <c r="E91" s="2"/>
      <c r="F91" s="2"/>
      <c r="G91" s="2"/>
      <c r="H91" s="2"/>
      <c r="I91" s="2"/>
      <c r="J91" s="2"/>
      <c r="K91" s="2"/>
      <c r="L91" s="2"/>
      <c r="M91" s="2"/>
      <c r="N91" s="2"/>
      <c r="O91" s="2"/>
      <c r="P91" s="2"/>
      <c r="Q91" s="2"/>
    </row>
    <row r="92" spans="1:17" ht="12" customHeight="1">
      <c r="A92" s="36" t="s">
        <v>70</v>
      </c>
      <c r="B92" s="36" t="s">
        <v>71</v>
      </c>
      <c r="C92" s="22" t="s">
        <v>35</v>
      </c>
      <c r="D92" s="22" t="s">
        <v>21</v>
      </c>
      <c r="E92" s="2"/>
      <c r="F92" s="2"/>
      <c r="G92" s="2"/>
      <c r="H92" s="2"/>
      <c r="I92" s="2"/>
      <c r="J92" s="2"/>
      <c r="K92" s="2"/>
      <c r="L92" s="2"/>
      <c r="M92" s="2"/>
      <c r="N92" s="2"/>
      <c r="O92" s="2"/>
      <c r="P92" s="2"/>
      <c r="Q92" s="2"/>
    </row>
    <row r="93" spans="1:17" ht="12" customHeight="1">
      <c r="A93" s="22" t="s">
        <v>5</v>
      </c>
      <c r="B93" s="31" t="s">
        <v>72</v>
      </c>
      <c r="C93" s="32">
        <f>1/12</f>
        <v>8.3333333333333329E-2</v>
      </c>
      <c r="D93" s="59">
        <f>C93*(C36+C75+D86)</f>
        <v>211.62732932988212</v>
      </c>
      <c r="E93" s="2"/>
      <c r="F93" s="2"/>
      <c r="G93" s="2"/>
      <c r="H93" s="2"/>
      <c r="I93" s="2"/>
      <c r="J93" s="2"/>
      <c r="K93" s="2"/>
      <c r="L93" s="2"/>
      <c r="M93" s="2"/>
      <c r="N93" s="2"/>
      <c r="O93" s="2"/>
      <c r="P93" s="2"/>
      <c r="Q93" s="2"/>
    </row>
    <row r="94" spans="1:17" ht="12" customHeight="1">
      <c r="A94" s="22" t="s">
        <v>7</v>
      </c>
      <c r="B94" s="31" t="s">
        <v>73</v>
      </c>
      <c r="C94" s="32">
        <f>(2.64/30)/12</f>
        <v>7.3333333333333341E-3</v>
      </c>
      <c r="D94" s="59">
        <f>C94*(C36+C75+D86)</f>
        <v>18.62320498102963</v>
      </c>
      <c r="E94" s="60"/>
      <c r="F94" s="2"/>
      <c r="G94" s="58"/>
      <c r="H94" s="61"/>
      <c r="I94" s="61"/>
      <c r="J94" s="2"/>
      <c r="K94" s="2"/>
      <c r="L94" s="2"/>
      <c r="M94" s="2"/>
      <c r="N94" s="2"/>
      <c r="O94" s="2"/>
      <c r="P94" s="2"/>
      <c r="Q94" s="2"/>
    </row>
    <row r="95" spans="1:17" ht="12" customHeight="1">
      <c r="A95" s="22" t="s">
        <v>10</v>
      </c>
      <c r="B95" s="31" t="s">
        <v>74</v>
      </c>
      <c r="C95" s="32">
        <v>1.3299999999999999E-2</v>
      </c>
      <c r="D95" s="59">
        <f>C95*(C36+C75+D86)</f>
        <v>33.775721761049184</v>
      </c>
      <c r="E95" s="2"/>
      <c r="F95" s="2"/>
      <c r="G95" s="2"/>
      <c r="H95" s="2"/>
      <c r="I95" s="2"/>
      <c r="J95" s="2"/>
      <c r="K95" s="2"/>
      <c r="L95" s="2"/>
      <c r="M95" s="2"/>
      <c r="N95" s="2"/>
      <c r="O95" s="2"/>
      <c r="P95" s="2"/>
      <c r="Q95" s="2"/>
    </row>
    <row r="96" spans="1:17" ht="12" customHeight="1">
      <c r="A96" s="22" t="s">
        <v>12</v>
      </c>
      <c r="B96" s="31" t="s">
        <v>75</v>
      </c>
      <c r="C96" s="32">
        <f>(0.78/30)*(1/12)</f>
        <v>2.1666666666666666E-3</v>
      </c>
      <c r="D96" s="59">
        <f>C96*(C36+C75+D86)</f>
        <v>5.5023105625769348</v>
      </c>
      <c r="E96" s="2"/>
      <c r="F96" s="2"/>
      <c r="G96" s="2"/>
      <c r="H96" s="2"/>
      <c r="I96" s="2"/>
      <c r="J96" s="2"/>
      <c r="K96" s="2"/>
      <c r="L96" s="2"/>
      <c r="M96" s="2"/>
      <c r="N96" s="2"/>
      <c r="O96" s="2"/>
      <c r="P96" s="2"/>
      <c r="Q96" s="2"/>
    </row>
    <row r="97" spans="1:17" ht="12" customHeight="1">
      <c r="A97" s="22" t="s">
        <v>26</v>
      </c>
      <c r="B97" s="31" t="s">
        <v>76</v>
      </c>
      <c r="C97" s="34">
        <v>1.8499999999999999E-2</v>
      </c>
      <c r="D97" s="62">
        <f>C97*(D43+D44+D58+C65+C66)</f>
        <v>15.100210613454543</v>
      </c>
      <c r="E97" s="2"/>
      <c r="F97" s="2"/>
      <c r="G97" s="2"/>
      <c r="H97" s="60"/>
      <c r="I97" s="2"/>
      <c r="J97" s="2"/>
      <c r="K97" s="2"/>
      <c r="L97" s="2"/>
      <c r="M97" s="2"/>
      <c r="N97" s="2"/>
      <c r="O97" s="2"/>
      <c r="P97" s="2"/>
      <c r="Q97" s="2"/>
    </row>
    <row r="98" spans="1:17" ht="12" customHeight="1">
      <c r="A98" s="22" t="s">
        <v>28</v>
      </c>
      <c r="B98" s="31" t="s">
        <v>77</v>
      </c>
      <c r="C98" s="34">
        <v>0</v>
      </c>
      <c r="D98" s="62">
        <f>C98*C23</f>
        <v>0</v>
      </c>
      <c r="E98" s="2"/>
      <c r="F98" s="2"/>
      <c r="G98" s="2"/>
      <c r="H98" s="60"/>
      <c r="I98" s="2"/>
      <c r="J98" s="2"/>
      <c r="K98" s="2"/>
      <c r="L98" s="2"/>
      <c r="M98" s="2"/>
      <c r="N98" s="2"/>
      <c r="O98" s="2"/>
      <c r="P98" s="2"/>
      <c r="Q98" s="2"/>
    </row>
    <row r="99" spans="1:17" ht="12" customHeight="1">
      <c r="A99" s="298" t="s">
        <v>52</v>
      </c>
      <c r="B99" s="299"/>
      <c r="C99" s="32">
        <f t="shared" ref="C99:D99" si="2">SUM(C93:C98)</f>
        <v>0.12463333333333332</v>
      </c>
      <c r="D99" s="63">
        <f t="shared" si="2"/>
        <v>284.62877724799239</v>
      </c>
      <c r="E99" s="2"/>
      <c r="F99" s="2"/>
      <c r="G99" s="2"/>
      <c r="H99" s="2"/>
      <c r="I99" s="2"/>
      <c r="J99" s="2"/>
      <c r="K99" s="2"/>
      <c r="L99" s="2"/>
      <c r="M99" s="2"/>
      <c r="N99" s="2"/>
      <c r="O99" s="2"/>
      <c r="P99" s="2"/>
      <c r="Q99" s="2"/>
    </row>
    <row r="100" spans="1:17" ht="12" customHeight="1">
      <c r="A100" s="30"/>
      <c r="B100" s="30"/>
      <c r="C100" s="30"/>
      <c r="D100" s="2"/>
      <c r="E100" s="2"/>
      <c r="F100" s="2"/>
      <c r="G100" s="48"/>
      <c r="H100" s="2"/>
      <c r="I100" s="2"/>
      <c r="J100" s="2"/>
      <c r="K100" s="2"/>
      <c r="L100" s="2"/>
      <c r="M100" s="2"/>
      <c r="N100" s="2"/>
      <c r="O100" s="2"/>
      <c r="P100" s="2"/>
      <c r="Q100" s="2"/>
    </row>
    <row r="101" spans="1:17" ht="12" customHeight="1">
      <c r="A101" s="30"/>
      <c r="B101" s="30"/>
      <c r="C101" s="30"/>
      <c r="D101" s="2"/>
      <c r="E101" s="2"/>
      <c r="F101" s="2"/>
      <c r="G101" s="2"/>
      <c r="H101" s="2"/>
      <c r="I101" s="2"/>
      <c r="J101" s="2"/>
      <c r="K101" s="2"/>
      <c r="L101" s="2"/>
      <c r="M101" s="2"/>
      <c r="N101" s="2"/>
      <c r="O101" s="2"/>
      <c r="P101" s="2"/>
      <c r="Q101" s="2"/>
    </row>
    <row r="102" spans="1:17" ht="12" customHeight="1">
      <c r="A102" s="302" t="s">
        <v>78</v>
      </c>
      <c r="B102" s="303"/>
      <c r="C102" s="303"/>
      <c r="D102" s="304"/>
      <c r="E102" s="2"/>
      <c r="F102" s="2"/>
      <c r="G102" s="2"/>
      <c r="H102" s="2"/>
      <c r="I102" s="2"/>
      <c r="J102" s="2"/>
      <c r="K102" s="2"/>
      <c r="L102" s="2"/>
      <c r="M102" s="2"/>
      <c r="N102" s="2"/>
      <c r="O102" s="2"/>
      <c r="P102" s="2"/>
      <c r="Q102" s="2"/>
    </row>
    <row r="103" spans="1:17" ht="12" customHeight="1">
      <c r="A103" s="36" t="s">
        <v>79</v>
      </c>
      <c r="B103" s="36" t="s">
        <v>80</v>
      </c>
      <c r="C103" s="22" t="s">
        <v>35</v>
      </c>
      <c r="D103" s="22" t="s">
        <v>21</v>
      </c>
      <c r="E103" s="2"/>
      <c r="F103" s="2"/>
      <c r="G103" s="2"/>
      <c r="H103" s="58"/>
      <c r="I103" s="2"/>
      <c r="J103" s="2"/>
      <c r="K103" s="2"/>
      <c r="L103" s="2"/>
      <c r="M103" s="2"/>
      <c r="N103" s="2"/>
      <c r="O103" s="2"/>
      <c r="P103" s="2"/>
      <c r="Q103" s="2"/>
    </row>
    <row r="104" spans="1:17" ht="12" customHeight="1">
      <c r="A104" s="22" t="s">
        <v>5</v>
      </c>
      <c r="B104" s="31" t="s">
        <v>81</v>
      </c>
      <c r="C104" s="64">
        <v>0</v>
      </c>
      <c r="D104" s="40">
        <f>C104*C23</f>
        <v>0</v>
      </c>
      <c r="E104" s="2"/>
      <c r="F104" s="2"/>
      <c r="G104" s="2"/>
      <c r="H104" s="45"/>
      <c r="I104" s="2"/>
      <c r="J104" s="2"/>
      <c r="K104" s="2"/>
      <c r="L104" s="2"/>
      <c r="M104" s="2"/>
      <c r="N104" s="2"/>
      <c r="O104" s="2"/>
      <c r="P104" s="2"/>
      <c r="Q104" s="2"/>
    </row>
    <row r="105" spans="1:17" ht="12" customHeight="1">
      <c r="A105" s="298" t="s">
        <v>52</v>
      </c>
      <c r="B105" s="305"/>
      <c r="C105" s="299"/>
      <c r="D105" s="42">
        <f>D104</f>
        <v>0</v>
      </c>
      <c r="E105" s="2"/>
      <c r="F105" s="2"/>
      <c r="G105" s="2"/>
      <c r="H105" s="2"/>
      <c r="I105" s="2"/>
      <c r="J105" s="2"/>
      <c r="K105" s="2"/>
      <c r="L105" s="2"/>
      <c r="M105" s="2"/>
      <c r="N105" s="2"/>
      <c r="O105" s="2"/>
      <c r="P105" s="2"/>
      <c r="Q105" s="2"/>
    </row>
    <row r="106" spans="1:17" ht="12" customHeight="1">
      <c r="A106" s="2"/>
      <c r="B106" s="2"/>
      <c r="C106" s="11"/>
      <c r="D106" s="2"/>
      <c r="E106" s="2"/>
      <c r="F106" s="2"/>
      <c r="G106" s="2"/>
      <c r="H106" s="2"/>
      <c r="I106" s="2"/>
      <c r="J106" s="2"/>
      <c r="K106" s="2"/>
      <c r="L106" s="2"/>
      <c r="M106" s="2"/>
      <c r="N106" s="2"/>
      <c r="O106" s="2"/>
      <c r="P106" s="2"/>
      <c r="Q106" s="2"/>
    </row>
    <row r="107" spans="1:17" ht="12" customHeight="1">
      <c r="A107" s="2"/>
      <c r="B107" s="2"/>
      <c r="C107" s="11"/>
      <c r="D107" s="2"/>
      <c r="E107" s="2"/>
      <c r="F107" s="2"/>
      <c r="G107" s="2"/>
      <c r="H107" s="2"/>
      <c r="I107" s="2"/>
      <c r="J107" s="2"/>
      <c r="K107" s="2"/>
      <c r="L107" s="2"/>
      <c r="M107" s="2"/>
      <c r="N107" s="2"/>
      <c r="O107" s="2"/>
      <c r="P107" s="2"/>
      <c r="Q107" s="2"/>
    </row>
    <row r="108" spans="1:17" ht="15.75" customHeight="1">
      <c r="A108" s="302" t="s">
        <v>82</v>
      </c>
      <c r="B108" s="303"/>
      <c r="C108" s="304"/>
      <c r="D108" s="65"/>
      <c r="E108" s="2"/>
      <c r="F108" s="2"/>
      <c r="G108" s="2"/>
      <c r="H108" s="2"/>
      <c r="I108" s="2"/>
      <c r="J108" s="2"/>
      <c r="K108" s="2"/>
      <c r="L108" s="2"/>
      <c r="M108" s="2"/>
      <c r="N108" s="2"/>
      <c r="O108" s="2"/>
      <c r="P108" s="2"/>
      <c r="Q108" s="2"/>
    </row>
    <row r="109" spans="1:17" ht="12" customHeight="1">
      <c r="A109" s="36">
        <v>4</v>
      </c>
      <c r="B109" s="36" t="s">
        <v>83</v>
      </c>
      <c r="C109" s="22" t="s">
        <v>21</v>
      </c>
      <c r="D109" s="2"/>
      <c r="E109" s="2"/>
      <c r="F109" s="2"/>
      <c r="G109" s="2"/>
      <c r="H109" s="2"/>
      <c r="I109" s="2"/>
      <c r="J109" s="2"/>
      <c r="K109" s="2"/>
      <c r="L109" s="2"/>
      <c r="M109" s="2"/>
      <c r="N109" s="2"/>
      <c r="O109" s="2"/>
      <c r="P109" s="2"/>
      <c r="Q109" s="2"/>
    </row>
    <row r="110" spans="1:17" ht="12" customHeight="1">
      <c r="A110" s="31" t="s">
        <v>70</v>
      </c>
      <c r="B110" s="31" t="s">
        <v>71</v>
      </c>
      <c r="C110" s="59">
        <f>D99</f>
        <v>284.62877724799239</v>
      </c>
      <c r="D110" s="2"/>
      <c r="E110" s="2"/>
      <c r="F110" s="2"/>
      <c r="G110" s="2"/>
      <c r="H110" s="2"/>
      <c r="I110" s="2"/>
      <c r="J110" s="2"/>
      <c r="K110" s="2"/>
      <c r="L110" s="2"/>
      <c r="M110" s="2"/>
      <c r="N110" s="2"/>
      <c r="O110" s="2"/>
      <c r="P110" s="2"/>
      <c r="Q110" s="2"/>
    </row>
    <row r="111" spans="1:17" ht="12" customHeight="1">
      <c r="A111" s="31" t="s">
        <v>79</v>
      </c>
      <c r="B111" s="31" t="s">
        <v>80</v>
      </c>
      <c r="C111" s="40">
        <f>D105</f>
        <v>0</v>
      </c>
      <c r="D111" s="2"/>
      <c r="E111" s="2"/>
      <c r="F111" s="2"/>
      <c r="G111" s="2"/>
      <c r="H111" s="2"/>
      <c r="I111" s="2"/>
      <c r="J111" s="2"/>
      <c r="K111" s="2"/>
      <c r="L111" s="2"/>
      <c r="M111" s="2"/>
      <c r="N111" s="2"/>
      <c r="O111" s="2"/>
      <c r="P111" s="2"/>
      <c r="Q111" s="2"/>
    </row>
    <row r="112" spans="1:17" ht="12" customHeight="1">
      <c r="A112" s="298" t="s">
        <v>52</v>
      </c>
      <c r="B112" s="299"/>
      <c r="C112" s="66">
        <f>SUM(C110:C111)</f>
        <v>284.62877724799239</v>
      </c>
      <c r="D112" s="2"/>
      <c r="E112" s="2"/>
      <c r="F112" s="2"/>
      <c r="G112" s="2"/>
      <c r="H112" s="2"/>
      <c r="I112" s="2"/>
      <c r="J112" s="2"/>
      <c r="K112" s="2"/>
      <c r="L112" s="2"/>
      <c r="M112" s="2"/>
      <c r="N112" s="2"/>
      <c r="O112" s="2"/>
      <c r="P112" s="2"/>
      <c r="Q112" s="2"/>
    </row>
    <row r="113" spans="1:17" ht="12" customHeight="1">
      <c r="A113" s="2"/>
      <c r="B113" s="2"/>
      <c r="C113" s="11"/>
      <c r="D113" s="2"/>
      <c r="E113" s="2"/>
      <c r="F113" s="2"/>
      <c r="G113" s="37"/>
      <c r="H113" s="60"/>
      <c r="I113" s="2"/>
      <c r="J113" s="2"/>
      <c r="K113" s="2"/>
      <c r="L113" s="2"/>
      <c r="M113" s="2"/>
      <c r="N113" s="2"/>
      <c r="O113" s="2"/>
      <c r="P113" s="2"/>
      <c r="Q113" s="2"/>
    </row>
    <row r="114" spans="1:17" ht="12" customHeight="1">
      <c r="A114" s="2"/>
      <c r="B114" s="2"/>
      <c r="C114" s="11"/>
      <c r="D114" s="2"/>
      <c r="E114" s="2"/>
      <c r="F114" s="2"/>
      <c r="G114" s="2"/>
      <c r="H114" s="2"/>
      <c r="I114" s="2"/>
      <c r="J114" s="2"/>
      <c r="K114" s="2"/>
      <c r="L114" s="2"/>
      <c r="M114" s="2"/>
      <c r="N114" s="2"/>
      <c r="O114" s="2"/>
      <c r="P114" s="2"/>
      <c r="Q114" s="2"/>
    </row>
    <row r="115" spans="1:17" ht="12" customHeight="1">
      <c r="A115" s="323" t="s">
        <v>84</v>
      </c>
      <c r="B115" s="303"/>
      <c r="C115" s="304"/>
      <c r="D115" s="2"/>
      <c r="E115" s="2"/>
      <c r="F115" s="2"/>
      <c r="G115" s="2"/>
      <c r="H115" s="2"/>
      <c r="I115" s="2"/>
      <c r="J115" s="2"/>
      <c r="K115" s="2"/>
      <c r="L115" s="2"/>
      <c r="M115" s="2"/>
      <c r="N115" s="2"/>
      <c r="O115" s="2"/>
      <c r="P115" s="2"/>
      <c r="Q115" s="2"/>
    </row>
    <row r="116" spans="1:17" ht="12" customHeight="1">
      <c r="A116" s="2"/>
      <c r="B116" s="2"/>
      <c r="C116" s="2"/>
      <c r="D116" s="2"/>
      <c r="E116" s="2"/>
      <c r="F116" s="2"/>
      <c r="G116" s="2"/>
      <c r="H116" s="2"/>
      <c r="I116" s="2"/>
      <c r="J116" s="2"/>
      <c r="K116" s="2"/>
      <c r="L116" s="2"/>
      <c r="M116" s="2"/>
      <c r="N116" s="2"/>
      <c r="O116" s="2"/>
      <c r="P116" s="2"/>
      <c r="Q116" s="2"/>
    </row>
    <row r="117" spans="1:17" ht="12" customHeight="1">
      <c r="A117" s="67">
        <v>5</v>
      </c>
      <c r="B117" s="67" t="s">
        <v>85</v>
      </c>
      <c r="C117" s="67" t="s">
        <v>21</v>
      </c>
      <c r="D117" s="2"/>
      <c r="E117" s="2"/>
      <c r="F117" s="2"/>
      <c r="G117" s="2"/>
      <c r="H117" s="2"/>
      <c r="I117" s="2"/>
      <c r="J117" s="2"/>
      <c r="K117" s="2"/>
      <c r="L117" s="2"/>
      <c r="M117" s="2"/>
      <c r="N117" s="2"/>
      <c r="O117" s="2"/>
      <c r="P117" s="2"/>
      <c r="Q117" s="2"/>
    </row>
    <row r="118" spans="1:17" ht="12" customHeight="1">
      <c r="A118" s="12" t="s">
        <v>5</v>
      </c>
      <c r="B118" s="13" t="s">
        <v>86</v>
      </c>
      <c r="C118" s="86">
        <f>+UNIFORMES!R45</f>
        <v>38.773055555555551</v>
      </c>
      <c r="D118" s="2"/>
      <c r="E118" s="2"/>
      <c r="F118" s="2"/>
      <c r="G118" s="2"/>
      <c r="H118" s="2"/>
      <c r="I118" s="2"/>
      <c r="J118" s="2"/>
      <c r="K118" s="2"/>
      <c r="L118" s="2"/>
      <c r="M118" s="2"/>
      <c r="N118" s="2"/>
      <c r="O118" s="2"/>
      <c r="P118" s="2"/>
      <c r="Q118" s="2"/>
    </row>
    <row r="119" spans="1:17" ht="12" customHeight="1">
      <c r="A119" s="12" t="s">
        <v>7</v>
      </c>
      <c r="B119" s="13" t="s">
        <v>87</v>
      </c>
      <c r="C119" s="86">
        <f>+Materiais!O108</f>
        <v>754.54888888888865</v>
      </c>
      <c r="D119" s="2"/>
      <c r="E119" s="2"/>
      <c r="F119" s="2"/>
      <c r="G119" s="2"/>
      <c r="H119" s="2"/>
      <c r="I119" s="2"/>
      <c r="J119" s="2"/>
      <c r="K119" s="2"/>
      <c r="L119" s="2"/>
      <c r="M119" s="2"/>
      <c r="N119" s="2"/>
      <c r="O119" s="2"/>
      <c r="P119" s="2"/>
      <c r="Q119" s="2"/>
    </row>
    <row r="120" spans="1:17" ht="12" customHeight="1">
      <c r="A120" s="12" t="s">
        <v>10</v>
      </c>
      <c r="B120" s="13" t="s">
        <v>136</v>
      </c>
      <c r="C120" s="87">
        <f>+'FERRAMENTAS E EQUIPAMENTOS'!O48</f>
        <v>6.445333333333334</v>
      </c>
      <c r="D120" s="2"/>
      <c r="E120" s="2"/>
      <c r="F120" s="2"/>
      <c r="G120" s="2"/>
      <c r="H120" s="2"/>
      <c r="I120" s="2"/>
      <c r="J120" s="2"/>
      <c r="K120" s="2"/>
      <c r="L120" s="2"/>
      <c r="M120" s="2"/>
      <c r="N120" s="2"/>
      <c r="O120" s="2"/>
      <c r="P120" s="2"/>
      <c r="Q120" s="2"/>
    </row>
    <row r="121" spans="1:17" ht="12" customHeight="1">
      <c r="A121" s="70" t="s">
        <v>12</v>
      </c>
      <c r="B121" s="71" t="s">
        <v>29</v>
      </c>
      <c r="C121" s="86">
        <v>0</v>
      </c>
      <c r="D121" s="2"/>
      <c r="E121" s="2"/>
      <c r="F121" s="2"/>
      <c r="G121" s="2"/>
      <c r="H121" s="2"/>
      <c r="I121" s="2"/>
      <c r="J121" s="2"/>
      <c r="K121" s="2"/>
      <c r="L121" s="2"/>
      <c r="M121" s="2"/>
      <c r="N121" s="2"/>
      <c r="O121" s="2"/>
      <c r="P121" s="2"/>
      <c r="Q121" s="2"/>
    </row>
    <row r="122" spans="1:17" ht="12" customHeight="1">
      <c r="A122" s="70" t="s">
        <v>26</v>
      </c>
      <c r="B122" s="71" t="s">
        <v>89</v>
      </c>
      <c r="C122" s="86">
        <v>0</v>
      </c>
      <c r="D122" s="2"/>
      <c r="E122" s="2"/>
      <c r="F122" s="2"/>
      <c r="G122" s="2"/>
      <c r="H122" s="2"/>
      <c r="I122" s="2"/>
      <c r="J122" s="2"/>
      <c r="K122" s="2"/>
      <c r="L122" s="2"/>
      <c r="M122" s="2"/>
      <c r="N122" s="2"/>
      <c r="O122" s="2"/>
      <c r="P122" s="2"/>
      <c r="Q122" s="2"/>
    </row>
    <row r="123" spans="1:17" ht="12" customHeight="1">
      <c r="A123" s="70" t="s">
        <v>28</v>
      </c>
      <c r="B123" s="71" t="s">
        <v>89</v>
      </c>
      <c r="C123" s="86">
        <v>0</v>
      </c>
      <c r="D123" s="2"/>
      <c r="E123" s="2"/>
      <c r="F123" s="2"/>
      <c r="G123" s="2"/>
      <c r="H123" s="2"/>
      <c r="I123" s="2"/>
      <c r="J123" s="2"/>
      <c r="K123" s="2"/>
      <c r="L123" s="2"/>
      <c r="M123" s="2"/>
      <c r="N123" s="2"/>
      <c r="O123" s="2"/>
      <c r="P123" s="2"/>
      <c r="Q123" s="2"/>
    </row>
    <row r="124" spans="1:17" ht="12" customHeight="1">
      <c r="A124" s="324" t="s">
        <v>90</v>
      </c>
      <c r="B124" s="299"/>
      <c r="C124" s="47">
        <f>SUM(C118:C123)</f>
        <v>799.76727777777751</v>
      </c>
      <c r="D124" s="30"/>
      <c r="E124" s="2"/>
      <c r="F124" s="2"/>
      <c r="G124" s="2"/>
      <c r="H124" s="2"/>
      <c r="I124" s="2"/>
      <c r="J124" s="2"/>
      <c r="K124" s="2"/>
      <c r="L124" s="2"/>
      <c r="M124" s="2"/>
      <c r="N124" s="2"/>
      <c r="O124" s="2"/>
      <c r="P124" s="2"/>
      <c r="Q124" s="2"/>
    </row>
    <row r="125" spans="1:17" ht="12" customHeight="1">
      <c r="A125" s="328"/>
      <c r="B125" s="329"/>
      <c r="C125" s="329"/>
      <c r="D125" s="2"/>
      <c r="E125" s="2"/>
      <c r="F125" s="2"/>
      <c r="G125" s="2"/>
      <c r="H125" s="2"/>
      <c r="I125" s="2"/>
      <c r="J125" s="2"/>
      <c r="K125" s="2"/>
      <c r="L125" s="2"/>
      <c r="M125" s="2"/>
      <c r="N125" s="2"/>
      <c r="O125" s="2"/>
      <c r="P125" s="2"/>
      <c r="Q125" s="2"/>
    </row>
    <row r="126" spans="1:17" ht="12" customHeight="1">
      <c r="A126" s="2"/>
      <c r="B126" s="2"/>
      <c r="C126" s="11"/>
      <c r="D126" s="2"/>
      <c r="E126" s="2"/>
      <c r="F126" s="2"/>
      <c r="G126" s="2"/>
      <c r="H126" s="2"/>
      <c r="I126" s="2"/>
      <c r="J126" s="2"/>
      <c r="K126" s="2"/>
      <c r="L126" s="2"/>
      <c r="M126" s="2"/>
      <c r="N126" s="2"/>
      <c r="O126" s="2"/>
      <c r="P126" s="2"/>
      <c r="Q126" s="2"/>
    </row>
    <row r="127" spans="1:17" ht="12" customHeight="1">
      <c r="A127" s="323" t="s">
        <v>91</v>
      </c>
      <c r="B127" s="303"/>
      <c r="C127" s="303"/>
      <c r="D127" s="304"/>
      <c r="E127" s="2"/>
      <c r="F127" s="2"/>
      <c r="G127" s="2"/>
      <c r="H127" s="2"/>
      <c r="I127" s="2"/>
      <c r="J127" s="2"/>
      <c r="K127" s="2"/>
      <c r="L127" s="2"/>
      <c r="M127" s="2"/>
      <c r="N127" s="2"/>
      <c r="O127" s="2"/>
      <c r="P127" s="2"/>
      <c r="Q127" s="2"/>
    </row>
    <row r="128" spans="1:17" ht="12" customHeight="1">
      <c r="A128" s="2"/>
      <c r="B128" s="2"/>
      <c r="C128" s="11"/>
      <c r="D128" s="2"/>
      <c r="E128" s="2"/>
      <c r="F128" s="2"/>
      <c r="G128" s="2"/>
      <c r="H128" s="2"/>
      <c r="I128" s="2"/>
      <c r="J128" s="2"/>
      <c r="K128" s="2"/>
      <c r="L128" s="2"/>
      <c r="M128" s="2"/>
      <c r="N128" s="2"/>
      <c r="O128" s="2"/>
      <c r="P128" s="2"/>
      <c r="Q128" s="2"/>
    </row>
    <row r="129" spans="1:17" ht="12" customHeight="1">
      <c r="A129" s="22">
        <v>6</v>
      </c>
      <c r="B129" s="36" t="s">
        <v>92</v>
      </c>
      <c r="C129" s="22" t="s">
        <v>35</v>
      </c>
      <c r="D129" s="22" t="s">
        <v>21</v>
      </c>
      <c r="E129" s="2"/>
      <c r="F129" s="2"/>
      <c r="G129" s="2"/>
      <c r="H129" s="2"/>
      <c r="I129" s="2"/>
      <c r="J129" s="2"/>
      <c r="K129" s="2"/>
      <c r="L129" s="2"/>
      <c r="M129" s="2"/>
      <c r="N129" s="2"/>
      <c r="O129" s="2"/>
      <c r="P129" s="2"/>
      <c r="Q129" s="2"/>
    </row>
    <row r="130" spans="1:17" ht="12" customHeight="1">
      <c r="A130" s="22" t="s">
        <v>5</v>
      </c>
      <c r="B130" s="31" t="s">
        <v>93</v>
      </c>
      <c r="C130" s="72">
        <v>0.03</v>
      </c>
      <c r="D130" s="73">
        <f>(C36+C75+D86+C112+C124)*C130</f>
        <v>108.71772020953065</v>
      </c>
      <c r="E130" s="2"/>
      <c r="F130" s="2"/>
      <c r="G130" s="88"/>
      <c r="H130" s="2"/>
      <c r="I130" s="2"/>
      <c r="J130" s="2"/>
      <c r="K130" s="2"/>
      <c r="L130" s="2"/>
      <c r="M130" s="2"/>
      <c r="N130" s="2"/>
      <c r="O130" s="2"/>
      <c r="P130" s="2"/>
      <c r="Q130" s="2"/>
    </row>
    <row r="131" spans="1:17" ht="12" customHeight="1">
      <c r="A131" s="22" t="s">
        <v>7</v>
      </c>
      <c r="B131" s="31" t="s">
        <v>94</v>
      </c>
      <c r="C131" s="39">
        <v>6.7900000000000002E-2</v>
      </c>
      <c r="D131" s="73">
        <f>(C147+C148+C149+C150+C151)*C131</f>
        <v>246.06444007423775</v>
      </c>
      <c r="E131" s="2"/>
      <c r="F131" s="2"/>
      <c r="G131" s="2"/>
      <c r="H131" s="2"/>
      <c r="I131" s="2"/>
      <c r="J131" s="2"/>
      <c r="K131" s="2"/>
      <c r="L131" s="2"/>
      <c r="M131" s="2"/>
      <c r="N131" s="2"/>
      <c r="O131" s="2"/>
      <c r="P131" s="2"/>
      <c r="Q131" s="2"/>
    </row>
    <row r="132" spans="1:17" ht="12" customHeight="1">
      <c r="A132" s="22" t="s">
        <v>10</v>
      </c>
      <c r="B132" s="31" t="s">
        <v>95</v>
      </c>
      <c r="C132" s="38" t="s">
        <v>96</v>
      </c>
      <c r="D132" s="74">
        <v>0</v>
      </c>
      <c r="E132" s="2"/>
      <c r="F132" s="2"/>
      <c r="G132" s="2"/>
      <c r="H132" s="2"/>
      <c r="I132" s="2"/>
      <c r="J132" s="2"/>
      <c r="K132" s="2"/>
      <c r="L132" s="2"/>
      <c r="M132" s="2"/>
      <c r="N132" s="2"/>
      <c r="O132" s="2"/>
      <c r="P132" s="2"/>
      <c r="Q132" s="2"/>
    </row>
    <row r="133" spans="1:17" ht="12" customHeight="1">
      <c r="A133" s="22"/>
      <c r="B133" s="31" t="s">
        <v>97</v>
      </c>
      <c r="C133" s="39">
        <v>1.6500000000000001E-2</v>
      </c>
      <c r="D133" s="62">
        <f>((C152+D130+D131)/C141)*C133</f>
        <v>76.558194472214623</v>
      </c>
      <c r="E133" s="2"/>
      <c r="F133" s="2"/>
      <c r="G133" s="2"/>
      <c r="H133" s="2"/>
      <c r="I133" s="2"/>
      <c r="J133" s="2"/>
      <c r="K133" s="2"/>
      <c r="L133" s="2"/>
      <c r="M133" s="2"/>
      <c r="N133" s="2"/>
      <c r="O133" s="2"/>
      <c r="P133" s="2"/>
      <c r="Q133" s="2"/>
    </row>
    <row r="134" spans="1:17" ht="12" customHeight="1">
      <c r="A134" s="22"/>
      <c r="B134" s="31" t="s">
        <v>98</v>
      </c>
      <c r="C134" s="39">
        <v>7.5999999999999998E-2</v>
      </c>
      <c r="D134" s="62">
        <f>((C152+D130+D131)/C141)*C134</f>
        <v>352.63168362959465</v>
      </c>
      <c r="E134" s="2"/>
      <c r="F134" s="2"/>
      <c r="G134" s="2"/>
      <c r="H134" s="2"/>
      <c r="I134" s="2"/>
      <c r="J134" s="2"/>
      <c r="K134" s="2"/>
      <c r="L134" s="2"/>
      <c r="M134" s="2"/>
      <c r="N134" s="2"/>
      <c r="O134" s="2"/>
      <c r="P134" s="2"/>
      <c r="Q134" s="2"/>
    </row>
    <row r="135" spans="1:17" ht="12" customHeight="1">
      <c r="A135" s="22"/>
      <c r="B135" s="31" t="s">
        <v>99</v>
      </c>
      <c r="C135" s="38">
        <v>0</v>
      </c>
      <c r="D135" s="74">
        <v>0</v>
      </c>
      <c r="E135" s="2"/>
      <c r="F135" s="2"/>
      <c r="G135" s="2"/>
      <c r="H135" s="2"/>
      <c r="I135" s="2"/>
      <c r="J135" s="2"/>
      <c r="K135" s="2"/>
      <c r="L135" s="2"/>
      <c r="M135" s="2"/>
      <c r="N135" s="2"/>
      <c r="O135" s="2"/>
      <c r="P135" s="2"/>
      <c r="Q135" s="2"/>
    </row>
    <row r="136" spans="1:17" ht="12" customHeight="1">
      <c r="A136" s="31"/>
      <c r="B136" s="31" t="s">
        <v>100</v>
      </c>
      <c r="C136" s="72">
        <v>0.05</v>
      </c>
      <c r="D136" s="62">
        <f>((C152+D130+D131)/C141)*C136</f>
        <v>231.99452870368069</v>
      </c>
      <c r="E136" s="2"/>
      <c r="F136" s="2"/>
      <c r="G136" s="2"/>
      <c r="H136" s="2"/>
      <c r="I136" s="2"/>
      <c r="J136" s="2"/>
      <c r="K136" s="2"/>
      <c r="L136" s="2"/>
      <c r="M136" s="2"/>
      <c r="N136" s="2"/>
      <c r="O136" s="2"/>
      <c r="P136" s="2"/>
      <c r="Q136" s="2"/>
    </row>
    <row r="137" spans="1:17" ht="12" customHeight="1">
      <c r="A137" s="75"/>
      <c r="B137" s="75" t="s">
        <v>101</v>
      </c>
      <c r="C137" s="39">
        <v>0.14249999999999999</v>
      </c>
      <c r="D137" s="74">
        <v>0</v>
      </c>
      <c r="E137" s="45"/>
      <c r="F137" s="2"/>
      <c r="G137" s="2"/>
      <c r="H137" s="2"/>
      <c r="I137" s="2"/>
      <c r="J137" s="2"/>
      <c r="K137" s="2"/>
      <c r="L137" s="2"/>
      <c r="M137" s="2"/>
      <c r="N137" s="2"/>
      <c r="O137" s="2"/>
      <c r="P137" s="2"/>
      <c r="Q137" s="2"/>
    </row>
    <row r="138" spans="1:17" ht="12" customHeight="1">
      <c r="A138" s="298" t="s">
        <v>102</v>
      </c>
      <c r="B138" s="305"/>
      <c r="C138" s="299"/>
      <c r="D138" s="63">
        <f>SUM(D129:D137)</f>
        <v>1015.9665670892583</v>
      </c>
      <c r="E138" s="45"/>
      <c r="F138" s="2"/>
      <c r="G138" s="2"/>
      <c r="H138" s="2"/>
      <c r="I138" s="2"/>
      <c r="J138" s="2"/>
      <c r="K138" s="2"/>
      <c r="L138" s="2"/>
      <c r="M138" s="2"/>
      <c r="N138" s="2"/>
      <c r="O138" s="2"/>
      <c r="P138" s="2"/>
      <c r="Q138" s="2"/>
    </row>
    <row r="139" spans="1:17" ht="12" customHeight="1">
      <c r="A139" s="328" t="s">
        <v>103</v>
      </c>
      <c r="B139" s="329"/>
      <c r="C139" s="329"/>
      <c r="D139" s="76"/>
      <c r="E139" s="2"/>
      <c r="F139" s="2"/>
      <c r="G139" s="45"/>
      <c r="H139" s="2"/>
      <c r="I139" s="2"/>
      <c r="J139" s="2"/>
      <c r="K139" s="2"/>
      <c r="L139" s="2"/>
      <c r="M139" s="2"/>
      <c r="N139" s="2"/>
      <c r="O139" s="2"/>
      <c r="P139" s="2"/>
      <c r="Q139" s="2"/>
    </row>
    <row r="140" spans="1:17" ht="12" customHeight="1">
      <c r="A140" s="315" t="s">
        <v>104</v>
      </c>
      <c r="B140" s="311"/>
      <c r="C140" s="311"/>
      <c r="D140" s="2"/>
      <c r="E140" s="2"/>
      <c r="F140" s="2"/>
      <c r="G140" s="45"/>
      <c r="H140" s="2"/>
      <c r="I140" s="2"/>
      <c r="J140" s="2"/>
      <c r="K140" s="2"/>
      <c r="L140" s="2"/>
      <c r="M140" s="2"/>
      <c r="N140" s="2"/>
      <c r="O140" s="2"/>
      <c r="P140" s="2"/>
      <c r="Q140" s="2"/>
    </row>
    <row r="141" spans="1:17" ht="12" customHeight="1">
      <c r="A141" s="334" t="s">
        <v>105</v>
      </c>
      <c r="B141" s="304"/>
      <c r="C141" s="77">
        <v>0.85750000000000004</v>
      </c>
      <c r="D141" s="2"/>
      <c r="E141" s="2"/>
      <c r="F141" s="2"/>
      <c r="G141" s="78"/>
      <c r="H141" s="2"/>
      <c r="I141" s="2"/>
      <c r="J141" s="2"/>
      <c r="K141" s="2"/>
      <c r="L141" s="2"/>
      <c r="M141" s="2"/>
      <c r="N141" s="2"/>
      <c r="O141" s="2"/>
      <c r="P141" s="2"/>
      <c r="Q141" s="2"/>
    </row>
    <row r="142" spans="1:17" ht="12" customHeight="1">
      <c r="A142" s="2"/>
      <c r="B142" s="2"/>
      <c r="C142" s="2"/>
      <c r="D142" s="2"/>
      <c r="E142" s="2"/>
      <c r="F142" s="22"/>
      <c r="G142" s="2"/>
      <c r="H142" s="2"/>
      <c r="I142" s="2"/>
      <c r="J142" s="2"/>
      <c r="K142" s="2"/>
      <c r="L142" s="2"/>
      <c r="M142" s="2"/>
      <c r="N142" s="2"/>
      <c r="O142" s="2"/>
      <c r="P142" s="2"/>
      <c r="Q142" s="2"/>
    </row>
    <row r="143" spans="1:17" ht="12" customHeight="1">
      <c r="A143" s="2"/>
      <c r="B143" s="2"/>
      <c r="C143" s="2"/>
      <c r="D143" s="2"/>
      <c r="E143" s="2"/>
      <c r="F143" s="22"/>
      <c r="G143" s="2"/>
      <c r="H143" s="2"/>
      <c r="I143" s="2"/>
      <c r="J143" s="2"/>
      <c r="K143" s="2"/>
      <c r="L143" s="2"/>
      <c r="M143" s="2"/>
      <c r="N143" s="2"/>
      <c r="O143" s="2"/>
      <c r="P143" s="2"/>
      <c r="Q143" s="2"/>
    </row>
    <row r="144" spans="1:17" ht="12" customHeight="1">
      <c r="A144" s="308" t="s">
        <v>106</v>
      </c>
      <c r="B144" s="303"/>
      <c r="C144" s="304"/>
      <c r="D144" s="65"/>
      <c r="E144" s="2"/>
      <c r="F144" s="22"/>
      <c r="G144" s="2"/>
      <c r="H144" s="2"/>
      <c r="I144" s="2"/>
      <c r="J144" s="2"/>
      <c r="K144" s="2"/>
      <c r="L144" s="2"/>
      <c r="M144" s="2"/>
      <c r="N144" s="2"/>
      <c r="O144" s="2"/>
      <c r="P144" s="2"/>
      <c r="Q144" s="2"/>
    </row>
    <row r="145" spans="1:17" ht="12" customHeight="1">
      <c r="A145" s="2"/>
      <c r="B145" s="2"/>
      <c r="C145" s="2"/>
      <c r="D145" s="2"/>
      <c r="E145" s="2"/>
      <c r="F145" s="22"/>
      <c r="G145" s="2"/>
      <c r="H145" s="2"/>
      <c r="I145" s="2"/>
      <c r="J145" s="2"/>
      <c r="K145" s="2"/>
      <c r="L145" s="2"/>
      <c r="M145" s="2"/>
      <c r="N145" s="2"/>
      <c r="O145" s="2"/>
      <c r="P145" s="2"/>
      <c r="Q145" s="2"/>
    </row>
    <row r="146" spans="1:17" ht="12" customHeight="1">
      <c r="A146" s="38"/>
      <c r="B146" s="22" t="s">
        <v>107</v>
      </c>
      <c r="C146" s="22" t="s">
        <v>21</v>
      </c>
      <c r="D146" s="2"/>
      <c r="E146" s="2"/>
      <c r="F146" s="22"/>
      <c r="G146" s="2"/>
      <c r="H146" s="2"/>
      <c r="I146" s="2"/>
      <c r="J146" s="2"/>
      <c r="K146" s="2"/>
      <c r="L146" s="2"/>
      <c r="M146" s="2"/>
      <c r="N146" s="2"/>
      <c r="O146" s="2"/>
      <c r="P146" s="2"/>
      <c r="Q146" s="2"/>
    </row>
    <row r="147" spans="1:17" ht="12" customHeight="1">
      <c r="A147" s="22" t="s">
        <v>5</v>
      </c>
      <c r="B147" s="31" t="s">
        <v>108</v>
      </c>
      <c r="C147" s="62">
        <f>C36</f>
        <v>1237.3636363636363</v>
      </c>
      <c r="D147" s="2"/>
      <c r="E147" s="2"/>
      <c r="F147" s="22"/>
      <c r="G147" s="2"/>
      <c r="H147" s="2"/>
      <c r="I147" s="2"/>
      <c r="J147" s="2"/>
      <c r="K147" s="2"/>
      <c r="L147" s="2"/>
      <c r="M147" s="2"/>
      <c r="N147" s="2"/>
      <c r="O147" s="2"/>
      <c r="P147" s="2"/>
      <c r="Q147" s="2"/>
    </row>
    <row r="148" spans="1:17" ht="12" customHeight="1">
      <c r="A148" s="22" t="s">
        <v>7</v>
      </c>
      <c r="B148" s="31" t="s">
        <v>109</v>
      </c>
      <c r="C148" s="62">
        <f>C75</f>
        <v>1178.0476007272725</v>
      </c>
      <c r="D148" s="2"/>
      <c r="E148" s="2"/>
      <c r="F148" s="22"/>
      <c r="G148" s="2"/>
      <c r="H148" s="2"/>
      <c r="I148" s="2"/>
      <c r="J148" s="2"/>
      <c r="K148" s="2"/>
      <c r="L148" s="2"/>
      <c r="M148" s="2"/>
      <c r="N148" s="2"/>
      <c r="O148" s="2"/>
      <c r="P148" s="2"/>
      <c r="Q148" s="2"/>
    </row>
    <row r="149" spans="1:17" ht="12" customHeight="1">
      <c r="A149" s="22" t="s">
        <v>10</v>
      </c>
      <c r="B149" s="31" t="s">
        <v>60</v>
      </c>
      <c r="C149" s="50">
        <f>D86</f>
        <v>124.11671486767675</v>
      </c>
      <c r="D149" s="2"/>
      <c r="E149" s="2"/>
      <c r="F149" s="22"/>
      <c r="G149" s="2"/>
      <c r="H149" s="2"/>
      <c r="I149" s="2"/>
      <c r="J149" s="2"/>
      <c r="K149" s="2"/>
      <c r="L149" s="2"/>
      <c r="M149" s="2"/>
      <c r="N149" s="2"/>
      <c r="O149" s="2"/>
      <c r="P149" s="2"/>
      <c r="Q149" s="2"/>
    </row>
    <row r="150" spans="1:17" ht="12" customHeight="1">
      <c r="A150" s="22" t="s">
        <v>12</v>
      </c>
      <c r="B150" s="31" t="s">
        <v>68</v>
      </c>
      <c r="C150" s="62">
        <f>C112</f>
        <v>284.62877724799239</v>
      </c>
      <c r="D150" s="2"/>
      <c r="E150" s="2"/>
      <c r="F150" s="22"/>
      <c r="G150" s="2"/>
      <c r="H150" s="2"/>
      <c r="I150" s="2"/>
      <c r="J150" s="2"/>
      <c r="K150" s="2"/>
      <c r="L150" s="2"/>
      <c r="M150" s="2"/>
      <c r="N150" s="2"/>
      <c r="O150" s="2"/>
      <c r="P150" s="2"/>
      <c r="Q150" s="2"/>
    </row>
    <row r="151" spans="1:17" ht="12" customHeight="1">
      <c r="A151" s="22" t="s">
        <v>26</v>
      </c>
      <c r="B151" s="31" t="s">
        <v>110</v>
      </c>
      <c r="C151" s="50">
        <f>C124</f>
        <v>799.76727777777751</v>
      </c>
      <c r="D151" s="2"/>
      <c r="E151" s="2"/>
      <c r="F151" s="22"/>
      <c r="G151" s="2"/>
      <c r="H151" s="2"/>
      <c r="I151" s="2"/>
      <c r="J151" s="2"/>
      <c r="K151" s="2"/>
      <c r="L151" s="2"/>
      <c r="M151" s="2"/>
      <c r="N151" s="2"/>
      <c r="O151" s="2"/>
      <c r="P151" s="2"/>
      <c r="Q151" s="2"/>
    </row>
    <row r="152" spans="1:17" ht="12" customHeight="1">
      <c r="A152" s="298" t="s">
        <v>111</v>
      </c>
      <c r="B152" s="299"/>
      <c r="C152" s="63">
        <f>SUM(C147:C151)</f>
        <v>3623.9240069843554</v>
      </c>
      <c r="D152" s="2"/>
      <c r="E152" s="2"/>
      <c r="F152" s="22"/>
      <c r="G152" s="2"/>
      <c r="H152" s="2"/>
      <c r="I152" s="2"/>
      <c r="J152" s="2"/>
      <c r="K152" s="2"/>
      <c r="L152" s="2"/>
      <c r="M152" s="2"/>
      <c r="N152" s="2"/>
      <c r="O152" s="2"/>
      <c r="P152" s="2"/>
      <c r="Q152" s="2"/>
    </row>
    <row r="153" spans="1:17" ht="12" customHeight="1">
      <c r="A153" s="22" t="s">
        <v>28</v>
      </c>
      <c r="B153" s="31" t="s">
        <v>112</v>
      </c>
      <c r="C153" s="62">
        <f>D138</f>
        <v>1015.9665670892583</v>
      </c>
      <c r="D153" s="2"/>
      <c r="E153" s="2"/>
      <c r="F153" s="22"/>
      <c r="G153" s="45"/>
      <c r="H153" s="2"/>
      <c r="I153" s="2"/>
      <c r="J153" s="2"/>
      <c r="K153" s="2"/>
      <c r="L153" s="2"/>
      <c r="M153" s="2"/>
      <c r="N153" s="2"/>
      <c r="O153" s="2"/>
      <c r="P153" s="2"/>
      <c r="Q153" s="2"/>
    </row>
    <row r="154" spans="1:17" ht="12" customHeight="1">
      <c r="A154" s="298" t="s">
        <v>113</v>
      </c>
      <c r="B154" s="299"/>
      <c r="C154" s="63">
        <f>SUM(C152+C153)</f>
        <v>4639.8905740736136</v>
      </c>
      <c r="D154" s="2"/>
      <c r="E154" s="2"/>
      <c r="F154" s="22"/>
      <c r="G154" s="2"/>
      <c r="H154" s="2"/>
      <c r="I154" s="2"/>
      <c r="J154" s="2"/>
      <c r="K154" s="2"/>
      <c r="L154" s="2"/>
      <c r="M154" s="2"/>
      <c r="N154" s="2"/>
      <c r="O154" s="2"/>
      <c r="P154" s="2"/>
      <c r="Q154" s="2"/>
    </row>
    <row r="155" spans="1:17" ht="12" customHeight="1">
      <c r="A155" s="79"/>
      <c r="B155" s="79"/>
      <c r="C155" s="80"/>
      <c r="D155" s="2"/>
      <c r="E155" s="2"/>
      <c r="F155" s="81"/>
      <c r="G155" s="2"/>
      <c r="H155" s="2"/>
      <c r="I155" s="2"/>
      <c r="J155" s="2"/>
      <c r="K155" s="2"/>
      <c r="L155" s="2"/>
      <c r="M155" s="2"/>
      <c r="N155" s="2"/>
      <c r="O155" s="2"/>
      <c r="P155" s="2"/>
      <c r="Q155" s="2"/>
    </row>
    <row r="156" spans="1:17" ht="12" customHeight="1">
      <c r="A156" s="79"/>
      <c r="B156" s="79"/>
      <c r="C156" s="80"/>
      <c r="D156" s="2"/>
      <c r="E156" s="2"/>
      <c r="F156" s="81"/>
      <c r="G156" s="2"/>
      <c r="H156" s="2"/>
      <c r="I156" s="2"/>
      <c r="J156" s="2"/>
      <c r="K156" s="2"/>
      <c r="L156" s="2"/>
      <c r="M156" s="2"/>
      <c r="N156" s="2"/>
      <c r="O156" s="2"/>
      <c r="P156" s="2"/>
      <c r="Q156" s="2"/>
    </row>
    <row r="157" spans="1:17" ht="12" customHeight="1">
      <c r="A157" s="2"/>
      <c r="B157" s="2"/>
      <c r="C157" s="2"/>
      <c r="D157" s="2"/>
      <c r="E157" s="2"/>
      <c r="F157" s="82"/>
      <c r="G157" s="2"/>
      <c r="H157" s="2"/>
      <c r="I157" s="2"/>
      <c r="J157" s="2"/>
      <c r="K157" s="2"/>
      <c r="L157" s="2"/>
      <c r="M157" s="2"/>
      <c r="N157" s="2"/>
      <c r="O157" s="2"/>
      <c r="P157" s="2"/>
      <c r="Q157" s="2"/>
    </row>
    <row r="158" spans="1:17" ht="12" customHeight="1">
      <c r="A158" s="323" t="s">
        <v>114</v>
      </c>
      <c r="B158" s="303"/>
      <c r="C158" s="303"/>
      <c r="D158" s="303"/>
      <c r="E158" s="303"/>
      <c r="F158" s="303"/>
      <c r="G158" s="303"/>
      <c r="H158" s="304"/>
      <c r="I158" s="2"/>
      <c r="J158" s="2"/>
      <c r="K158" s="2"/>
      <c r="L158" s="2"/>
      <c r="M158" s="2"/>
      <c r="N158" s="2"/>
      <c r="O158" s="2"/>
      <c r="P158" s="2"/>
      <c r="Q158" s="2"/>
    </row>
    <row r="159" spans="1:17" ht="12" customHeight="1">
      <c r="A159" s="30"/>
      <c r="B159" s="30"/>
      <c r="C159" s="83"/>
      <c r="D159" s="2"/>
      <c r="E159" s="84"/>
      <c r="F159" s="84"/>
      <c r="G159" s="2"/>
      <c r="H159" s="2"/>
      <c r="I159" s="2"/>
      <c r="J159" s="2"/>
      <c r="K159" s="2"/>
      <c r="L159" s="2"/>
      <c r="M159" s="2"/>
      <c r="N159" s="2"/>
      <c r="O159" s="2"/>
      <c r="P159" s="2"/>
      <c r="Q159" s="2"/>
    </row>
    <row r="160" spans="1:17" ht="12" customHeight="1">
      <c r="A160" s="335" t="s">
        <v>115</v>
      </c>
      <c r="B160" s="336"/>
      <c r="C160" s="330" t="s">
        <v>116</v>
      </c>
      <c r="D160" s="330" t="s">
        <v>117</v>
      </c>
      <c r="E160" s="22" t="s">
        <v>118</v>
      </c>
      <c r="F160" s="330" t="s">
        <v>119</v>
      </c>
      <c r="G160" s="330" t="s">
        <v>120</v>
      </c>
      <c r="H160" s="22" t="s">
        <v>121</v>
      </c>
      <c r="I160" s="2"/>
      <c r="J160" s="2"/>
      <c r="K160" s="2"/>
      <c r="L160" s="2"/>
      <c r="M160" s="2"/>
      <c r="N160" s="2"/>
      <c r="O160" s="2"/>
      <c r="P160" s="2"/>
      <c r="Q160" s="2"/>
    </row>
    <row r="161" spans="1:17" ht="12" customHeight="1">
      <c r="A161" s="337"/>
      <c r="B161" s="338"/>
      <c r="C161" s="331"/>
      <c r="D161" s="331"/>
      <c r="E161" s="22" t="s">
        <v>122</v>
      </c>
      <c r="F161" s="331"/>
      <c r="G161" s="331"/>
      <c r="H161" s="22" t="s">
        <v>123</v>
      </c>
      <c r="I161" s="2"/>
      <c r="J161" s="2"/>
      <c r="K161" s="2"/>
      <c r="L161" s="2"/>
      <c r="M161" s="2"/>
      <c r="N161" s="2"/>
      <c r="O161" s="2"/>
      <c r="P161" s="2"/>
      <c r="Q161" s="2"/>
    </row>
    <row r="162" spans="1:17" ht="12" customHeight="1">
      <c r="A162" s="22" t="s">
        <v>124</v>
      </c>
      <c r="B162" s="22" t="s">
        <v>132</v>
      </c>
      <c r="C162" s="62">
        <f>C154</f>
        <v>4639.8905740736136</v>
      </c>
      <c r="D162" s="38">
        <v>1</v>
      </c>
      <c r="E162" s="62">
        <f>C162*D162</f>
        <v>4639.8905740736136</v>
      </c>
      <c r="F162" s="31"/>
      <c r="G162" s="53">
        <v>1</v>
      </c>
      <c r="H162" s="62">
        <f>E162*G162</f>
        <v>4639.8905740736136</v>
      </c>
      <c r="I162" s="2"/>
      <c r="J162" s="2"/>
      <c r="K162" s="2"/>
      <c r="L162" s="2"/>
      <c r="M162" s="2"/>
      <c r="N162" s="2"/>
      <c r="O162" s="2"/>
      <c r="P162" s="2"/>
      <c r="Q162" s="2"/>
    </row>
    <row r="163" spans="1:17" ht="12" customHeight="1">
      <c r="A163" s="298"/>
      <c r="B163" s="305"/>
      <c r="C163" s="305"/>
      <c r="D163" s="305"/>
      <c r="E163" s="305"/>
      <c r="F163" s="305"/>
      <c r="G163" s="305"/>
      <c r="H163" s="299"/>
      <c r="I163" s="2"/>
      <c r="J163" s="2"/>
      <c r="K163" s="2"/>
      <c r="L163" s="2"/>
      <c r="M163" s="2"/>
      <c r="N163" s="2"/>
      <c r="O163" s="2"/>
      <c r="P163" s="2"/>
      <c r="Q163" s="2"/>
    </row>
    <row r="164" spans="1:17" ht="12" customHeight="1">
      <c r="A164" s="30"/>
      <c r="B164" s="30"/>
      <c r="C164" s="83"/>
      <c r="D164" s="2"/>
      <c r="E164" s="84"/>
      <c r="F164" s="84"/>
      <c r="G164" s="2"/>
      <c r="H164" s="2"/>
      <c r="I164" s="2"/>
      <c r="J164" s="2"/>
      <c r="K164" s="2"/>
      <c r="L164" s="2"/>
      <c r="M164" s="2"/>
      <c r="N164" s="2"/>
      <c r="O164" s="2"/>
      <c r="P164" s="2"/>
      <c r="Q164" s="2"/>
    </row>
    <row r="165" spans="1:17" ht="12" customHeight="1">
      <c r="A165" s="30"/>
      <c r="B165" s="30"/>
      <c r="C165" s="83"/>
      <c r="D165" s="2"/>
      <c r="E165" s="84"/>
      <c r="F165" s="84"/>
      <c r="G165" s="2"/>
      <c r="H165" s="2"/>
      <c r="I165" s="2"/>
      <c r="J165" s="2"/>
      <c r="K165" s="2"/>
      <c r="L165" s="2"/>
      <c r="M165" s="2"/>
      <c r="N165" s="2"/>
      <c r="O165" s="2"/>
      <c r="P165" s="2"/>
      <c r="Q165" s="2"/>
    </row>
    <row r="166" spans="1:17" ht="12" customHeight="1">
      <c r="A166" s="308" t="s">
        <v>125</v>
      </c>
      <c r="B166" s="303"/>
      <c r="C166" s="304"/>
      <c r="D166" s="2"/>
      <c r="E166" s="84"/>
      <c r="F166" s="84"/>
      <c r="G166" s="2"/>
      <c r="H166" s="2"/>
      <c r="I166" s="2"/>
      <c r="J166" s="2"/>
      <c r="K166" s="2"/>
      <c r="L166" s="2"/>
      <c r="M166" s="2"/>
      <c r="N166" s="2"/>
      <c r="O166" s="2"/>
      <c r="P166" s="2"/>
      <c r="Q166" s="2"/>
    </row>
    <row r="167" spans="1:17" ht="12" customHeight="1">
      <c r="A167" s="2"/>
      <c r="B167" s="2"/>
      <c r="C167" s="2"/>
      <c r="D167" s="2"/>
      <c r="E167" s="2"/>
      <c r="F167" s="2"/>
      <c r="G167" s="2"/>
      <c r="H167" s="2"/>
      <c r="I167" s="2"/>
      <c r="J167" s="2"/>
      <c r="K167" s="2"/>
      <c r="L167" s="2"/>
      <c r="M167" s="2"/>
      <c r="N167" s="2"/>
      <c r="O167" s="2"/>
      <c r="P167" s="2"/>
      <c r="Q167" s="2"/>
    </row>
    <row r="168" spans="1:17" ht="15" customHeight="1">
      <c r="A168" s="314" t="s">
        <v>126</v>
      </c>
      <c r="B168" s="305"/>
      <c r="C168" s="299"/>
      <c r="D168" s="2"/>
      <c r="E168" s="2"/>
      <c r="F168" s="2"/>
      <c r="G168" s="2"/>
      <c r="H168" s="2"/>
      <c r="I168" s="2"/>
      <c r="J168" s="2"/>
      <c r="K168" s="2"/>
      <c r="L168" s="2"/>
      <c r="M168" s="2"/>
      <c r="N168" s="2"/>
      <c r="O168" s="2"/>
      <c r="P168" s="2"/>
      <c r="Q168" s="2"/>
    </row>
    <row r="169" spans="1:17" ht="12" customHeight="1">
      <c r="A169" s="31"/>
      <c r="B169" s="36" t="s">
        <v>127</v>
      </c>
      <c r="C169" s="22" t="s">
        <v>128</v>
      </c>
      <c r="D169" s="2"/>
      <c r="E169" s="2"/>
      <c r="F169" s="2"/>
      <c r="G169" s="2"/>
      <c r="H169" s="2"/>
      <c r="I169" s="2"/>
      <c r="J169" s="2"/>
      <c r="K169" s="2"/>
      <c r="L169" s="2"/>
      <c r="M169" s="2"/>
      <c r="N169" s="2"/>
      <c r="O169" s="2"/>
      <c r="P169" s="2"/>
      <c r="Q169" s="2"/>
    </row>
    <row r="170" spans="1:17" ht="12" customHeight="1">
      <c r="A170" s="22" t="s">
        <v>5</v>
      </c>
      <c r="B170" s="31" t="s">
        <v>129</v>
      </c>
      <c r="C170" s="62">
        <f>C162</f>
        <v>4639.8905740736136</v>
      </c>
      <c r="D170" s="2"/>
      <c r="E170" s="2"/>
      <c r="F170" s="2"/>
      <c r="G170" s="2"/>
      <c r="H170" s="2"/>
      <c r="I170" s="2"/>
      <c r="J170" s="2"/>
      <c r="K170" s="2"/>
      <c r="L170" s="2"/>
      <c r="M170" s="2"/>
      <c r="N170" s="2"/>
      <c r="O170" s="2"/>
      <c r="P170" s="2"/>
      <c r="Q170" s="2"/>
    </row>
    <row r="171" spans="1:17" ht="12" customHeight="1">
      <c r="A171" s="22" t="s">
        <v>7</v>
      </c>
      <c r="B171" s="31" t="s">
        <v>130</v>
      </c>
      <c r="C171" s="62">
        <f>H162</f>
        <v>4639.8905740736136</v>
      </c>
      <c r="D171" s="2"/>
      <c r="E171" s="2"/>
      <c r="F171" s="2"/>
      <c r="G171" s="2"/>
      <c r="H171" s="2"/>
      <c r="I171" s="2"/>
      <c r="J171" s="2"/>
      <c r="K171" s="2"/>
      <c r="L171" s="2"/>
      <c r="M171" s="2"/>
      <c r="N171" s="2"/>
      <c r="O171" s="2"/>
      <c r="P171" s="2"/>
      <c r="Q171" s="2"/>
    </row>
    <row r="172" spans="1:17" ht="12" customHeight="1">
      <c r="A172" s="22" t="s">
        <v>10</v>
      </c>
      <c r="B172" s="31" t="s">
        <v>131</v>
      </c>
      <c r="C172" s="85">
        <f>H162*12</f>
        <v>55678.686888883363</v>
      </c>
      <c r="D172" s="2"/>
      <c r="E172" s="2"/>
      <c r="F172" s="2"/>
      <c r="G172" s="2"/>
      <c r="H172" s="2"/>
      <c r="I172" s="2"/>
      <c r="J172" s="2"/>
      <c r="K172" s="2"/>
      <c r="L172" s="2"/>
      <c r="M172" s="2"/>
      <c r="N172" s="2"/>
      <c r="O172" s="2"/>
      <c r="P172" s="2"/>
      <c r="Q172" s="2"/>
    </row>
  </sheetData>
  <mergeCells count="51">
    <mergeCell ref="A91:D91"/>
    <mergeCell ref="A102:D102"/>
    <mergeCell ref="A36:B36"/>
    <mergeCell ref="A39:D39"/>
    <mergeCell ref="A41:D41"/>
    <mergeCell ref="A48:D48"/>
    <mergeCell ref="A58:B58"/>
    <mergeCell ref="A45:B45"/>
    <mergeCell ref="A86:B86"/>
    <mergeCell ref="A89:D89"/>
    <mergeCell ref="A61:C61"/>
    <mergeCell ref="A67:B67"/>
    <mergeCell ref="A70:C70"/>
    <mergeCell ref="A75:B75"/>
    <mergeCell ref="A77:D77"/>
    <mergeCell ref="A11:C11"/>
    <mergeCell ref="A9:B9"/>
    <mergeCell ref="A1:D1"/>
    <mergeCell ref="A3:D3"/>
    <mergeCell ref="A5:D5"/>
    <mergeCell ref="A7:B7"/>
    <mergeCell ref="A8:B8"/>
    <mergeCell ref="A17:C17"/>
    <mergeCell ref="A18:C18"/>
    <mergeCell ref="A20:C20"/>
    <mergeCell ref="A26:C26"/>
    <mergeCell ref="A28:C28"/>
    <mergeCell ref="F160:F161"/>
    <mergeCell ref="G160:G161"/>
    <mergeCell ref="A163:H163"/>
    <mergeCell ref="A166:C166"/>
    <mergeCell ref="A168:C168"/>
    <mergeCell ref="A160:B161"/>
    <mergeCell ref="C160:C161"/>
    <mergeCell ref="D160:D161"/>
    <mergeCell ref="A124:B124"/>
    <mergeCell ref="A125:C125"/>
    <mergeCell ref="A127:D127"/>
    <mergeCell ref="A138:C138"/>
    <mergeCell ref="A158:H158"/>
    <mergeCell ref="A139:C139"/>
    <mergeCell ref="A140:C140"/>
    <mergeCell ref="A141:B141"/>
    <mergeCell ref="A144:C144"/>
    <mergeCell ref="A154:B154"/>
    <mergeCell ref="A152:B152"/>
    <mergeCell ref="A112:B112"/>
    <mergeCell ref="A99:B99"/>
    <mergeCell ref="A108:C108"/>
    <mergeCell ref="A105:C105"/>
    <mergeCell ref="A115:C115"/>
  </mergeCells>
  <pageMargins left="0.70866141732283472" right="0.11811023622047245" top="0.39370078740157483" bottom="0.39370078740157483" header="0" footer="0"/>
  <pageSetup paperSize="9" fitToHeight="0" orientation="portrait"/>
  <legacy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Q172"/>
  <sheetViews>
    <sheetView topLeftCell="A28" workbookViewId="0">
      <selection activeCell="B65" sqref="B65"/>
    </sheetView>
  </sheetViews>
  <sheetFormatPr defaultColWidth="14.42578125" defaultRowHeight="15" customHeight="1"/>
  <cols>
    <col min="1" max="1" width="17.28515625" customWidth="1"/>
    <col min="2" max="2" width="58.28515625" customWidth="1"/>
    <col min="3" max="3" width="20.7109375" customWidth="1"/>
    <col min="4" max="4" width="16.28515625" customWidth="1"/>
    <col min="5" max="5" width="13.28515625" customWidth="1"/>
    <col min="6" max="6" width="16" hidden="1" customWidth="1"/>
    <col min="7" max="7" width="13.28515625" customWidth="1"/>
    <col min="8" max="8" width="16" customWidth="1"/>
    <col min="9" max="9" width="13.5703125" customWidth="1"/>
    <col min="10" max="10" width="13.7109375" customWidth="1"/>
    <col min="11" max="17" width="9.140625" customWidth="1"/>
  </cols>
  <sheetData>
    <row r="1" spans="1:17" ht="12" customHeight="1">
      <c r="A1" s="310" t="s">
        <v>0</v>
      </c>
      <c r="B1" s="311"/>
      <c r="C1" s="311"/>
      <c r="D1" s="311"/>
      <c r="E1" s="2"/>
      <c r="F1" s="2"/>
      <c r="G1" s="2"/>
      <c r="H1" s="2"/>
      <c r="I1" s="2"/>
      <c r="J1" s="2"/>
      <c r="K1" s="2"/>
      <c r="L1" s="2"/>
      <c r="M1" s="2"/>
      <c r="N1" s="2"/>
      <c r="O1" s="2"/>
      <c r="P1" s="2"/>
      <c r="Q1" s="2"/>
    </row>
    <row r="2" spans="1:17" ht="12" customHeight="1">
      <c r="A2" s="3"/>
      <c r="B2" s="3"/>
      <c r="C2" s="3"/>
      <c r="D2" s="4"/>
      <c r="E2" s="2"/>
      <c r="F2" s="2"/>
      <c r="G2" s="2"/>
      <c r="H2" s="2"/>
      <c r="I2" s="2"/>
      <c r="J2" s="2"/>
      <c r="K2" s="2"/>
      <c r="L2" s="2"/>
      <c r="M2" s="2"/>
      <c r="N2" s="2"/>
      <c r="O2" s="2"/>
      <c r="P2" s="2"/>
      <c r="Q2" s="2"/>
    </row>
    <row r="3" spans="1:17" ht="12" customHeight="1">
      <c r="A3" s="312" t="s">
        <v>1</v>
      </c>
      <c r="B3" s="303"/>
      <c r="C3" s="303"/>
      <c r="D3" s="304"/>
      <c r="E3" s="2"/>
      <c r="F3" s="2"/>
      <c r="G3" s="2"/>
      <c r="H3" s="2"/>
      <c r="I3" s="2"/>
      <c r="J3" s="2"/>
      <c r="K3" s="2"/>
      <c r="L3" s="2"/>
      <c r="M3" s="2"/>
      <c r="N3" s="2"/>
      <c r="O3" s="2"/>
      <c r="P3" s="2"/>
      <c r="Q3" s="2"/>
    </row>
    <row r="4" spans="1:17" ht="12" customHeight="1">
      <c r="A4" s="1"/>
      <c r="B4" s="1"/>
      <c r="C4" s="1"/>
      <c r="D4" s="5"/>
      <c r="E4" s="2"/>
      <c r="F4" s="2"/>
      <c r="G4" s="2"/>
      <c r="H4" s="2"/>
      <c r="I4" s="2"/>
      <c r="J4" s="2"/>
      <c r="K4" s="2"/>
      <c r="L4" s="2"/>
      <c r="M4" s="2"/>
      <c r="N4" s="2"/>
      <c r="O4" s="2"/>
      <c r="P4" s="2"/>
      <c r="Q4" s="2"/>
    </row>
    <row r="5" spans="1:17" ht="12" customHeight="1">
      <c r="A5" s="313" t="s">
        <v>137</v>
      </c>
      <c r="B5" s="303"/>
      <c r="C5" s="303"/>
      <c r="D5" s="304"/>
      <c r="E5" s="2"/>
      <c r="F5" s="2"/>
      <c r="G5" s="2"/>
      <c r="H5" s="2"/>
      <c r="I5" s="2"/>
      <c r="J5" s="2"/>
      <c r="K5" s="2"/>
      <c r="L5" s="2"/>
      <c r="M5" s="2"/>
      <c r="N5" s="2"/>
      <c r="O5" s="2"/>
      <c r="P5" s="2"/>
      <c r="Q5" s="2"/>
    </row>
    <row r="6" spans="1:17" ht="12" customHeight="1">
      <c r="A6" s="6"/>
      <c r="B6" s="6"/>
      <c r="C6" s="7"/>
      <c r="D6" s="6"/>
      <c r="E6" s="2"/>
      <c r="F6" s="2"/>
      <c r="G6" s="2"/>
      <c r="H6" s="2"/>
      <c r="I6" s="2"/>
      <c r="J6" s="2"/>
      <c r="K6" s="2"/>
      <c r="L6" s="2"/>
      <c r="M6" s="2"/>
      <c r="N6" s="2"/>
      <c r="O6" s="2"/>
      <c r="P6" s="2"/>
      <c r="Q6" s="2"/>
    </row>
    <row r="7" spans="1:17" ht="12" customHeight="1">
      <c r="A7" s="339" t="s">
        <v>547</v>
      </c>
      <c r="B7" s="299"/>
      <c r="C7" s="8"/>
      <c r="D7" s="6"/>
      <c r="E7" s="2"/>
      <c r="F7" s="2"/>
      <c r="G7" s="2"/>
      <c r="H7" s="2"/>
      <c r="I7" s="2"/>
      <c r="J7" s="2"/>
      <c r="K7" s="2"/>
      <c r="L7" s="2"/>
      <c r="M7" s="2"/>
      <c r="N7" s="2"/>
      <c r="O7" s="2"/>
      <c r="P7" s="2"/>
      <c r="Q7" s="2"/>
    </row>
    <row r="8" spans="1:17" ht="12" customHeight="1">
      <c r="A8" s="339" t="s">
        <v>548</v>
      </c>
      <c r="B8" s="299"/>
      <c r="C8" s="9"/>
      <c r="D8" s="6"/>
      <c r="E8" s="2"/>
      <c r="F8" s="2"/>
      <c r="G8" s="2"/>
      <c r="H8" s="2"/>
      <c r="I8" s="2"/>
      <c r="J8" s="2"/>
      <c r="K8" s="2"/>
      <c r="L8" s="2"/>
      <c r="M8" s="2"/>
      <c r="N8" s="2"/>
      <c r="O8" s="2"/>
      <c r="P8" s="2"/>
      <c r="Q8" s="2"/>
    </row>
    <row r="9" spans="1:17" ht="12" customHeight="1">
      <c r="A9" s="309" t="s">
        <v>3</v>
      </c>
      <c r="B9" s="299"/>
      <c r="C9" s="7"/>
      <c r="D9" s="6"/>
      <c r="E9" s="2"/>
      <c r="F9" s="2"/>
      <c r="G9" s="2"/>
      <c r="H9" s="2"/>
      <c r="I9" s="2"/>
      <c r="J9" s="2"/>
      <c r="K9" s="2"/>
      <c r="L9" s="2"/>
      <c r="M9" s="2"/>
      <c r="N9" s="2"/>
      <c r="O9" s="2"/>
      <c r="P9" s="2"/>
      <c r="Q9" s="2"/>
    </row>
    <row r="10" spans="1:17" ht="12" customHeight="1">
      <c r="A10" s="10"/>
      <c r="B10" s="10"/>
      <c r="C10" s="11"/>
      <c r="D10" s="2"/>
      <c r="E10" s="2"/>
      <c r="F10" s="2"/>
      <c r="G10" s="2"/>
      <c r="H10" s="2"/>
      <c r="I10" s="2"/>
      <c r="J10" s="2"/>
      <c r="K10" s="2"/>
      <c r="L10" s="2"/>
      <c r="M10" s="2"/>
      <c r="N10" s="2"/>
      <c r="O10" s="2"/>
      <c r="P10" s="2"/>
      <c r="Q10" s="2"/>
    </row>
    <row r="11" spans="1:17" ht="12" customHeight="1">
      <c r="A11" s="316" t="s">
        <v>4</v>
      </c>
      <c r="B11" s="317"/>
      <c r="C11" s="318"/>
      <c r="D11" s="2"/>
      <c r="E11" s="2"/>
      <c r="F11" s="2"/>
      <c r="G11" s="2"/>
      <c r="H11" s="2"/>
      <c r="I11" s="2"/>
      <c r="J11" s="2"/>
      <c r="K11" s="2"/>
      <c r="L11" s="2"/>
      <c r="M11" s="2"/>
      <c r="N11" s="2"/>
      <c r="O11" s="2"/>
      <c r="P11" s="2"/>
      <c r="Q11" s="2"/>
    </row>
    <row r="12" spans="1:17" ht="12" customHeight="1">
      <c r="A12" s="12" t="s">
        <v>5</v>
      </c>
      <c r="B12" s="13" t="s">
        <v>6</v>
      </c>
      <c r="C12" s="14" t="s">
        <v>533</v>
      </c>
      <c r="D12" s="2"/>
      <c r="E12" s="2"/>
      <c r="F12" s="2"/>
      <c r="G12" s="2"/>
      <c r="H12" s="2"/>
      <c r="I12" s="2"/>
      <c r="J12" s="2"/>
      <c r="K12" s="2"/>
      <c r="L12" s="2"/>
      <c r="M12" s="2"/>
      <c r="N12" s="2"/>
      <c r="O12" s="2"/>
      <c r="P12" s="2"/>
      <c r="Q12" s="2"/>
    </row>
    <row r="13" spans="1:17" ht="12" customHeight="1">
      <c r="A13" s="12" t="s">
        <v>7</v>
      </c>
      <c r="B13" s="13" t="s">
        <v>8</v>
      </c>
      <c r="C13" s="15" t="s">
        <v>9</v>
      </c>
      <c r="D13" s="2"/>
      <c r="E13" s="2"/>
      <c r="F13" s="2"/>
      <c r="G13" s="2"/>
      <c r="H13" s="2"/>
      <c r="I13" s="2"/>
      <c r="J13" s="2"/>
      <c r="K13" s="2"/>
      <c r="L13" s="2"/>
      <c r="M13" s="2"/>
      <c r="N13" s="2"/>
      <c r="O13" s="2"/>
      <c r="P13" s="2"/>
      <c r="Q13" s="2"/>
    </row>
    <row r="14" spans="1:17" ht="12" customHeight="1">
      <c r="A14" s="12" t="s">
        <v>10</v>
      </c>
      <c r="B14" s="13" t="s">
        <v>11</v>
      </c>
      <c r="C14" s="16" t="s">
        <v>532</v>
      </c>
      <c r="D14" s="2"/>
      <c r="E14" s="2"/>
      <c r="F14" s="2"/>
      <c r="G14" s="2"/>
      <c r="H14" s="2"/>
      <c r="I14" s="2"/>
      <c r="J14" s="2"/>
      <c r="K14" s="2"/>
      <c r="L14" s="2"/>
      <c r="M14" s="2"/>
      <c r="N14" s="2"/>
      <c r="O14" s="2"/>
      <c r="P14" s="2"/>
      <c r="Q14" s="2"/>
    </row>
    <row r="15" spans="1:17" ht="12" customHeight="1">
      <c r="A15" s="12" t="s">
        <v>12</v>
      </c>
      <c r="B15" s="13" t="s">
        <v>13</v>
      </c>
      <c r="C15" s="17">
        <v>12</v>
      </c>
      <c r="D15" s="2"/>
      <c r="E15" s="2"/>
      <c r="F15" s="2"/>
      <c r="G15" s="2"/>
      <c r="H15" s="2"/>
      <c r="I15" s="2"/>
      <c r="J15" s="2"/>
      <c r="K15" s="2"/>
      <c r="L15" s="2"/>
      <c r="M15" s="2"/>
      <c r="N15" s="2"/>
      <c r="O15" s="2"/>
      <c r="P15" s="2"/>
      <c r="Q15" s="2"/>
    </row>
    <row r="16" spans="1:17" ht="12" customHeight="1">
      <c r="A16" s="11"/>
      <c r="B16" s="2"/>
      <c r="C16" s="11"/>
      <c r="D16" s="2"/>
      <c r="E16" s="2"/>
      <c r="F16" s="2"/>
      <c r="G16" s="2"/>
      <c r="H16" s="2"/>
      <c r="I16" s="2"/>
      <c r="J16" s="2"/>
      <c r="K16" s="2"/>
      <c r="L16" s="2"/>
      <c r="M16" s="2"/>
      <c r="N16" s="2"/>
      <c r="O16" s="2"/>
      <c r="P16" s="2"/>
      <c r="Q16" s="2"/>
    </row>
    <row r="17" spans="1:17" ht="12" customHeight="1">
      <c r="A17" s="319"/>
      <c r="B17" s="311"/>
      <c r="C17" s="311"/>
      <c r="D17" s="2"/>
      <c r="E17" s="2"/>
      <c r="F17" s="2"/>
      <c r="G17" s="2"/>
      <c r="H17" s="2"/>
      <c r="I17" s="2"/>
      <c r="J17" s="2"/>
      <c r="K17" s="2"/>
      <c r="L17" s="2"/>
      <c r="M17" s="2"/>
      <c r="N17" s="2"/>
      <c r="O17" s="2"/>
      <c r="P17" s="2"/>
      <c r="Q17" s="2"/>
    </row>
    <row r="18" spans="1:17" ht="12" customHeight="1">
      <c r="A18" s="315"/>
      <c r="B18" s="311"/>
      <c r="C18" s="311"/>
      <c r="D18" s="2"/>
      <c r="E18" s="2"/>
      <c r="F18" s="2"/>
      <c r="G18" s="2"/>
      <c r="H18" s="2"/>
      <c r="I18" s="2"/>
      <c r="J18" s="2"/>
      <c r="K18" s="2"/>
      <c r="L18" s="2"/>
      <c r="M18" s="2"/>
      <c r="N18" s="2"/>
      <c r="O18" s="2"/>
      <c r="P18" s="2"/>
      <c r="Q18" s="2"/>
    </row>
    <row r="19" spans="1:17" ht="12" customHeight="1">
      <c r="A19" s="19"/>
      <c r="B19" s="19"/>
      <c r="C19" s="19"/>
      <c r="D19" s="2"/>
      <c r="E19" s="2"/>
      <c r="F19" s="2"/>
      <c r="G19" s="2"/>
      <c r="H19" s="2"/>
      <c r="I19" s="2"/>
      <c r="J19" s="2"/>
      <c r="K19" s="2"/>
      <c r="L19" s="2"/>
      <c r="M19" s="2"/>
      <c r="N19" s="2"/>
      <c r="O19" s="2"/>
      <c r="P19" s="2"/>
      <c r="Q19" s="2"/>
    </row>
    <row r="20" spans="1:17" ht="12" customHeight="1">
      <c r="A20" s="320" t="s">
        <v>14</v>
      </c>
      <c r="B20" s="317"/>
      <c r="C20" s="321"/>
      <c r="D20" s="2"/>
      <c r="E20" s="2"/>
      <c r="F20" s="2"/>
      <c r="G20" s="2"/>
      <c r="H20" s="2"/>
      <c r="I20" s="2"/>
      <c r="J20" s="2"/>
      <c r="K20" s="2"/>
      <c r="L20" s="2"/>
      <c r="M20" s="2"/>
      <c r="N20" s="2"/>
      <c r="O20" s="2"/>
      <c r="P20" s="2"/>
      <c r="Q20" s="2"/>
    </row>
    <row r="21" spans="1:17" ht="12" customHeight="1">
      <c r="A21" s="20">
        <v>1</v>
      </c>
      <c r="B21" s="21" t="s">
        <v>15</v>
      </c>
      <c r="C21" s="22" t="s">
        <v>137</v>
      </c>
      <c r="D21" s="2"/>
      <c r="E21" s="2"/>
      <c r="F21" s="2"/>
      <c r="G21" s="2"/>
      <c r="H21" s="2"/>
      <c r="I21" s="2"/>
      <c r="J21" s="2"/>
      <c r="K21" s="2"/>
      <c r="L21" s="2"/>
      <c r="M21" s="2"/>
      <c r="N21" s="2"/>
      <c r="O21" s="2"/>
      <c r="P21" s="2"/>
      <c r="Q21" s="2"/>
    </row>
    <row r="22" spans="1:17" ht="12" customHeight="1">
      <c r="A22" s="20">
        <v>2</v>
      </c>
      <c r="B22" s="21" t="s">
        <v>16</v>
      </c>
      <c r="C22" s="17" t="s">
        <v>138</v>
      </c>
      <c r="D22" s="2"/>
      <c r="E22" s="2"/>
      <c r="F22" s="2"/>
      <c r="G22" s="23"/>
      <c r="H22" s="2"/>
      <c r="I22" s="2"/>
      <c r="J22" s="2"/>
      <c r="K22" s="2"/>
      <c r="L22" s="2"/>
      <c r="M22" s="2"/>
      <c r="N22" s="2"/>
      <c r="O22" s="2"/>
      <c r="P22" s="2"/>
      <c r="Q22" s="2"/>
    </row>
    <row r="23" spans="1:17" ht="12" customHeight="1">
      <c r="A23" s="20">
        <v>3</v>
      </c>
      <c r="B23" s="290" t="s">
        <v>551</v>
      </c>
      <c r="C23" s="24">
        <v>1144.22</v>
      </c>
      <c r="D23" s="2"/>
      <c r="E23" s="2"/>
      <c r="F23" s="2"/>
      <c r="G23" s="2"/>
      <c r="H23" s="2"/>
      <c r="I23" s="2"/>
      <c r="J23" s="2"/>
      <c r="K23" s="2"/>
      <c r="L23" s="2"/>
      <c r="M23" s="2"/>
      <c r="N23" s="2"/>
      <c r="O23" s="2"/>
      <c r="P23" s="2"/>
      <c r="Q23" s="2"/>
    </row>
    <row r="24" spans="1:17" ht="12" customHeight="1">
      <c r="A24" s="20">
        <v>4</v>
      </c>
      <c r="B24" s="21" t="s">
        <v>17</v>
      </c>
      <c r="C24" s="22" t="s">
        <v>137</v>
      </c>
      <c r="D24" s="2"/>
      <c r="E24" s="2"/>
      <c r="F24" s="2"/>
      <c r="G24" s="2"/>
      <c r="H24" s="2"/>
      <c r="I24" s="2"/>
      <c r="J24" s="2"/>
      <c r="K24" s="2"/>
      <c r="L24" s="2"/>
      <c r="M24" s="2"/>
      <c r="N24" s="2"/>
      <c r="O24" s="2"/>
      <c r="P24" s="2"/>
      <c r="Q24" s="2"/>
    </row>
    <row r="25" spans="1:17" ht="12" customHeight="1">
      <c r="A25" s="20">
        <v>5</v>
      </c>
      <c r="B25" s="21" t="s">
        <v>18</v>
      </c>
      <c r="C25" s="26">
        <v>43101</v>
      </c>
      <c r="D25" s="27"/>
      <c r="E25" s="2"/>
      <c r="F25" s="2"/>
      <c r="G25" s="2"/>
      <c r="H25" s="2"/>
      <c r="I25" s="2"/>
      <c r="J25" s="2"/>
      <c r="K25" s="2"/>
      <c r="L25" s="2"/>
      <c r="M25" s="2"/>
      <c r="N25" s="2"/>
      <c r="O25" s="2"/>
      <c r="P25" s="2"/>
      <c r="Q25" s="2"/>
    </row>
    <row r="26" spans="1:17" ht="12" customHeight="1">
      <c r="A26" s="315"/>
      <c r="B26" s="311"/>
      <c r="C26" s="311"/>
      <c r="D26" s="27"/>
      <c r="E26" s="2"/>
      <c r="F26" s="2"/>
      <c r="G26" s="2"/>
      <c r="H26" s="2"/>
      <c r="I26" s="2"/>
      <c r="J26" s="2"/>
      <c r="K26" s="2"/>
      <c r="L26" s="2"/>
      <c r="M26" s="2"/>
      <c r="N26" s="2"/>
      <c r="O26" s="2"/>
      <c r="P26" s="2"/>
      <c r="Q26" s="2"/>
    </row>
    <row r="27" spans="1:17" ht="12" customHeight="1">
      <c r="A27" s="11"/>
      <c r="B27" s="2"/>
      <c r="C27" s="11"/>
      <c r="D27" s="2"/>
      <c r="E27" s="2"/>
      <c r="F27" s="2"/>
      <c r="G27" s="2"/>
      <c r="H27" s="2"/>
      <c r="I27" s="2"/>
      <c r="J27" s="2"/>
      <c r="K27" s="2"/>
      <c r="L27" s="2"/>
      <c r="M27" s="2"/>
      <c r="N27" s="2"/>
      <c r="O27" s="2"/>
      <c r="P27" s="2"/>
      <c r="Q27" s="2"/>
    </row>
    <row r="28" spans="1:17" ht="12" customHeight="1">
      <c r="A28" s="323" t="s">
        <v>19</v>
      </c>
      <c r="B28" s="303"/>
      <c r="C28" s="304"/>
      <c r="D28" s="2"/>
      <c r="E28" s="2"/>
      <c r="F28" s="2"/>
      <c r="G28" s="2"/>
      <c r="H28" s="2"/>
      <c r="I28" s="2"/>
      <c r="J28" s="2"/>
      <c r="K28" s="2"/>
      <c r="L28" s="2"/>
      <c r="M28" s="2"/>
      <c r="N28" s="2"/>
      <c r="O28" s="2"/>
      <c r="P28" s="2"/>
      <c r="Q28" s="2"/>
    </row>
    <row r="29" spans="1:17" ht="12" customHeight="1">
      <c r="A29" s="22">
        <v>1</v>
      </c>
      <c r="B29" s="22" t="s">
        <v>20</v>
      </c>
      <c r="C29" s="22" t="s">
        <v>21</v>
      </c>
      <c r="D29" s="2"/>
      <c r="E29" s="2"/>
      <c r="F29" s="2"/>
      <c r="G29" s="2"/>
      <c r="H29" s="2"/>
      <c r="I29" s="2"/>
      <c r="J29" s="2"/>
      <c r="K29" s="2"/>
      <c r="L29" s="2"/>
      <c r="M29" s="2"/>
      <c r="N29" s="2"/>
      <c r="O29" s="2"/>
      <c r="P29" s="2"/>
      <c r="Q29" s="2"/>
    </row>
    <row r="30" spans="1:17" ht="12" customHeight="1">
      <c r="A30" s="22" t="s">
        <v>5</v>
      </c>
      <c r="B30" s="21" t="s">
        <v>22</v>
      </c>
      <c r="C30" s="28">
        <f>+C23*0.909090909090909</f>
        <v>1040.2</v>
      </c>
      <c r="D30" s="2"/>
      <c r="E30" s="2"/>
      <c r="F30" s="2"/>
      <c r="G30" s="2"/>
      <c r="H30" s="2"/>
      <c r="I30" s="2"/>
      <c r="J30" s="2"/>
      <c r="K30" s="2"/>
      <c r="L30" s="2"/>
      <c r="M30" s="2"/>
      <c r="N30" s="2"/>
      <c r="O30" s="2"/>
      <c r="P30" s="2"/>
      <c r="Q30" s="2"/>
    </row>
    <row r="31" spans="1:17" ht="12" customHeight="1">
      <c r="A31" s="22" t="s">
        <v>7</v>
      </c>
      <c r="B31" s="21" t="s">
        <v>139</v>
      </c>
      <c r="C31" s="28">
        <f>(C30/100)*30</f>
        <v>312.06000000000006</v>
      </c>
      <c r="D31" s="2"/>
      <c r="E31" s="2"/>
      <c r="F31" s="2"/>
      <c r="G31" s="2"/>
      <c r="H31" s="2"/>
      <c r="I31" s="2"/>
      <c r="J31" s="2"/>
      <c r="K31" s="2"/>
      <c r="L31" s="2"/>
      <c r="M31" s="2"/>
      <c r="N31" s="2"/>
      <c r="O31" s="2"/>
      <c r="P31" s="2"/>
      <c r="Q31" s="2"/>
    </row>
    <row r="32" spans="1:17" ht="12" customHeight="1">
      <c r="A32" s="22" t="s">
        <v>10</v>
      </c>
      <c r="B32" s="21" t="s">
        <v>24</v>
      </c>
      <c r="C32" s="24">
        <v>0</v>
      </c>
      <c r="D32" s="2"/>
      <c r="E32" s="2"/>
      <c r="F32" s="2"/>
      <c r="G32" s="2"/>
      <c r="H32" s="2"/>
      <c r="I32" s="2"/>
      <c r="J32" s="2"/>
      <c r="K32" s="2"/>
      <c r="L32" s="2"/>
      <c r="M32" s="2"/>
      <c r="N32" s="2"/>
      <c r="O32" s="2"/>
      <c r="P32" s="2"/>
      <c r="Q32" s="2"/>
    </row>
    <row r="33" spans="1:17" ht="12" customHeight="1">
      <c r="A33" s="22" t="s">
        <v>12</v>
      </c>
      <c r="B33" s="21" t="s">
        <v>25</v>
      </c>
      <c r="C33" s="24">
        <v>0</v>
      </c>
      <c r="D33" s="2"/>
      <c r="E33" s="2"/>
      <c r="F33" s="2"/>
      <c r="G33" s="2"/>
      <c r="H33" s="2"/>
      <c r="I33" s="2"/>
      <c r="J33" s="2"/>
      <c r="K33" s="2"/>
      <c r="L33" s="2"/>
      <c r="M33" s="2"/>
      <c r="N33" s="2"/>
      <c r="O33" s="2"/>
      <c r="P33" s="2"/>
      <c r="Q33" s="2"/>
    </row>
    <row r="34" spans="1:17" ht="12" customHeight="1">
      <c r="A34" s="22" t="s">
        <v>26</v>
      </c>
      <c r="B34" s="21" t="s">
        <v>27</v>
      </c>
      <c r="C34" s="24">
        <v>0</v>
      </c>
      <c r="D34" s="18"/>
      <c r="E34" s="2"/>
      <c r="F34" s="2"/>
      <c r="G34" s="2"/>
      <c r="H34" s="2"/>
      <c r="I34" s="2"/>
      <c r="J34" s="2"/>
      <c r="K34" s="2"/>
      <c r="L34" s="2"/>
      <c r="M34" s="2"/>
      <c r="N34" s="2"/>
      <c r="O34" s="2"/>
      <c r="P34" s="2"/>
      <c r="Q34" s="2"/>
    </row>
    <row r="35" spans="1:17" ht="12" customHeight="1">
      <c r="A35" s="22" t="s">
        <v>28</v>
      </c>
      <c r="B35" s="21" t="s">
        <v>29</v>
      </c>
      <c r="C35" s="24">
        <v>0</v>
      </c>
      <c r="D35" s="18"/>
      <c r="E35" s="2"/>
      <c r="F35" s="2"/>
      <c r="G35" s="2"/>
      <c r="H35" s="2"/>
      <c r="I35" s="2"/>
      <c r="J35" s="2"/>
      <c r="K35" s="2"/>
      <c r="L35" s="2"/>
      <c r="M35" s="2"/>
      <c r="N35" s="2"/>
      <c r="O35" s="2"/>
      <c r="P35" s="2"/>
      <c r="Q35" s="2"/>
    </row>
    <row r="36" spans="1:17" ht="12" customHeight="1">
      <c r="A36" s="298" t="s">
        <v>30</v>
      </c>
      <c r="B36" s="299"/>
      <c r="C36" s="29">
        <f>SUM(C30:C35)</f>
        <v>1352.2600000000002</v>
      </c>
      <c r="D36" s="2"/>
      <c r="E36" s="2"/>
      <c r="F36" s="2"/>
      <c r="G36" s="2"/>
      <c r="H36" s="2"/>
      <c r="I36" s="2"/>
      <c r="J36" s="2"/>
      <c r="K36" s="2"/>
      <c r="L36" s="2"/>
      <c r="M36" s="2"/>
      <c r="N36" s="2"/>
      <c r="O36" s="2"/>
      <c r="P36" s="2"/>
      <c r="Q36" s="2"/>
    </row>
    <row r="37" spans="1:17" ht="12" customHeight="1">
      <c r="A37" s="2" t="s">
        <v>554</v>
      </c>
      <c r="B37" s="2"/>
      <c r="C37" s="11"/>
      <c r="D37" s="2"/>
      <c r="E37" s="2"/>
      <c r="F37" s="2"/>
      <c r="G37" s="2"/>
      <c r="H37" s="2"/>
      <c r="I37" s="2"/>
      <c r="J37" s="2"/>
      <c r="K37" s="2"/>
      <c r="L37" s="2"/>
      <c r="M37" s="2"/>
      <c r="N37" s="2"/>
      <c r="O37" s="2"/>
      <c r="P37" s="2"/>
      <c r="Q37" s="2"/>
    </row>
    <row r="38" spans="1:17" ht="12" customHeight="1">
      <c r="A38" s="2"/>
      <c r="B38" s="2"/>
      <c r="C38" s="11"/>
      <c r="D38" s="2"/>
      <c r="E38" s="2"/>
      <c r="F38" s="2"/>
      <c r="G38" s="2"/>
      <c r="H38" s="2"/>
      <c r="I38" s="2"/>
      <c r="J38" s="2"/>
      <c r="K38" s="2"/>
      <c r="L38" s="2"/>
      <c r="M38" s="2"/>
      <c r="N38" s="2"/>
      <c r="O38" s="2"/>
      <c r="P38" s="2"/>
      <c r="Q38" s="2"/>
    </row>
    <row r="39" spans="1:17" ht="12" customHeight="1">
      <c r="A39" s="308" t="s">
        <v>31</v>
      </c>
      <c r="B39" s="303"/>
      <c r="C39" s="303"/>
      <c r="D39" s="304"/>
      <c r="E39" s="2"/>
      <c r="F39" s="2"/>
      <c r="G39" s="2"/>
      <c r="H39" s="2"/>
      <c r="I39" s="2"/>
      <c r="J39" s="2"/>
      <c r="K39" s="2"/>
      <c r="L39" s="2"/>
      <c r="M39" s="2"/>
      <c r="N39" s="2"/>
      <c r="O39" s="2"/>
      <c r="P39" s="2"/>
      <c r="Q39" s="2"/>
    </row>
    <row r="40" spans="1:17" ht="12" customHeight="1">
      <c r="A40" s="30"/>
      <c r="B40" s="30"/>
      <c r="C40" s="30"/>
      <c r="D40" s="2"/>
      <c r="E40" s="2"/>
      <c r="F40" s="2"/>
      <c r="G40" s="2"/>
      <c r="H40" s="2"/>
      <c r="I40" s="2"/>
      <c r="J40" s="2"/>
      <c r="K40" s="2"/>
      <c r="L40" s="2"/>
      <c r="M40" s="2"/>
      <c r="N40" s="2"/>
      <c r="O40" s="2"/>
      <c r="P40" s="2"/>
      <c r="Q40" s="2"/>
    </row>
    <row r="41" spans="1:17" ht="12" customHeight="1">
      <c r="A41" s="322" t="s">
        <v>32</v>
      </c>
      <c r="B41" s="317"/>
      <c r="C41" s="317"/>
      <c r="D41" s="318"/>
      <c r="E41" s="2"/>
      <c r="F41" s="2"/>
      <c r="G41" s="2"/>
      <c r="H41" s="2"/>
      <c r="I41" s="2"/>
      <c r="J41" s="2"/>
      <c r="K41" s="2"/>
      <c r="L41" s="2"/>
      <c r="M41" s="2"/>
      <c r="N41" s="2"/>
      <c r="O41" s="2"/>
      <c r="P41" s="2"/>
      <c r="Q41" s="2"/>
    </row>
    <row r="42" spans="1:17" ht="12" customHeight="1">
      <c r="A42" s="20" t="s">
        <v>33</v>
      </c>
      <c r="B42" s="20" t="s">
        <v>34</v>
      </c>
      <c r="C42" s="22" t="s">
        <v>35</v>
      </c>
      <c r="D42" s="20" t="s">
        <v>21</v>
      </c>
      <c r="E42" s="2"/>
      <c r="F42" s="2"/>
      <c r="G42" s="2"/>
      <c r="H42" s="2"/>
      <c r="I42" s="2"/>
      <c r="J42" s="2"/>
      <c r="K42" s="2"/>
      <c r="L42" s="2"/>
      <c r="M42" s="2"/>
      <c r="N42" s="2"/>
      <c r="O42" s="2"/>
      <c r="P42" s="2"/>
      <c r="Q42" s="2"/>
    </row>
    <row r="43" spans="1:17" ht="12" customHeight="1">
      <c r="A43" s="20" t="s">
        <v>5</v>
      </c>
      <c r="B43" s="31" t="s">
        <v>36</v>
      </c>
      <c r="C43" s="32">
        <f>1/12</f>
        <v>8.3333333333333329E-2</v>
      </c>
      <c r="D43" s="33">
        <f>C43*C36</f>
        <v>112.68833333333335</v>
      </c>
      <c r="E43" s="2"/>
      <c r="F43" s="2"/>
      <c r="G43" s="2"/>
      <c r="H43" s="2"/>
      <c r="I43" s="2"/>
      <c r="J43" s="2"/>
      <c r="K43" s="2"/>
      <c r="L43" s="2"/>
      <c r="M43" s="2"/>
      <c r="N43" s="2"/>
      <c r="O43" s="2"/>
      <c r="P43" s="2"/>
      <c r="Q43" s="2"/>
    </row>
    <row r="44" spans="1:17" ht="12" customHeight="1">
      <c r="A44" s="20" t="s">
        <v>7</v>
      </c>
      <c r="B44" s="31" t="s">
        <v>37</v>
      </c>
      <c r="C44" s="34">
        <v>0.121</v>
      </c>
      <c r="D44" s="33">
        <f>C44*C36</f>
        <v>163.62346000000002</v>
      </c>
      <c r="E44" s="2"/>
      <c r="F44" s="2"/>
      <c r="G44" s="2"/>
      <c r="H44" s="2"/>
      <c r="I44" s="2"/>
      <c r="J44" s="2"/>
      <c r="K44" s="2"/>
      <c r="L44" s="2"/>
      <c r="M44" s="2"/>
      <c r="N44" s="2"/>
      <c r="O44" s="2"/>
      <c r="P44" s="2"/>
      <c r="Q44" s="2"/>
    </row>
    <row r="45" spans="1:17" ht="12" customHeight="1">
      <c r="A45" s="324" t="s">
        <v>38</v>
      </c>
      <c r="B45" s="299"/>
      <c r="C45" s="32">
        <f t="shared" ref="C45:D45" si="0">SUM(C43:C44)</f>
        <v>0.20433333333333331</v>
      </c>
      <c r="D45" s="35">
        <f t="shared" si="0"/>
        <v>276.31179333333336</v>
      </c>
      <c r="E45" s="2"/>
      <c r="F45" s="2"/>
      <c r="G45" s="2"/>
      <c r="H45" s="2"/>
      <c r="I45" s="2"/>
      <c r="J45" s="2"/>
      <c r="K45" s="2"/>
      <c r="L45" s="2"/>
      <c r="M45" s="2"/>
      <c r="N45" s="2"/>
      <c r="O45" s="2"/>
      <c r="P45" s="2"/>
      <c r="Q45" s="2"/>
    </row>
    <row r="46" spans="1:17" ht="12" customHeight="1">
      <c r="A46" s="30"/>
      <c r="B46" s="30"/>
      <c r="C46" s="30"/>
      <c r="D46" s="2"/>
      <c r="E46" s="2"/>
      <c r="F46" s="2"/>
      <c r="G46" s="2"/>
      <c r="H46" s="2"/>
      <c r="I46" s="2"/>
      <c r="J46" s="2"/>
      <c r="K46" s="2"/>
      <c r="L46" s="2"/>
      <c r="M46" s="2"/>
      <c r="N46" s="2"/>
      <c r="O46" s="2"/>
      <c r="P46" s="2"/>
      <c r="Q46" s="2"/>
    </row>
    <row r="47" spans="1:17" ht="12" customHeight="1">
      <c r="A47" s="30"/>
      <c r="B47" s="30"/>
      <c r="C47" s="30"/>
      <c r="D47" s="2"/>
      <c r="E47" s="2"/>
      <c r="F47" s="2"/>
      <c r="G47" s="2"/>
      <c r="H47" s="2"/>
      <c r="I47" s="2"/>
      <c r="J47" s="2"/>
      <c r="K47" s="2"/>
      <c r="L47" s="2"/>
      <c r="M47" s="2"/>
      <c r="N47" s="2"/>
      <c r="O47" s="2"/>
      <c r="P47" s="2"/>
      <c r="Q47" s="2"/>
    </row>
    <row r="48" spans="1:17" ht="12" customHeight="1">
      <c r="A48" s="322" t="s">
        <v>39</v>
      </c>
      <c r="B48" s="317"/>
      <c r="C48" s="317"/>
      <c r="D48" s="318"/>
      <c r="E48" s="2"/>
      <c r="F48" s="2"/>
      <c r="G48" s="2"/>
      <c r="H48" s="2"/>
      <c r="I48" s="2"/>
      <c r="J48" s="2"/>
      <c r="K48" s="2"/>
      <c r="L48" s="2"/>
      <c r="M48" s="2"/>
      <c r="N48" s="2"/>
      <c r="O48" s="2"/>
      <c r="P48" s="2"/>
      <c r="Q48" s="2"/>
    </row>
    <row r="49" spans="1:17" ht="12" customHeight="1">
      <c r="A49" s="22" t="s">
        <v>40</v>
      </c>
      <c r="B49" s="36" t="s">
        <v>41</v>
      </c>
      <c r="C49" s="22" t="s">
        <v>35</v>
      </c>
      <c r="D49" s="22" t="s">
        <v>21</v>
      </c>
      <c r="E49" s="2"/>
      <c r="F49" s="2"/>
      <c r="G49" s="2"/>
      <c r="H49" s="37"/>
      <c r="I49" s="2"/>
      <c r="J49" s="2"/>
      <c r="K49" s="2"/>
      <c r="L49" s="2"/>
      <c r="M49" s="2"/>
      <c r="N49" s="2"/>
      <c r="O49" s="2"/>
      <c r="P49" s="2"/>
      <c r="Q49" s="2"/>
    </row>
    <row r="50" spans="1:17" ht="12" customHeight="1">
      <c r="A50" s="38" t="s">
        <v>5</v>
      </c>
      <c r="B50" s="31" t="s">
        <v>42</v>
      </c>
      <c r="C50" s="39">
        <v>0.2</v>
      </c>
      <c r="D50" s="40">
        <f>C50*(C36+D45)</f>
        <v>325.71435866666673</v>
      </c>
      <c r="E50" s="2"/>
      <c r="F50" s="2"/>
      <c r="G50" s="2"/>
      <c r="H50" s="2"/>
      <c r="I50" s="2"/>
      <c r="J50" s="2"/>
      <c r="K50" s="2"/>
      <c r="L50" s="2"/>
      <c r="M50" s="2"/>
      <c r="N50" s="2"/>
      <c r="O50" s="2"/>
      <c r="P50" s="2"/>
      <c r="Q50" s="2"/>
    </row>
    <row r="51" spans="1:17" ht="12" customHeight="1">
      <c r="A51" s="38" t="s">
        <v>7</v>
      </c>
      <c r="B51" s="31" t="s">
        <v>43</v>
      </c>
      <c r="C51" s="39">
        <v>2.5000000000000001E-2</v>
      </c>
      <c r="D51" s="40">
        <f>C51*(C36+D45)</f>
        <v>40.714294833333341</v>
      </c>
      <c r="E51" s="2"/>
      <c r="F51" s="2"/>
      <c r="G51" s="2"/>
      <c r="H51" s="2"/>
      <c r="I51" s="2"/>
      <c r="J51" s="2"/>
      <c r="K51" s="2"/>
      <c r="L51" s="2"/>
      <c r="M51" s="2"/>
      <c r="N51" s="2"/>
      <c r="O51" s="2"/>
      <c r="P51" s="2"/>
      <c r="Q51" s="2"/>
    </row>
    <row r="52" spans="1:17" ht="12" customHeight="1">
      <c r="A52" s="38" t="s">
        <v>10</v>
      </c>
      <c r="B52" s="31" t="s">
        <v>44</v>
      </c>
      <c r="C52" s="41">
        <v>0.03</v>
      </c>
      <c r="D52" s="40">
        <f>C52*(C36+D45)</f>
        <v>48.857153800000006</v>
      </c>
      <c r="E52" s="2"/>
      <c r="F52" s="2"/>
      <c r="G52" s="2"/>
      <c r="H52" s="2"/>
      <c r="I52" s="2"/>
      <c r="J52" s="2"/>
      <c r="K52" s="2"/>
      <c r="L52" s="2"/>
      <c r="M52" s="2"/>
      <c r="N52" s="2"/>
      <c r="O52" s="2"/>
      <c r="P52" s="2"/>
      <c r="Q52" s="2"/>
    </row>
    <row r="53" spans="1:17" ht="12" customHeight="1">
      <c r="A53" s="38" t="s">
        <v>12</v>
      </c>
      <c r="B53" s="31" t="s">
        <v>45</v>
      </c>
      <c r="C53" s="39">
        <v>1.4999999999999999E-2</v>
      </c>
      <c r="D53" s="40">
        <f>C53*(C36+D45)</f>
        <v>24.428576900000003</v>
      </c>
      <c r="E53" s="2"/>
      <c r="F53" s="2"/>
      <c r="G53" s="2"/>
      <c r="H53" s="2"/>
      <c r="I53" s="2"/>
      <c r="J53" s="2"/>
      <c r="K53" s="2"/>
      <c r="L53" s="2"/>
      <c r="M53" s="2"/>
      <c r="N53" s="2"/>
      <c r="O53" s="2"/>
      <c r="P53" s="2"/>
      <c r="Q53" s="2"/>
    </row>
    <row r="54" spans="1:17" ht="12" customHeight="1">
      <c r="A54" s="38" t="s">
        <v>26</v>
      </c>
      <c r="B54" s="31" t="s">
        <v>46</v>
      </c>
      <c r="C54" s="39">
        <v>0.01</v>
      </c>
      <c r="D54" s="40">
        <f>C54*(C36+D45)</f>
        <v>16.285717933333334</v>
      </c>
      <c r="E54" s="2"/>
      <c r="F54" s="2"/>
      <c r="G54" s="2"/>
      <c r="H54" s="2"/>
      <c r="I54" s="2"/>
      <c r="J54" s="2"/>
      <c r="K54" s="2"/>
      <c r="L54" s="2"/>
      <c r="M54" s="2"/>
      <c r="N54" s="2"/>
      <c r="O54" s="2"/>
      <c r="P54" s="2"/>
      <c r="Q54" s="2"/>
    </row>
    <row r="55" spans="1:17" ht="12" customHeight="1">
      <c r="A55" s="38" t="s">
        <v>28</v>
      </c>
      <c r="B55" s="31" t="s">
        <v>47</v>
      </c>
      <c r="C55" s="39">
        <v>6.0000000000000001E-3</v>
      </c>
      <c r="D55" s="40">
        <f>C55*(C36+D45)</f>
        <v>9.7714307600000012</v>
      </c>
      <c r="E55" s="2"/>
      <c r="F55" s="2"/>
      <c r="G55" s="2"/>
      <c r="H55" s="2"/>
      <c r="I55" s="2"/>
      <c r="J55" s="2"/>
      <c r="K55" s="2"/>
      <c r="L55" s="2"/>
      <c r="M55" s="2"/>
      <c r="N55" s="2"/>
      <c r="O55" s="2"/>
      <c r="P55" s="2"/>
      <c r="Q55" s="2"/>
    </row>
    <row r="56" spans="1:17" ht="12" customHeight="1">
      <c r="A56" s="38" t="s">
        <v>48</v>
      </c>
      <c r="B56" s="31" t="s">
        <v>49</v>
      </c>
      <c r="C56" s="39">
        <v>2E-3</v>
      </c>
      <c r="D56" s="40">
        <f>C56*(C36+D45)</f>
        <v>3.2571435866666669</v>
      </c>
      <c r="E56" s="2"/>
      <c r="F56" s="2"/>
      <c r="G56" s="2"/>
      <c r="H56" s="2"/>
      <c r="I56" s="2"/>
      <c r="J56" s="2"/>
      <c r="K56" s="2"/>
      <c r="L56" s="2"/>
      <c r="M56" s="2"/>
      <c r="N56" s="2"/>
      <c r="O56" s="2"/>
      <c r="P56" s="2"/>
      <c r="Q56" s="2"/>
    </row>
    <row r="57" spans="1:17" ht="12" customHeight="1">
      <c r="A57" s="38" t="s">
        <v>50</v>
      </c>
      <c r="B57" s="31" t="s">
        <v>51</v>
      </c>
      <c r="C57" s="39">
        <v>0.08</v>
      </c>
      <c r="D57" s="40">
        <f>C57*(C36+D45)</f>
        <v>130.28574346666667</v>
      </c>
      <c r="E57" s="2"/>
      <c r="F57" s="2"/>
      <c r="G57" s="2"/>
      <c r="H57" s="2"/>
      <c r="I57" s="2"/>
      <c r="J57" s="2"/>
      <c r="K57" s="2"/>
      <c r="L57" s="2"/>
      <c r="M57" s="2"/>
      <c r="N57" s="2"/>
      <c r="O57" s="2"/>
      <c r="P57" s="2"/>
      <c r="Q57" s="2"/>
    </row>
    <row r="58" spans="1:17" ht="12" customHeight="1">
      <c r="A58" s="298" t="s">
        <v>52</v>
      </c>
      <c r="B58" s="299"/>
      <c r="C58" s="39">
        <f t="shared" ref="C58:D58" si="1">SUM(C50:C57)</f>
        <v>0.36800000000000005</v>
      </c>
      <c r="D58" s="42">
        <f t="shared" si="1"/>
        <v>599.3144199466667</v>
      </c>
      <c r="E58" s="2"/>
      <c r="F58" s="2"/>
      <c r="G58" s="2"/>
      <c r="H58" s="2"/>
      <c r="I58" s="2"/>
      <c r="J58" s="2"/>
      <c r="K58" s="2"/>
      <c r="L58" s="2"/>
      <c r="M58" s="2"/>
      <c r="N58" s="2"/>
      <c r="O58" s="2"/>
      <c r="P58" s="2"/>
      <c r="Q58" s="2"/>
    </row>
    <row r="59" spans="1:17" ht="12" customHeight="1">
      <c r="A59" s="30"/>
      <c r="B59" s="30"/>
      <c r="C59" s="30"/>
      <c r="D59" s="2"/>
      <c r="E59" s="2"/>
      <c r="F59" s="2"/>
      <c r="G59" s="2"/>
      <c r="H59" s="2"/>
      <c r="I59" s="2"/>
      <c r="J59" s="2"/>
      <c r="K59" s="2"/>
      <c r="L59" s="2"/>
      <c r="M59" s="2"/>
      <c r="N59" s="2"/>
      <c r="O59" s="2"/>
      <c r="P59" s="2"/>
      <c r="Q59" s="2"/>
    </row>
    <row r="60" spans="1:17" ht="12" customHeight="1">
      <c r="A60" s="30"/>
      <c r="B60" s="30"/>
      <c r="C60" s="30"/>
      <c r="D60" s="2"/>
      <c r="E60" s="2"/>
      <c r="F60" s="2"/>
      <c r="G60" s="2"/>
      <c r="H60" s="2"/>
      <c r="I60" s="2"/>
      <c r="J60" s="2"/>
      <c r="K60" s="2"/>
      <c r="L60" s="2"/>
      <c r="M60" s="2"/>
      <c r="N60" s="2"/>
      <c r="O60" s="2"/>
      <c r="P60" s="2"/>
      <c r="Q60" s="2"/>
    </row>
    <row r="61" spans="1:17" ht="12" customHeight="1">
      <c r="A61" s="322" t="s">
        <v>53</v>
      </c>
      <c r="B61" s="317"/>
      <c r="C61" s="318"/>
      <c r="D61" s="2"/>
      <c r="E61" s="2"/>
      <c r="F61" s="2"/>
      <c r="G61" s="2"/>
      <c r="H61" s="2"/>
      <c r="I61" s="2"/>
      <c r="J61" s="2"/>
      <c r="K61" s="2"/>
      <c r="L61" s="2"/>
      <c r="M61" s="2"/>
      <c r="N61" s="2"/>
      <c r="O61" s="2"/>
      <c r="P61" s="2"/>
      <c r="Q61" s="2"/>
    </row>
    <row r="62" spans="1:17" ht="12" customHeight="1">
      <c r="A62" s="22" t="s">
        <v>54</v>
      </c>
      <c r="B62" s="22" t="s">
        <v>55</v>
      </c>
      <c r="C62" s="22" t="s">
        <v>21</v>
      </c>
      <c r="D62" s="2"/>
      <c r="E62" s="2"/>
      <c r="F62" s="2"/>
      <c r="G62" s="2"/>
      <c r="H62" s="2"/>
      <c r="I62" s="2"/>
      <c r="J62" s="2"/>
      <c r="K62" s="2"/>
      <c r="L62" s="2"/>
      <c r="M62" s="2"/>
      <c r="N62" s="2"/>
      <c r="O62" s="2"/>
      <c r="P62" s="2"/>
      <c r="Q62" s="2"/>
    </row>
    <row r="63" spans="1:17" ht="12" customHeight="1">
      <c r="A63" s="22" t="s">
        <v>5</v>
      </c>
      <c r="B63" s="31" t="s">
        <v>56</v>
      </c>
      <c r="C63" s="43">
        <f>(4*2*22)-(6%*C30*22/30)</f>
        <v>130.2312</v>
      </c>
      <c r="D63" s="2"/>
      <c r="E63" s="2"/>
      <c r="F63" s="2"/>
      <c r="G63" s="2"/>
      <c r="H63" s="2"/>
      <c r="I63" s="2"/>
      <c r="J63" s="2"/>
      <c r="K63" s="2"/>
      <c r="L63" s="2"/>
      <c r="M63" s="2"/>
      <c r="N63" s="2"/>
      <c r="O63" s="2"/>
      <c r="P63" s="2"/>
      <c r="Q63" s="2"/>
    </row>
    <row r="64" spans="1:17" ht="12" customHeight="1">
      <c r="A64" s="22" t="s">
        <v>7</v>
      </c>
      <c r="B64" s="285" t="s">
        <v>552</v>
      </c>
      <c r="C64" s="44">
        <f>(11.5*22)-(10%*(11.5*22))</f>
        <v>227.7</v>
      </c>
      <c r="D64" s="2"/>
      <c r="E64" s="45"/>
      <c r="F64" s="2"/>
      <c r="G64" s="2"/>
      <c r="H64" s="2"/>
      <c r="I64" s="2"/>
      <c r="J64" s="2"/>
      <c r="K64" s="2"/>
      <c r="L64" s="2"/>
      <c r="M64" s="2"/>
      <c r="N64" s="2"/>
      <c r="O64" s="2"/>
      <c r="P64" s="2"/>
      <c r="Q64" s="2"/>
    </row>
    <row r="65" spans="1:17" ht="12" customHeight="1">
      <c r="A65" s="22" t="s">
        <v>10</v>
      </c>
      <c r="B65" s="285" t="s">
        <v>555</v>
      </c>
      <c r="C65" s="46">
        <v>15</v>
      </c>
      <c r="D65" s="2"/>
      <c r="E65" s="45"/>
      <c r="F65" s="2"/>
      <c r="G65" s="2"/>
      <c r="H65" s="2"/>
      <c r="I65" s="2"/>
      <c r="J65" s="2"/>
      <c r="K65" s="2"/>
      <c r="L65" s="2"/>
      <c r="M65" s="2"/>
      <c r="N65" s="2"/>
      <c r="O65" s="2"/>
      <c r="P65" s="2"/>
      <c r="Q65" s="2"/>
    </row>
    <row r="66" spans="1:17" ht="12" customHeight="1">
      <c r="A66" s="22" t="s">
        <v>12</v>
      </c>
      <c r="B66" s="281"/>
      <c r="C66" s="46">
        <v>0</v>
      </c>
      <c r="D66" s="2"/>
      <c r="E66" s="45"/>
      <c r="F66" s="2"/>
      <c r="G66" s="2"/>
      <c r="H66" s="2"/>
      <c r="I66" s="2"/>
      <c r="J66" s="2"/>
      <c r="K66" s="2"/>
      <c r="L66" s="2"/>
      <c r="M66" s="2"/>
      <c r="N66" s="2"/>
      <c r="O66" s="2"/>
      <c r="P66" s="2"/>
      <c r="Q66" s="2"/>
    </row>
    <row r="67" spans="1:17" ht="12" customHeight="1">
      <c r="A67" s="324" t="s">
        <v>57</v>
      </c>
      <c r="B67" s="299"/>
      <c r="C67" s="47">
        <f>SUM(C63:C66)</f>
        <v>372.93119999999999</v>
      </c>
      <c r="D67" s="48"/>
      <c r="E67" s="2"/>
      <c r="F67" s="2"/>
      <c r="G67" s="2"/>
      <c r="H67" s="2"/>
      <c r="I67" s="2"/>
      <c r="J67" s="2"/>
      <c r="K67" s="2"/>
      <c r="L67" s="2"/>
      <c r="M67" s="2"/>
      <c r="N67" s="2"/>
      <c r="O67" s="2"/>
      <c r="P67" s="2"/>
      <c r="Q67" s="2"/>
    </row>
    <row r="68" spans="1:17" ht="12" customHeight="1">
      <c r="A68" s="2"/>
      <c r="B68" s="2"/>
      <c r="C68" s="11"/>
      <c r="D68" s="2"/>
      <c r="E68" s="2"/>
      <c r="F68" s="2"/>
      <c r="G68" s="2"/>
      <c r="H68" s="2"/>
      <c r="I68" s="2"/>
      <c r="J68" s="2"/>
      <c r="K68" s="2"/>
      <c r="L68" s="2"/>
      <c r="M68" s="2"/>
      <c r="N68" s="2"/>
      <c r="O68" s="2"/>
      <c r="P68" s="2"/>
      <c r="Q68" s="2"/>
    </row>
    <row r="69" spans="1:17" ht="12" customHeight="1">
      <c r="A69" s="2"/>
      <c r="B69" s="2"/>
      <c r="C69" s="11"/>
      <c r="D69" s="2"/>
      <c r="E69" s="2"/>
      <c r="F69" s="2"/>
      <c r="G69" s="2"/>
      <c r="H69" s="2"/>
      <c r="I69" s="2"/>
      <c r="J69" s="2"/>
      <c r="K69" s="2"/>
      <c r="L69" s="2"/>
      <c r="M69" s="2"/>
      <c r="N69" s="2"/>
      <c r="O69" s="2"/>
      <c r="P69" s="2"/>
      <c r="Q69" s="2"/>
    </row>
    <row r="70" spans="1:17" ht="12" customHeight="1">
      <c r="A70" s="306" t="s">
        <v>58</v>
      </c>
      <c r="B70" s="303"/>
      <c r="C70" s="304"/>
      <c r="D70" s="2"/>
      <c r="E70" s="2"/>
      <c r="F70" s="2"/>
      <c r="G70" s="2"/>
      <c r="H70" s="2"/>
      <c r="I70" s="2"/>
      <c r="J70" s="2"/>
      <c r="K70" s="2"/>
      <c r="L70" s="2"/>
      <c r="M70" s="2"/>
      <c r="N70" s="2"/>
      <c r="O70" s="2"/>
      <c r="P70" s="2"/>
      <c r="Q70" s="2"/>
    </row>
    <row r="71" spans="1:17" ht="12" customHeight="1">
      <c r="A71" s="22">
        <v>2</v>
      </c>
      <c r="B71" s="36" t="s">
        <v>59</v>
      </c>
      <c r="C71" s="22" t="s">
        <v>21</v>
      </c>
      <c r="D71" s="2"/>
      <c r="E71" s="2"/>
      <c r="F71" s="2"/>
      <c r="G71" s="2"/>
      <c r="H71" s="2"/>
      <c r="I71" s="2"/>
      <c r="J71" s="2"/>
      <c r="K71" s="2"/>
      <c r="L71" s="2"/>
      <c r="M71" s="2"/>
      <c r="N71" s="2"/>
      <c r="O71" s="2"/>
      <c r="P71" s="2"/>
      <c r="Q71" s="2"/>
    </row>
    <row r="72" spans="1:17" ht="12" customHeight="1">
      <c r="A72" s="22" t="s">
        <v>33</v>
      </c>
      <c r="B72" s="31" t="s">
        <v>34</v>
      </c>
      <c r="C72" s="49">
        <f>D45</f>
        <v>276.31179333333336</v>
      </c>
      <c r="D72" s="2"/>
      <c r="E72" s="2"/>
      <c r="F72" s="2"/>
      <c r="G72" s="2"/>
      <c r="H72" s="2"/>
      <c r="I72" s="2"/>
      <c r="J72" s="2"/>
      <c r="K72" s="2"/>
      <c r="L72" s="2"/>
      <c r="M72" s="2"/>
      <c r="N72" s="2"/>
      <c r="O72" s="2"/>
      <c r="P72" s="2"/>
      <c r="Q72" s="2"/>
    </row>
    <row r="73" spans="1:17" ht="12" customHeight="1">
      <c r="A73" s="22" t="s">
        <v>40</v>
      </c>
      <c r="B73" s="31" t="s">
        <v>41</v>
      </c>
      <c r="C73" s="49">
        <f>D58</f>
        <v>599.3144199466667</v>
      </c>
      <c r="D73" s="2"/>
      <c r="E73" s="2"/>
      <c r="F73" s="2"/>
      <c r="G73" s="2"/>
      <c r="H73" s="2"/>
      <c r="I73" s="2"/>
      <c r="J73" s="2"/>
      <c r="K73" s="2"/>
      <c r="L73" s="2"/>
      <c r="M73" s="2"/>
      <c r="N73" s="2"/>
      <c r="O73" s="2"/>
      <c r="P73" s="2"/>
      <c r="Q73" s="2"/>
    </row>
    <row r="74" spans="1:17" ht="12" customHeight="1">
      <c r="A74" s="22" t="s">
        <v>54</v>
      </c>
      <c r="B74" s="31" t="s">
        <v>55</v>
      </c>
      <c r="C74" s="50">
        <f>C67</f>
        <v>372.93119999999999</v>
      </c>
      <c r="D74" s="2"/>
      <c r="E74" s="2"/>
      <c r="F74" s="2"/>
      <c r="G74" s="2"/>
      <c r="H74" s="2"/>
      <c r="I74" s="2"/>
      <c r="J74" s="2"/>
      <c r="K74" s="2"/>
      <c r="L74" s="2"/>
      <c r="M74" s="2"/>
      <c r="N74" s="2"/>
      <c r="O74" s="2"/>
      <c r="P74" s="2"/>
      <c r="Q74" s="2"/>
    </row>
    <row r="75" spans="1:17" ht="12" customHeight="1">
      <c r="A75" s="298" t="s">
        <v>52</v>
      </c>
      <c r="B75" s="299"/>
      <c r="C75" s="51">
        <f>SUM(C72:C74)</f>
        <v>1248.55741328</v>
      </c>
      <c r="D75" s="2"/>
      <c r="E75" s="2"/>
      <c r="F75" s="2"/>
      <c r="G75" s="2"/>
      <c r="H75" s="2"/>
      <c r="I75" s="2"/>
      <c r="J75" s="2"/>
      <c r="K75" s="2"/>
      <c r="L75" s="2"/>
      <c r="M75" s="2"/>
      <c r="N75" s="2"/>
      <c r="O75" s="2"/>
      <c r="P75" s="2"/>
      <c r="Q75" s="2"/>
    </row>
    <row r="76" spans="1:17" ht="12" customHeight="1">
      <c r="A76" s="2"/>
      <c r="B76" s="2"/>
      <c r="C76" s="11"/>
      <c r="D76" s="2"/>
      <c r="E76" s="2"/>
      <c r="F76" s="2"/>
      <c r="G76" s="2"/>
      <c r="H76" s="2"/>
      <c r="I76" s="2"/>
      <c r="J76" s="2"/>
      <c r="K76" s="2"/>
      <c r="L76" s="2"/>
      <c r="M76" s="2"/>
      <c r="N76" s="2"/>
      <c r="O76" s="2"/>
      <c r="P76" s="2"/>
      <c r="Q76" s="2"/>
    </row>
    <row r="77" spans="1:17" ht="12" customHeight="1">
      <c r="A77" s="308" t="s">
        <v>60</v>
      </c>
      <c r="B77" s="303"/>
      <c r="C77" s="303"/>
      <c r="D77" s="304"/>
      <c r="E77" s="2"/>
      <c r="F77" s="2"/>
      <c r="G77" s="2"/>
      <c r="H77" s="2"/>
      <c r="I77" s="2"/>
      <c r="J77" s="2"/>
      <c r="K77" s="2"/>
      <c r="L77" s="2"/>
      <c r="M77" s="2"/>
      <c r="N77" s="2"/>
      <c r="O77" s="2"/>
      <c r="P77" s="2"/>
      <c r="Q77" s="2"/>
    </row>
    <row r="78" spans="1:17" ht="12" customHeight="1">
      <c r="A78" s="30"/>
      <c r="B78" s="30" t="s">
        <v>61</v>
      </c>
      <c r="C78" s="30"/>
      <c r="D78" s="11"/>
      <c r="E78" s="2"/>
      <c r="F78" s="2"/>
      <c r="G78" s="2"/>
      <c r="H78" s="2"/>
      <c r="I78" s="2"/>
      <c r="J78" s="2"/>
      <c r="K78" s="2"/>
      <c r="L78" s="2"/>
      <c r="M78" s="2"/>
      <c r="N78" s="2"/>
      <c r="O78" s="2"/>
      <c r="P78" s="2"/>
      <c r="Q78" s="2"/>
    </row>
    <row r="79" spans="1:17" ht="12" customHeight="1">
      <c r="A79" s="22">
        <v>3</v>
      </c>
      <c r="B79" s="36" t="s">
        <v>62</v>
      </c>
      <c r="C79" s="22" t="s">
        <v>35</v>
      </c>
      <c r="D79" s="22" t="s">
        <v>21</v>
      </c>
      <c r="E79" s="2"/>
      <c r="F79" s="2"/>
      <c r="G79" s="2"/>
      <c r="H79" s="2"/>
      <c r="I79" s="2"/>
      <c r="J79" s="2"/>
      <c r="K79" s="2"/>
      <c r="L79" s="2"/>
      <c r="M79" s="2"/>
      <c r="N79" s="2"/>
      <c r="O79" s="2"/>
      <c r="P79" s="2"/>
      <c r="Q79" s="2"/>
    </row>
    <row r="80" spans="1:17" ht="12" customHeight="1">
      <c r="A80" s="22" t="s">
        <v>5</v>
      </c>
      <c r="B80" s="31" t="s">
        <v>63</v>
      </c>
      <c r="C80" s="52">
        <f>(0.05*(1/12))*100%</f>
        <v>4.1666666666666666E-3</v>
      </c>
      <c r="D80" s="53">
        <f>C80*(C36+C72+C74+D57)</f>
        <v>8.8824530700000004</v>
      </c>
      <c r="E80" s="45"/>
      <c r="F80" s="2"/>
      <c r="G80" s="2"/>
      <c r="H80" s="2"/>
      <c r="I80" s="2"/>
      <c r="J80" s="2"/>
      <c r="K80" s="2"/>
      <c r="L80" s="2"/>
      <c r="M80" s="2"/>
      <c r="N80" s="2"/>
      <c r="O80" s="2"/>
      <c r="P80" s="2"/>
      <c r="Q80" s="2"/>
    </row>
    <row r="81" spans="1:17" ht="12" customHeight="1">
      <c r="A81" s="22" t="s">
        <v>7</v>
      </c>
      <c r="B81" s="31" t="s">
        <v>64</v>
      </c>
      <c r="C81" s="52">
        <f>C57*C80</f>
        <v>3.3333333333333332E-4</v>
      </c>
      <c r="D81" s="54">
        <f>C81*C36</f>
        <v>0.45075333333333339</v>
      </c>
      <c r="E81" s="2"/>
      <c r="F81" s="2"/>
      <c r="G81" s="2"/>
      <c r="H81" s="2"/>
      <c r="I81" s="2"/>
      <c r="J81" s="2"/>
      <c r="K81" s="2"/>
      <c r="L81" s="2"/>
      <c r="M81" s="2"/>
      <c r="N81" s="2"/>
      <c r="O81" s="2"/>
      <c r="P81" s="2"/>
      <c r="Q81" s="2"/>
    </row>
    <row r="82" spans="1:17" ht="12" customHeight="1">
      <c r="A82" s="22" t="s">
        <v>10</v>
      </c>
      <c r="B82" s="31" t="s">
        <v>65</v>
      </c>
      <c r="C82" s="55">
        <v>0.04</v>
      </c>
      <c r="D82" s="53">
        <f>C82*(C36+D45)</f>
        <v>65.142871733333337</v>
      </c>
      <c r="E82" s="45"/>
      <c r="F82" s="2"/>
      <c r="G82" s="2"/>
      <c r="H82" s="2"/>
      <c r="I82" s="2"/>
      <c r="J82" s="2"/>
      <c r="K82" s="2"/>
      <c r="L82" s="2"/>
      <c r="M82" s="2"/>
      <c r="N82" s="2"/>
      <c r="O82" s="2"/>
      <c r="P82" s="2"/>
      <c r="Q82" s="2"/>
    </row>
    <row r="83" spans="1:17" ht="12" customHeight="1">
      <c r="A83" s="22" t="s">
        <v>12</v>
      </c>
      <c r="B83" s="31" t="s">
        <v>140</v>
      </c>
      <c r="C83" s="55">
        <f>(1/30/12)*7</f>
        <v>1.9444444444444445E-2</v>
      </c>
      <c r="D83" s="53">
        <f>C83*(C36+C75)</f>
        <v>50.571449702666676</v>
      </c>
      <c r="E83" s="45"/>
      <c r="F83" s="2"/>
      <c r="G83" s="2"/>
      <c r="H83" s="2"/>
      <c r="I83" s="2"/>
      <c r="J83" s="2"/>
      <c r="K83" s="2"/>
      <c r="L83" s="2"/>
      <c r="M83" s="2"/>
      <c r="N83" s="2"/>
      <c r="O83" s="2"/>
      <c r="P83" s="2"/>
      <c r="Q83" s="2"/>
    </row>
    <row r="84" spans="1:17" ht="12" customHeight="1">
      <c r="A84" s="22"/>
      <c r="B84" s="31" t="s">
        <v>67</v>
      </c>
      <c r="C84" s="55">
        <f>C83*C58</f>
        <v>7.1555555555555565E-3</v>
      </c>
      <c r="D84" s="53">
        <f>C84*C36</f>
        <v>9.676171555555559</v>
      </c>
      <c r="E84" s="45"/>
      <c r="F84" s="2"/>
      <c r="G84" s="2"/>
      <c r="H84" s="2"/>
      <c r="I84" s="2"/>
      <c r="J84" s="2"/>
      <c r="K84" s="2"/>
      <c r="L84" s="2"/>
      <c r="M84" s="2"/>
      <c r="N84" s="2"/>
      <c r="O84" s="2"/>
      <c r="P84" s="2"/>
      <c r="Q84" s="2"/>
    </row>
    <row r="85" spans="1:17" ht="12" customHeight="1">
      <c r="A85" s="22" t="s">
        <v>26</v>
      </c>
      <c r="B85" s="31" t="s">
        <v>29</v>
      </c>
      <c r="C85" s="52">
        <v>0</v>
      </c>
      <c r="D85" s="54">
        <f>C85*(C36+D45)</f>
        <v>0</v>
      </c>
      <c r="E85" s="2"/>
      <c r="F85" s="2"/>
      <c r="G85" s="2"/>
      <c r="H85" s="2"/>
      <c r="I85" s="2"/>
      <c r="J85" s="2"/>
      <c r="K85" s="2"/>
      <c r="L85" s="2"/>
      <c r="M85" s="2"/>
      <c r="N85" s="2"/>
      <c r="O85" s="2"/>
      <c r="P85" s="2"/>
      <c r="Q85" s="2"/>
    </row>
    <row r="86" spans="1:17" ht="12" customHeight="1">
      <c r="A86" s="298" t="s">
        <v>52</v>
      </c>
      <c r="B86" s="299"/>
      <c r="C86" s="56">
        <f>SUM(C80:C84)</f>
        <v>7.1099999999999997E-2</v>
      </c>
      <c r="D86" s="57">
        <f>SUM(D80:D85)</f>
        <v>134.72369939488891</v>
      </c>
      <c r="E86" s="2"/>
      <c r="F86" s="2"/>
      <c r="G86" s="2"/>
      <c r="H86" s="2"/>
      <c r="I86" s="2"/>
      <c r="J86" s="2"/>
      <c r="K86" s="2"/>
      <c r="L86" s="2"/>
      <c r="M86" s="2"/>
      <c r="N86" s="2"/>
      <c r="O86" s="2"/>
      <c r="P86" s="2"/>
      <c r="Q86" s="2"/>
    </row>
    <row r="87" spans="1:17" ht="12" customHeight="1">
      <c r="A87" s="30"/>
      <c r="B87" s="30"/>
      <c r="C87" s="30"/>
      <c r="D87" s="2"/>
      <c r="E87" s="2"/>
      <c r="F87" s="2"/>
      <c r="G87" s="2"/>
      <c r="H87" s="2"/>
      <c r="I87" s="2"/>
      <c r="J87" s="2"/>
      <c r="K87" s="2"/>
      <c r="L87" s="2"/>
      <c r="M87" s="2"/>
      <c r="N87" s="2"/>
      <c r="O87" s="2"/>
      <c r="P87" s="2"/>
      <c r="Q87" s="2"/>
    </row>
    <row r="88" spans="1:17" ht="12" customHeight="1">
      <c r="A88" s="30"/>
      <c r="B88" s="30"/>
      <c r="C88" s="30"/>
      <c r="D88" s="2"/>
      <c r="E88" s="2"/>
      <c r="F88" s="2"/>
      <c r="G88" s="2"/>
      <c r="H88" s="2"/>
      <c r="I88" s="2"/>
      <c r="J88" s="2"/>
      <c r="K88" s="2"/>
      <c r="L88" s="2"/>
      <c r="M88" s="2"/>
      <c r="N88" s="2"/>
      <c r="O88" s="2"/>
      <c r="P88" s="2"/>
      <c r="Q88" s="2"/>
    </row>
    <row r="89" spans="1:17" ht="12" customHeight="1">
      <c r="A89" s="308" t="s">
        <v>68</v>
      </c>
      <c r="B89" s="303"/>
      <c r="C89" s="303"/>
      <c r="D89" s="304"/>
      <c r="E89" s="2"/>
      <c r="F89" s="2"/>
      <c r="G89" s="2"/>
      <c r="H89" s="2"/>
      <c r="I89" s="2"/>
      <c r="J89" s="2"/>
      <c r="K89" s="2"/>
      <c r="L89" s="2"/>
      <c r="M89" s="2"/>
      <c r="N89" s="2"/>
      <c r="O89" s="2"/>
      <c r="P89" s="2"/>
      <c r="Q89" s="58"/>
    </row>
    <row r="90" spans="1:17" ht="12" customHeight="1">
      <c r="A90" s="30"/>
      <c r="B90" s="30"/>
      <c r="C90" s="30"/>
      <c r="D90" s="30"/>
      <c r="E90" s="2"/>
      <c r="F90" s="2"/>
      <c r="G90" s="2"/>
      <c r="H90" s="2"/>
      <c r="I90" s="48"/>
      <c r="J90" s="2"/>
      <c r="K90" s="2"/>
      <c r="L90" s="2"/>
      <c r="M90" s="2"/>
      <c r="N90" s="2"/>
      <c r="O90" s="2"/>
      <c r="P90" s="2"/>
      <c r="Q90" s="2"/>
    </row>
    <row r="91" spans="1:17" ht="12" customHeight="1">
      <c r="A91" s="302" t="s">
        <v>69</v>
      </c>
      <c r="B91" s="303"/>
      <c r="C91" s="303"/>
      <c r="D91" s="304"/>
      <c r="E91" s="2"/>
      <c r="F91" s="2"/>
      <c r="G91" s="2"/>
      <c r="H91" s="2"/>
      <c r="I91" s="2"/>
      <c r="J91" s="2"/>
      <c r="K91" s="2"/>
      <c r="L91" s="2"/>
      <c r="M91" s="2"/>
      <c r="N91" s="2"/>
      <c r="O91" s="2"/>
      <c r="P91" s="2"/>
      <c r="Q91" s="2"/>
    </row>
    <row r="92" spans="1:17" ht="12" customHeight="1">
      <c r="A92" s="36" t="s">
        <v>70</v>
      </c>
      <c r="B92" s="36" t="s">
        <v>71</v>
      </c>
      <c r="C92" s="22" t="s">
        <v>35</v>
      </c>
      <c r="D92" s="22" t="s">
        <v>21</v>
      </c>
      <c r="E92" s="2"/>
      <c r="F92" s="2"/>
      <c r="G92" s="2"/>
      <c r="H92" s="2"/>
      <c r="I92" s="2"/>
      <c r="J92" s="2"/>
      <c r="K92" s="2"/>
      <c r="L92" s="2"/>
      <c r="M92" s="2"/>
      <c r="N92" s="2"/>
      <c r="O92" s="2"/>
      <c r="P92" s="2"/>
      <c r="Q92" s="2"/>
    </row>
    <row r="93" spans="1:17" ht="12" customHeight="1">
      <c r="A93" s="22" t="s">
        <v>5</v>
      </c>
      <c r="B93" s="31" t="s">
        <v>72</v>
      </c>
      <c r="C93" s="32">
        <f>1/12</f>
        <v>8.3333333333333329E-2</v>
      </c>
      <c r="D93" s="59">
        <f>C93*(C36+C75+D86)</f>
        <v>227.96175938957413</v>
      </c>
      <c r="E93" s="2"/>
      <c r="F93" s="2"/>
      <c r="G93" s="2"/>
      <c r="H93" s="2"/>
      <c r="I93" s="2"/>
      <c r="J93" s="2"/>
      <c r="K93" s="2"/>
      <c r="L93" s="2"/>
      <c r="M93" s="2"/>
      <c r="N93" s="2"/>
      <c r="O93" s="2"/>
      <c r="P93" s="2"/>
      <c r="Q93" s="2"/>
    </row>
    <row r="94" spans="1:17" ht="12" customHeight="1">
      <c r="A94" s="22" t="s">
        <v>7</v>
      </c>
      <c r="B94" s="31" t="s">
        <v>73</v>
      </c>
      <c r="C94" s="32">
        <f>(2.64/30)/12</f>
        <v>7.3333333333333341E-3</v>
      </c>
      <c r="D94" s="59">
        <f>C94*(C36+C75+D86)</f>
        <v>20.060634826282524</v>
      </c>
      <c r="E94" s="60"/>
      <c r="F94" s="2"/>
      <c r="G94" s="58"/>
      <c r="H94" s="61"/>
      <c r="I94" s="61"/>
      <c r="J94" s="2"/>
      <c r="K94" s="2"/>
      <c r="L94" s="2"/>
      <c r="M94" s="2"/>
      <c r="N94" s="2"/>
      <c r="O94" s="2"/>
      <c r="P94" s="2"/>
      <c r="Q94" s="2"/>
    </row>
    <row r="95" spans="1:17" ht="12" customHeight="1">
      <c r="A95" s="22" t="s">
        <v>10</v>
      </c>
      <c r="B95" s="31" t="s">
        <v>74</v>
      </c>
      <c r="C95" s="32">
        <v>1.3299999999999999E-2</v>
      </c>
      <c r="D95" s="59">
        <f>C95*(C36+C75+D86)</f>
        <v>36.382696798576028</v>
      </c>
      <c r="E95" s="2"/>
      <c r="F95" s="2"/>
      <c r="G95" s="2"/>
      <c r="H95" s="2"/>
      <c r="I95" s="2"/>
      <c r="J95" s="2"/>
      <c r="K95" s="2"/>
      <c r="L95" s="2"/>
      <c r="M95" s="2"/>
      <c r="N95" s="2"/>
      <c r="O95" s="2"/>
      <c r="P95" s="2"/>
      <c r="Q95" s="2"/>
    </row>
    <row r="96" spans="1:17" ht="12" customHeight="1">
      <c r="A96" s="22" t="s">
        <v>12</v>
      </c>
      <c r="B96" s="31" t="s">
        <v>75</v>
      </c>
      <c r="C96" s="32">
        <f>(0.78/30)*(1/12)</f>
        <v>2.1666666666666666E-3</v>
      </c>
      <c r="D96" s="59">
        <f>C96*(C36+C75+D86)</f>
        <v>5.9270057441289268</v>
      </c>
      <c r="E96" s="2"/>
      <c r="F96" s="2"/>
      <c r="G96" s="2"/>
      <c r="H96" s="2"/>
      <c r="I96" s="2"/>
      <c r="J96" s="2"/>
      <c r="K96" s="2"/>
      <c r="L96" s="2"/>
      <c r="M96" s="2"/>
      <c r="N96" s="2"/>
      <c r="O96" s="2"/>
      <c r="P96" s="2"/>
      <c r="Q96" s="2"/>
    </row>
    <row r="97" spans="1:17" ht="12" customHeight="1">
      <c r="A97" s="22" t="s">
        <v>26</v>
      </c>
      <c r="B97" s="31" t="s">
        <v>76</v>
      </c>
      <c r="C97" s="34">
        <v>1.8499999999999999E-2</v>
      </c>
      <c r="D97" s="62">
        <f>C97*(D43+D44+D58+C65+C66)</f>
        <v>16.476584945679999</v>
      </c>
      <c r="E97" s="2"/>
      <c r="F97" s="2"/>
      <c r="G97" s="2"/>
      <c r="H97" s="60"/>
      <c r="I97" s="2"/>
      <c r="J97" s="2"/>
      <c r="K97" s="2"/>
      <c r="L97" s="2"/>
      <c r="M97" s="2"/>
      <c r="N97" s="2"/>
      <c r="O97" s="2"/>
      <c r="P97" s="2"/>
      <c r="Q97" s="2"/>
    </row>
    <row r="98" spans="1:17" ht="12" customHeight="1">
      <c r="A98" s="22" t="s">
        <v>28</v>
      </c>
      <c r="B98" s="31" t="s">
        <v>77</v>
      </c>
      <c r="C98" s="34">
        <v>0</v>
      </c>
      <c r="D98" s="62">
        <f>C98*C23</f>
        <v>0</v>
      </c>
      <c r="E98" s="2"/>
      <c r="F98" s="2"/>
      <c r="G98" s="2"/>
      <c r="H98" s="60"/>
      <c r="I98" s="2"/>
      <c r="J98" s="2"/>
      <c r="K98" s="2"/>
      <c r="L98" s="2"/>
      <c r="M98" s="2"/>
      <c r="N98" s="2"/>
      <c r="O98" s="2"/>
      <c r="P98" s="2"/>
      <c r="Q98" s="2"/>
    </row>
    <row r="99" spans="1:17" ht="12" customHeight="1">
      <c r="A99" s="298" t="s">
        <v>52</v>
      </c>
      <c r="B99" s="299"/>
      <c r="C99" s="32">
        <f t="shared" ref="C99:D99" si="2">SUM(C93:C98)</f>
        <v>0.12463333333333332</v>
      </c>
      <c r="D99" s="63">
        <f t="shared" si="2"/>
        <v>306.80868170424156</v>
      </c>
      <c r="E99" s="2"/>
      <c r="F99" s="2"/>
      <c r="G99" s="2"/>
      <c r="H99" s="2"/>
      <c r="I99" s="2"/>
      <c r="J99" s="2"/>
      <c r="K99" s="2"/>
      <c r="L99" s="2"/>
      <c r="M99" s="2"/>
      <c r="N99" s="2"/>
      <c r="O99" s="2"/>
      <c r="P99" s="2"/>
      <c r="Q99" s="2"/>
    </row>
    <row r="100" spans="1:17" ht="12" customHeight="1">
      <c r="A100" s="30"/>
      <c r="B100" s="30"/>
      <c r="C100" s="30"/>
      <c r="D100" s="2"/>
      <c r="E100" s="2"/>
      <c r="F100" s="2"/>
      <c r="G100" s="48"/>
      <c r="H100" s="2"/>
      <c r="I100" s="2"/>
      <c r="J100" s="2"/>
      <c r="K100" s="2"/>
      <c r="L100" s="2"/>
      <c r="M100" s="2"/>
      <c r="N100" s="2"/>
      <c r="O100" s="2"/>
      <c r="P100" s="2"/>
      <c r="Q100" s="2"/>
    </row>
    <row r="101" spans="1:17" ht="12" customHeight="1">
      <c r="A101" s="30"/>
      <c r="B101" s="30"/>
      <c r="C101" s="30"/>
      <c r="D101" s="2"/>
      <c r="E101" s="2"/>
      <c r="F101" s="2"/>
      <c r="G101" s="2"/>
      <c r="H101" s="2"/>
      <c r="I101" s="2"/>
      <c r="J101" s="2"/>
      <c r="K101" s="2"/>
      <c r="L101" s="2"/>
      <c r="M101" s="2"/>
      <c r="N101" s="2"/>
      <c r="O101" s="2"/>
      <c r="P101" s="2"/>
      <c r="Q101" s="2"/>
    </row>
    <row r="102" spans="1:17" ht="12" customHeight="1">
      <c r="A102" s="302" t="s">
        <v>78</v>
      </c>
      <c r="B102" s="303"/>
      <c r="C102" s="303"/>
      <c r="D102" s="304"/>
      <c r="E102" s="2"/>
      <c r="F102" s="2"/>
      <c r="G102" s="2"/>
      <c r="H102" s="2"/>
      <c r="I102" s="2"/>
      <c r="J102" s="2"/>
      <c r="K102" s="2"/>
      <c r="L102" s="2"/>
      <c r="M102" s="2"/>
      <c r="N102" s="2"/>
      <c r="O102" s="2"/>
      <c r="P102" s="2"/>
      <c r="Q102" s="2"/>
    </row>
    <row r="103" spans="1:17" ht="12" customHeight="1">
      <c r="A103" s="36" t="s">
        <v>79</v>
      </c>
      <c r="B103" s="36" t="s">
        <v>80</v>
      </c>
      <c r="C103" s="22" t="s">
        <v>35</v>
      </c>
      <c r="D103" s="22" t="s">
        <v>21</v>
      </c>
      <c r="E103" s="2"/>
      <c r="F103" s="2"/>
      <c r="G103" s="2"/>
      <c r="H103" s="58"/>
      <c r="I103" s="2"/>
      <c r="J103" s="2"/>
      <c r="K103" s="2"/>
      <c r="L103" s="2"/>
      <c r="M103" s="2"/>
      <c r="N103" s="2"/>
      <c r="O103" s="2"/>
      <c r="P103" s="2"/>
      <c r="Q103" s="2"/>
    </row>
    <row r="104" spans="1:17" ht="12" customHeight="1">
      <c r="A104" s="22" t="s">
        <v>5</v>
      </c>
      <c r="B104" s="31" t="s">
        <v>81</v>
      </c>
      <c r="C104" s="64">
        <v>0</v>
      </c>
      <c r="D104" s="40">
        <f>C104*C23</f>
        <v>0</v>
      </c>
      <c r="E104" s="2"/>
      <c r="F104" s="2"/>
      <c r="G104" s="2"/>
      <c r="H104" s="45"/>
      <c r="I104" s="2"/>
      <c r="J104" s="2"/>
      <c r="K104" s="2"/>
      <c r="L104" s="2"/>
      <c r="M104" s="2"/>
      <c r="N104" s="2"/>
      <c r="O104" s="2"/>
      <c r="P104" s="2"/>
      <c r="Q104" s="2"/>
    </row>
    <row r="105" spans="1:17" ht="12" customHeight="1">
      <c r="A105" s="298" t="s">
        <v>52</v>
      </c>
      <c r="B105" s="305"/>
      <c r="C105" s="299"/>
      <c r="D105" s="42">
        <f>D104</f>
        <v>0</v>
      </c>
      <c r="E105" s="2"/>
      <c r="F105" s="2"/>
      <c r="G105" s="2"/>
      <c r="H105" s="2"/>
      <c r="I105" s="2"/>
      <c r="J105" s="2"/>
      <c r="K105" s="2"/>
      <c r="L105" s="2"/>
      <c r="M105" s="2"/>
      <c r="N105" s="2"/>
      <c r="O105" s="2"/>
      <c r="P105" s="2"/>
      <c r="Q105" s="2"/>
    </row>
    <row r="106" spans="1:17" ht="12" customHeight="1">
      <c r="A106" s="2"/>
      <c r="B106" s="2"/>
      <c r="C106" s="11"/>
      <c r="D106" s="2"/>
      <c r="E106" s="2"/>
      <c r="F106" s="2"/>
      <c r="G106" s="2"/>
      <c r="H106" s="2"/>
      <c r="I106" s="2"/>
      <c r="J106" s="2"/>
      <c r="K106" s="2"/>
      <c r="L106" s="2"/>
      <c r="M106" s="2"/>
      <c r="N106" s="2"/>
      <c r="O106" s="2"/>
      <c r="P106" s="2"/>
      <c r="Q106" s="2"/>
    </row>
    <row r="107" spans="1:17" ht="12" customHeight="1">
      <c r="A107" s="2"/>
      <c r="B107" s="2"/>
      <c r="C107" s="11"/>
      <c r="D107" s="2"/>
      <c r="E107" s="2"/>
      <c r="F107" s="2"/>
      <c r="G107" s="2"/>
      <c r="H107" s="2"/>
      <c r="I107" s="2"/>
      <c r="J107" s="2"/>
      <c r="K107" s="2"/>
      <c r="L107" s="2"/>
      <c r="M107" s="2"/>
      <c r="N107" s="2"/>
      <c r="O107" s="2"/>
      <c r="P107" s="2"/>
      <c r="Q107" s="2"/>
    </row>
    <row r="108" spans="1:17" ht="15.75" customHeight="1">
      <c r="A108" s="302" t="s">
        <v>82</v>
      </c>
      <c r="B108" s="303"/>
      <c r="C108" s="304"/>
      <c r="D108" s="65"/>
      <c r="E108" s="2"/>
      <c r="F108" s="2"/>
      <c r="G108" s="2"/>
      <c r="H108" s="2"/>
      <c r="I108" s="2"/>
      <c r="J108" s="2"/>
      <c r="K108" s="2"/>
      <c r="L108" s="2"/>
      <c r="M108" s="2"/>
      <c r="N108" s="2"/>
      <c r="O108" s="2"/>
      <c r="P108" s="2"/>
      <c r="Q108" s="2"/>
    </row>
    <row r="109" spans="1:17" ht="12" customHeight="1">
      <c r="A109" s="36">
        <v>4</v>
      </c>
      <c r="B109" s="36" t="s">
        <v>83</v>
      </c>
      <c r="C109" s="22" t="s">
        <v>21</v>
      </c>
      <c r="D109" s="2"/>
      <c r="E109" s="2"/>
      <c r="F109" s="2"/>
      <c r="G109" s="2"/>
      <c r="H109" s="2"/>
      <c r="I109" s="2"/>
      <c r="J109" s="2"/>
      <c r="K109" s="2"/>
      <c r="L109" s="2"/>
      <c r="M109" s="2"/>
      <c r="N109" s="2"/>
      <c r="O109" s="2"/>
      <c r="P109" s="2"/>
      <c r="Q109" s="2"/>
    </row>
    <row r="110" spans="1:17" ht="12" customHeight="1">
      <c r="A110" s="31" t="s">
        <v>70</v>
      </c>
      <c r="B110" s="31" t="s">
        <v>71</v>
      </c>
      <c r="C110" s="59">
        <f>D99</f>
        <v>306.80868170424156</v>
      </c>
      <c r="D110" s="2"/>
      <c r="E110" s="2"/>
      <c r="F110" s="2"/>
      <c r="G110" s="2"/>
      <c r="H110" s="2"/>
      <c r="I110" s="2"/>
      <c r="J110" s="2"/>
      <c r="K110" s="2"/>
      <c r="L110" s="2"/>
      <c r="M110" s="2"/>
      <c r="N110" s="2"/>
      <c r="O110" s="2"/>
      <c r="P110" s="2"/>
      <c r="Q110" s="2"/>
    </row>
    <row r="111" spans="1:17" ht="12" customHeight="1">
      <c r="A111" s="31" t="s">
        <v>79</v>
      </c>
      <c r="B111" s="31" t="s">
        <v>80</v>
      </c>
      <c r="C111" s="40">
        <f>D105</f>
        <v>0</v>
      </c>
      <c r="D111" s="2"/>
      <c r="E111" s="2"/>
      <c r="F111" s="2"/>
      <c r="G111" s="2"/>
      <c r="H111" s="2"/>
      <c r="I111" s="2"/>
      <c r="J111" s="2"/>
      <c r="K111" s="2"/>
      <c r="L111" s="2"/>
      <c r="M111" s="2"/>
      <c r="N111" s="2"/>
      <c r="O111" s="2"/>
      <c r="P111" s="2"/>
      <c r="Q111" s="2"/>
    </row>
    <row r="112" spans="1:17" ht="12" customHeight="1">
      <c r="A112" s="298" t="s">
        <v>52</v>
      </c>
      <c r="B112" s="299"/>
      <c r="C112" s="66">
        <f>SUM(C110:C111)</f>
        <v>306.80868170424156</v>
      </c>
      <c r="D112" s="2"/>
      <c r="E112" s="2"/>
      <c r="F112" s="2"/>
      <c r="G112" s="2"/>
      <c r="H112" s="2"/>
      <c r="I112" s="2"/>
      <c r="J112" s="2"/>
      <c r="K112" s="2"/>
      <c r="L112" s="2"/>
      <c r="M112" s="2"/>
      <c r="N112" s="2"/>
      <c r="O112" s="2"/>
      <c r="P112" s="2"/>
      <c r="Q112" s="2"/>
    </row>
    <row r="113" spans="1:17" ht="12" customHeight="1">
      <c r="A113" s="2"/>
      <c r="B113" s="2"/>
      <c r="C113" s="11"/>
      <c r="D113" s="2"/>
      <c r="E113" s="2"/>
      <c r="F113" s="2"/>
      <c r="G113" s="37"/>
      <c r="H113" s="60"/>
      <c r="I113" s="2"/>
      <c r="J113" s="2"/>
      <c r="K113" s="2"/>
      <c r="L113" s="2"/>
      <c r="M113" s="2"/>
      <c r="N113" s="2"/>
      <c r="O113" s="2"/>
      <c r="P113" s="2"/>
      <c r="Q113" s="2"/>
    </row>
    <row r="114" spans="1:17" ht="12" customHeight="1">
      <c r="A114" s="2"/>
      <c r="B114" s="2"/>
      <c r="C114" s="11"/>
      <c r="D114" s="2"/>
      <c r="E114" s="2"/>
      <c r="F114" s="2"/>
      <c r="G114" s="2"/>
      <c r="H114" s="2"/>
      <c r="I114" s="2"/>
      <c r="J114" s="2"/>
      <c r="K114" s="2"/>
      <c r="L114" s="2"/>
      <c r="M114" s="2"/>
      <c r="N114" s="2"/>
      <c r="O114" s="2"/>
      <c r="P114" s="2"/>
      <c r="Q114" s="2"/>
    </row>
    <row r="115" spans="1:17" ht="12" customHeight="1">
      <c r="A115" s="323" t="s">
        <v>84</v>
      </c>
      <c r="B115" s="303"/>
      <c r="C115" s="304"/>
      <c r="D115" s="2"/>
      <c r="E115" s="2"/>
      <c r="F115" s="2"/>
      <c r="G115" s="2"/>
      <c r="H115" s="2"/>
      <c r="I115" s="2"/>
      <c r="J115" s="2"/>
      <c r="K115" s="2"/>
      <c r="L115" s="2"/>
      <c r="M115" s="2"/>
      <c r="N115" s="2"/>
      <c r="O115" s="2"/>
      <c r="P115" s="2"/>
      <c r="Q115" s="2"/>
    </row>
    <row r="116" spans="1:17" ht="12" customHeight="1">
      <c r="A116" s="2"/>
      <c r="B116" s="2"/>
      <c r="C116" s="2"/>
      <c r="D116" s="2"/>
      <c r="E116" s="2"/>
      <c r="F116" s="2"/>
      <c r="G116" s="2"/>
      <c r="H116" s="2"/>
      <c r="I116" s="2"/>
      <c r="J116" s="2"/>
      <c r="K116" s="2"/>
      <c r="L116" s="2"/>
      <c r="M116" s="2"/>
      <c r="N116" s="2"/>
      <c r="O116" s="2"/>
      <c r="P116" s="2"/>
      <c r="Q116" s="2"/>
    </row>
    <row r="117" spans="1:17" ht="12" customHeight="1">
      <c r="A117" s="67">
        <v>5</v>
      </c>
      <c r="B117" s="67" t="s">
        <v>85</v>
      </c>
      <c r="C117" s="67" t="s">
        <v>21</v>
      </c>
      <c r="D117" s="2"/>
      <c r="E117" s="2"/>
      <c r="F117" s="2"/>
      <c r="G117" s="2"/>
      <c r="H117" s="2"/>
      <c r="I117" s="2"/>
      <c r="J117" s="2"/>
      <c r="K117" s="2"/>
      <c r="L117" s="2"/>
      <c r="M117" s="2"/>
      <c r="N117" s="2"/>
      <c r="O117" s="2"/>
      <c r="P117" s="2"/>
      <c r="Q117" s="2"/>
    </row>
    <row r="118" spans="1:17" ht="12" customHeight="1">
      <c r="A118" s="12" t="s">
        <v>5</v>
      </c>
      <c r="B118" s="13" t="s">
        <v>86</v>
      </c>
      <c r="C118" s="86">
        <f>+UNIFORMES!R44</f>
        <v>51.917499999999997</v>
      </c>
      <c r="D118" s="2"/>
      <c r="E118" s="2"/>
      <c r="F118" s="2"/>
      <c r="G118" s="2"/>
      <c r="H118" s="2"/>
      <c r="I118" s="2"/>
      <c r="J118" s="2"/>
      <c r="K118" s="2"/>
      <c r="L118" s="2"/>
      <c r="M118" s="2"/>
      <c r="N118" s="2"/>
      <c r="O118" s="2"/>
      <c r="P118" s="2"/>
      <c r="Q118" s="2"/>
    </row>
    <row r="119" spans="1:17" ht="12" customHeight="1">
      <c r="A119" s="12" t="s">
        <v>7</v>
      </c>
      <c r="B119" s="13" t="s">
        <v>87</v>
      </c>
      <c r="C119" s="86">
        <f>+Materiais!O109</f>
        <v>286.00388888888887</v>
      </c>
      <c r="D119" s="2"/>
      <c r="E119" s="2"/>
      <c r="F119" s="2"/>
      <c r="G119" s="2"/>
      <c r="H119" s="2"/>
      <c r="I119" s="2"/>
      <c r="J119" s="2"/>
      <c r="K119" s="2"/>
      <c r="L119" s="2"/>
      <c r="M119" s="2"/>
      <c r="N119" s="2"/>
      <c r="O119" s="2"/>
      <c r="P119" s="2"/>
      <c r="Q119" s="2"/>
    </row>
    <row r="120" spans="1:17" ht="12" customHeight="1">
      <c r="A120" s="12" t="s">
        <v>10</v>
      </c>
      <c r="B120" s="13" t="s">
        <v>141</v>
      </c>
      <c r="C120" s="87">
        <f>+'FERRAMENTAS E EQUIPAMENTOS'!O49</f>
        <v>22.624138888888893</v>
      </c>
      <c r="D120" s="2"/>
      <c r="E120" s="2"/>
      <c r="F120" s="2"/>
      <c r="G120" s="2"/>
      <c r="H120" s="2"/>
      <c r="I120" s="2"/>
      <c r="J120" s="2"/>
      <c r="K120" s="2"/>
      <c r="L120" s="2"/>
      <c r="M120" s="2"/>
      <c r="N120" s="2"/>
      <c r="O120" s="2"/>
      <c r="P120" s="2"/>
      <c r="Q120" s="2"/>
    </row>
    <row r="121" spans="1:17" ht="12" customHeight="1">
      <c r="A121" s="70" t="s">
        <v>12</v>
      </c>
      <c r="B121" s="71" t="s">
        <v>29</v>
      </c>
      <c r="C121" s="86">
        <v>0</v>
      </c>
      <c r="D121" s="2"/>
      <c r="E121" s="2"/>
      <c r="F121" s="2"/>
      <c r="G121" s="2"/>
      <c r="H121" s="2"/>
      <c r="I121" s="2"/>
      <c r="J121" s="2"/>
      <c r="K121" s="2"/>
      <c r="L121" s="2"/>
      <c r="M121" s="2"/>
      <c r="N121" s="2"/>
      <c r="O121" s="2"/>
      <c r="P121" s="2"/>
      <c r="Q121" s="2"/>
    </row>
    <row r="122" spans="1:17" ht="12" customHeight="1">
      <c r="A122" s="70" t="s">
        <v>26</v>
      </c>
      <c r="B122" s="71" t="s">
        <v>89</v>
      </c>
      <c r="C122" s="86">
        <v>0</v>
      </c>
      <c r="D122" s="2"/>
      <c r="E122" s="2"/>
      <c r="F122" s="2"/>
      <c r="G122" s="2"/>
      <c r="H122" s="2"/>
      <c r="I122" s="2"/>
      <c r="J122" s="2"/>
      <c r="K122" s="2"/>
      <c r="L122" s="2"/>
      <c r="M122" s="2"/>
      <c r="N122" s="2"/>
      <c r="O122" s="2"/>
      <c r="P122" s="2"/>
      <c r="Q122" s="2"/>
    </row>
    <row r="123" spans="1:17" ht="12" customHeight="1">
      <c r="A123" s="70" t="s">
        <v>28</v>
      </c>
      <c r="B123" s="71" t="s">
        <v>89</v>
      </c>
      <c r="C123" s="86">
        <v>0</v>
      </c>
      <c r="D123" s="2"/>
      <c r="E123" s="2"/>
      <c r="F123" s="2"/>
      <c r="G123" s="2"/>
      <c r="H123" s="2"/>
      <c r="I123" s="2"/>
      <c r="J123" s="2"/>
      <c r="K123" s="2"/>
      <c r="L123" s="2"/>
      <c r="M123" s="2"/>
      <c r="N123" s="2"/>
      <c r="O123" s="2"/>
      <c r="P123" s="2"/>
      <c r="Q123" s="2"/>
    </row>
    <row r="124" spans="1:17" ht="12" customHeight="1">
      <c r="A124" s="324" t="s">
        <v>90</v>
      </c>
      <c r="B124" s="299"/>
      <c r="C124" s="47">
        <f>SUM(C118:C123)</f>
        <v>360.54552777777781</v>
      </c>
      <c r="D124" s="30"/>
      <c r="E124" s="2"/>
      <c r="F124" s="2"/>
      <c r="G124" s="2"/>
      <c r="H124" s="2"/>
      <c r="I124" s="2"/>
      <c r="J124" s="2"/>
      <c r="K124" s="2"/>
      <c r="L124" s="2"/>
      <c r="M124" s="2"/>
      <c r="N124" s="2"/>
      <c r="O124" s="2"/>
      <c r="P124" s="2"/>
      <c r="Q124" s="2"/>
    </row>
    <row r="125" spans="1:17" ht="12" customHeight="1">
      <c r="A125" s="328"/>
      <c r="B125" s="329"/>
      <c r="C125" s="329"/>
      <c r="D125" s="2"/>
      <c r="E125" s="2"/>
      <c r="F125" s="2"/>
      <c r="G125" s="2"/>
      <c r="H125" s="2"/>
      <c r="I125" s="2"/>
      <c r="J125" s="2"/>
      <c r="K125" s="2"/>
      <c r="L125" s="2"/>
      <c r="M125" s="2"/>
      <c r="N125" s="2"/>
      <c r="O125" s="2"/>
      <c r="P125" s="2"/>
      <c r="Q125" s="2"/>
    </row>
    <row r="126" spans="1:17" ht="12" customHeight="1">
      <c r="A126" s="2"/>
      <c r="B126" s="2"/>
      <c r="C126" s="11"/>
      <c r="D126" s="2"/>
      <c r="E126" s="2"/>
      <c r="F126" s="2"/>
      <c r="G126" s="2"/>
      <c r="H126" s="2"/>
      <c r="I126" s="2"/>
      <c r="J126" s="2"/>
      <c r="K126" s="2"/>
      <c r="L126" s="2"/>
      <c r="M126" s="2"/>
      <c r="N126" s="2"/>
      <c r="O126" s="2"/>
      <c r="P126" s="2"/>
      <c r="Q126" s="2"/>
    </row>
    <row r="127" spans="1:17" ht="12" customHeight="1">
      <c r="A127" s="323" t="s">
        <v>91</v>
      </c>
      <c r="B127" s="303"/>
      <c r="C127" s="303"/>
      <c r="D127" s="304"/>
      <c r="E127" s="2"/>
      <c r="F127" s="2"/>
      <c r="G127" s="2"/>
      <c r="H127" s="2"/>
      <c r="I127" s="2"/>
      <c r="J127" s="2"/>
      <c r="K127" s="2"/>
      <c r="L127" s="2"/>
      <c r="M127" s="2"/>
      <c r="N127" s="2"/>
      <c r="O127" s="2"/>
      <c r="P127" s="2"/>
      <c r="Q127" s="2"/>
    </row>
    <row r="128" spans="1:17" ht="12" customHeight="1">
      <c r="A128" s="2"/>
      <c r="B128" s="2"/>
      <c r="C128" s="11"/>
      <c r="D128" s="2"/>
      <c r="E128" s="2"/>
      <c r="F128" s="2"/>
      <c r="G128" s="2"/>
      <c r="H128" s="2"/>
      <c r="I128" s="2"/>
      <c r="J128" s="2"/>
      <c r="K128" s="2"/>
      <c r="L128" s="2"/>
      <c r="M128" s="2"/>
      <c r="N128" s="2"/>
      <c r="O128" s="2"/>
      <c r="P128" s="2"/>
      <c r="Q128" s="2"/>
    </row>
    <row r="129" spans="1:17" ht="12" customHeight="1">
      <c r="A129" s="22">
        <v>6</v>
      </c>
      <c r="B129" s="36" t="s">
        <v>92</v>
      </c>
      <c r="C129" s="22" t="s">
        <v>35</v>
      </c>
      <c r="D129" s="22" t="s">
        <v>21</v>
      </c>
      <c r="E129" s="2"/>
      <c r="F129" s="2"/>
      <c r="G129" s="2"/>
      <c r="H129" s="2"/>
      <c r="I129" s="2"/>
      <c r="J129" s="2"/>
      <c r="K129" s="2"/>
      <c r="L129" s="2"/>
      <c r="M129" s="2"/>
      <c r="N129" s="2"/>
      <c r="O129" s="2"/>
      <c r="P129" s="2"/>
      <c r="Q129" s="2"/>
    </row>
    <row r="130" spans="1:17" ht="12" customHeight="1">
      <c r="A130" s="22" t="s">
        <v>5</v>
      </c>
      <c r="B130" s="31" t="s">
        <v>93</v>
      </c>
      <c r="C130" s="72">
        <v>0.03</v>
      </c>
      <c r="D130" s="73">
        <f>(C36+C75+D86+C112+C124)*C130</f>
        <v>102.08685966470726</v>
      </c>
      <c r="E130" s="2"/>
      <c r="F130" s="2"/>
      <c r="G130" s="88"/>
      <c r="H130" s="2"/>
      <c r="I130" s="2"/>
      <c r="J130" s="2"/>
      <c r="K130" s="2"/>
      <c r="L130" s="2"/>
      <c r="M130" s="2"/>
      <c r="N130" s="2"/>
      <c r="O130" s="2"/>
      <c r="P130" s="2"/>
      <c r="Q130" s="2"/>
    </row>
    <row r="131" spans="1:17" ht="12" customHeight="1">
      <c r="A131" s="22" t="s">
        <v>7</v>
      </c>
      <c r="B131" s="31" t="s">
        <v>94</v>
      </c>
      <c r="C131" s="39">
        <v>6.7900000000000002E-2</v>
      </c>
      <c r="D131" s="73">
        <f>(C147+C148+C149+C150+C151)*C131</f>
        <v>231.05659237445414</v>
      </c>
      <c r="E131" s="2"/>
      <c r="F131" s="2"/>
      <c r="G131" s="2"/>
      <c r="H131" s="2"/>
      <c r="I131" s="2"/>
      <c r="J131" s="2"/>
      <c r="K131" s="2"/>
      <c r="L131" s="2"/>
      <c r="M131" s="2"/>
      <c r="N131" s="2"/>
      <c r="O131" s="2"/>
      <c r="P131" s="2"/>
      <c r="Q131" s="2"/>
    </row>
    <row r="132" spans="1:17" ht="12" customHeight="1">
      <c r="A132" s="22" t="s">
        <v>10</v>
      </c>
      <c r="B132" s="31" t="s">
        <v>95</v>
      </c>
      <c r="C132" s="38" t="s">
        <v>96</v>
      </c>
      <c r="D132" s="74">
        <v>0</v>
      </c>
      <c r="E132" s="2"/>
      <c r="F132" s="2"/>
      <c r="G132" s="2"/>
      <c r="H132" s="2"/>
      <c r="I132" s="2"/>
      <c r="J132" s="2"/>
      <c r="K132" s="2"/>
      <c r="L132" s="2"/>
      <c r="M132" s="2"/>
      <c r="N132" s="2"/>
      <c r="O132" s="2"/>
      <c r="P132" s="2"/>
      <c r="Q132" s="2"/>
    </row>
    <row r="133" spans="1:17" ht="12" customHeight="1">
      <c r="A133" s="22"/>
      <c r="B133" s="31" t="s">
        <v>97</v>
      </c>
      <c r="C133" s="39">
        <v>1.6500000000000001E-2</v>
      </c>
      <c r="D133" s="62">
        <f>((C152+D130+D131)/C141)*C133</f>
        <v>71.888792739632862</v>
      </c>
      <c r="E133" s="2"/>
      <c r="F133" s="2"/>
      <c r="G133" s="2"/>
      <c r="H133" s="2"/>
      <c r="I133" s="2"/>
      <c r="J133" s="2"/>
      <c r="K133" s="2"/>
      <c r="L133" s="2"/>
      <c r="M133" s="2"/>
      <c r="N133" s="2"/>
      <c r="O133" s="2"/>
      <c r="P133" s="2"/>
      <c r="Q133" s="2"/>
    </row>
    <row r="134" spans="1:17" ht="12" customHeight="1">
      <c r="A134" s="22"/>
      <c r="B134" s="31" t="s">
        <v>98</v>
      </c>
      <c r="C134" s="39">
        <v>7.5999999999999998E-2</v>
      </c>
      <c r="D134" s="62">
        <f>((C152+D130+D131)/C141)*C134</f>
        <v>331.12413625527859</v>
      </c>
      <c r="E134" s="2"/>
      <c r="F134" s="2"/>
      <c r="G134" s="2"/>
      <c r="H134" s="2"/>
      <c r="I134" s="2"/>
      <c r="J134" s="2"/>
      <c r="K134" s="2"/>
      <c r="L134" s="2"/>
      <c r="M134" s="2"/>
      <c r="N134" s="2"/>
      <c r="O134" s="2"/>
      <c r="P134" s="2"/>
      <c r="Q134" s="2"/>
    </row>
    <row r="135" spans="1:17" ht="12" customHeight="1">
      <c r="A135" s="22"/>
      <c r="B135" s="31" t="s">
        <v>99</v>
      </c>
      <c r="C135" s="38">
        <v>0</v>
      </c>
      <c r="D135" s="74">
        <v>0</v>
      </c>
      <c r="E135" s="2"/>
      <c r="F135" s="2"/>
      <c r="G135" s="2"/>
      <c r="H135" s="2"/>
      <c r="I135" s="2"/>
      <c r="J135" s="2"/>
      <c r="K135" s="2"/>
      <c r="L135" s="2"/>
      <c r="M135" s="2"/>
      <c r="N135" s="2"/>
      <c r="O135" s="2"/>
      <c r="P135" s="2"/>
      <c r="Q135" s="2"/>
    </row>
    <row r="136" spans="1:17" ht="12" customHeight="1">
      <c r="A136" s="31"/>
      <c r="B136" s="31" t="s">
        <v>100</v>
      </c>
      <c r="C136" s="72">
        <v>0.05</v>
      </c>
      <c r="D136" s="62">
        <f>((C152+D130+D131)/C141)*C136</f>
        <v>217.84482648373591</v>
      </c>
      <c r="E136" s="2"/>
      <c r="F136" s="2"/>
      <c r="G136" s="2"/>
      <c r="H136" s="2"/>
      <c r="I136" s="2"/>
      <c r="J136" s="2"/>
      <c r="K136" s="2"/>
      <c r="L136" s="2"/>
      <c r="M136" s="2"/>
      <c r="N136" s="2"/>
      <c r="O136" s="2"/>
      <c r="P136" s="2"/>
      <c r="Q136" s="2"/>
    </row>
    <row r="137" spans="1:17" ht="12" customHeight="1">
      <c r="A137" s="75"/>
      <c r="B137" s="75" t="s">
        <v>101</v>
      </c>
      <c r="C137" s="39">
        <v>0.14249999999999999</v>
      </c>
      <c r="D137" s="74">
        <v>0</v>
      </c>
      <c r="E137" s="45"/>
      <c r="F137" s="2"/>
      <c r="G137" s="2"/>
      <c r="H137" s="2"/>
      <c r="I137" s="2"/>
      <c r="J137" s="2"/>
      <c r="K137" s="2"/>
      <c r="L137" s="2"/>
      <c r="M137" s="2"/>
      <c r="N137" s="2"/>
      <c r="O137" s="2"/>
      <c r="P137" s="2"/>
      <c r="Q137" s="2"/>
    </row>
    <row r="138" spans="1:17" ht="12" customHeight="1">
      <c r="A138" s="298" t="s">
        <v>102</v>
      </c>
      <c r="B138" s="305"/>
      <c r="C138" s="299"/>
      <c r="D138" s="63">
        <f>SUM(D129:D137)</f>
        <v>954.00120751780878</v>
      </c>
      <c r="E138" s="45"/>
      <c r="F138" s="2"/>
      <c r="G138" s="2"/>
      <c r="H138" s="2"/>
      <c r="I138" s="2"/>
      <c r="J138" s="2"/>
      <c r="K138" s="2"/>
      <c r="L138" s="2"/>
      <c r="M138" s="2"/>
      <c r="N138" s="2"/>
      <c r="O138" s="2"/>
      <c r="P138" s="2"/>
      <c r="Q138" s="2"/>
    </row>
    <row r="139" spans="1:17" ht="12" customHeight="1">
      <c r="A139" s="328" t="s">
        <v>103</v>
      </c>
      <c r="B139" s="329"/>
      <c r="C139" s="329"/>
      <c r="D139" s="76"/>
      <c r="E139" s="2"/>
      <c r="F139" s="2"/>
      <c r="G139" s="45"/>
      <c r="H139" s="2"/>
      <c r="I139" s="2"/>
      <c r="J139" s="2"/>
      <c r="K139" s="2"/>
      <c r="L139" s="2"/>
      <c r="M139" s="2"/>
      <c r="N139" s="2"/>
      <c r="O139" s="2"/>
      <c r="P139" s="2"/>
      <c r="Q139" s="2"/>
    </row>
    <row r="140" spans="1:17" ht="12" customHeight="1">
      <c r="A140" s="315" t="s">
        <v>104</v>
      </c>
      <c r="B140" s="311"/>
      <c r="C140" s="311"/>
      <c r="D140" s="2"/>
      <c r="E140" s="2"/>
      <c r="F140" s="2"/>
      <c r="G140" s="45"/>
      <c r="H140" s="2"/>
      <c r="I140" s="2"/>
      <c r="J140" s="2"/>
      <c r="K140" s="2"/>
      <c r="L140" s="2"/>
      <c r="M140" s="2"/>
      <c r="N140" s="2"/>
      <c r="O140" s="2"/>
      <c r="P140" s="2"/>
      <c r="Q140" s="2"/>
    </row>
    <row r="141" spans="1:17" ht="12" customHeight="1">
      <c r="A141" s="334" t="s">
        <v>105</v>
      </c>
      <c r="B141" s="304"/>
      <c r="C141" s="77">
        <v>0.85750000000000004</v>
      </c>
      <c r="D141" s="2"/>
      <c r="E141" s="2"/>
      <c r="F141" s="2"/>
      <c r="G141" s="78"/>
      <c r="H141" s="2"/>
      <c r="I141" s="2"/>
      <c r="J141" s="2"/>
      <c r="K141" s="2"/>
      <c r="L141" s="2"/>
      <c r="M141" s="2"/>
      <c r="N141" s="2"/>
      <c r="O141" s="2"/>
      <c r="P141" s="2"/>
      <c r="Q141" s="2"/>
    </row>
    <row r="142" spans="1:17" ht="12" customHeight="1">
      <c r="A142" s="2"/>
      <c r="B142" s="2"/>
      <c r="C142" s="2"/>
      <c r="D142" s="2"/>
      <c r="E142" s="2"/>
      <c r="F142" s="22"/>
      <c r="G142" s="2"/>
      <c r="H142" s="2"/>
      <c r="I142" s="2"/>
      <c r="J142" s="2"/>
      <c r="K142" s="2"/>
      <c r="L142" s="2"/>
      <c r="M142" s="2"/>
      <c r="N142" s="2"/>
      <c r="O142" s="2"/>
      <c r="P142" s="2"/>
      <c r="Q142" s="2"/>
    </row>
    <row r="143" spans="1:17" ht="12" customHeight="1">
      <c r="A143" s="2"/>
      <c r="B143" s="2"/>
      <c r="C143" s="2"/>
      <c r="D143" s="2"/>
      <c r="E143" s="2"/>
      <c r="F143" s="22"/>
      <c r="G143" s="2"/>
      <c r="H143" s="2"/>
      <c r="I143" s="2"/>
      <c r="J143" s="2"/>
      <c r="K143" s="2"/>
      <c r="L143" s="2"/>
      <c r="M143" s="2"/>
      <c r="N143" s="2"/>
      <c r="O143" s="2"/>
      <c r="P143" s="2"/>
      <c r="Q143" s="2"/>
    </row>
    <row r="144" spans="1:17" ht="12" customHeight="1">
      <c r="A144" s="308" t="s">
        <v>106</v>
      </c>
      <c r="B144" s="303"/>
      <c r="C144" s="304"/>
      <c r="D144" s="65"/>
      <c r="E144" s="2"/>
      <c r="F144" s="22"/>
      <c r="G144" s="2"/>
      <c r="H144" s="2"/>
      <c r="I144" s="2"/>
      <c r="J144" s="2"/>
      <c r="K144" s="2"/>
      <c r="L144" s="2"/>
      <c r="M144" s="2"/>
      <c r="N144" s="2"/>
      <c r="O144" s="2"/>
      <c r="P144" s="2"/>
      <c r="Q144" s="2"/>
    </row>
    <row r="145" spans="1:17" ht="12" customHeight="1">
      <c r="A145" s="2"/>
      <c r="B145" s="2"/>
      <c r="C145" s="2"/>
      <c r="D145" s="2"/>
      <c r="E145" s="2"/>
      <c r="F145" s="22"/>
      <c r="G145" s="2"/>
      <c r="H145" s="2"/>
      <c r="I145" s="2"/>
      <c r="J145" s="2"/>
      <c r="K145" s="2"/>
      <c r="L145" s="2"/>
      <c r="M145" s="2"/>
      <c r="N145" s="2"/>
      <c r="O145" s="2"/>
      <c r="P145" s="2"/>
      <c r="Q145" s="2"/>
    </row>
    <row r="146" spans="1:17" ht="12" customHeight="1">
      <c r="A146" s="38"/>
      <c r="B146" s="22" t="s">
        <v>107</v>
      </c>
      <c r="C146" s="22" t="s">
        <v>21</v>
      </c>
      <c r="D146" s="2"/>
      <c r="E146" s="2"/>
      <c r="F146" s="22"/>
      <c r="G146" s="2"/>
      <c r="H146" s="2"/>
      <c r="I146" s="2"/>
      <c r="J146" s="2"/>
      <c r="K146" s="2"/>
      <c r="L146" s="2"/>
      <c r="M146" s="2"/>
      <c r="N146" s="2"/>
      <c r="O146" s="2"/>
      <c r="P146" s="2"/>
      <c r="Q146" s="2"/>
    </row>
    <row r="147" spans="1:17" ht="12" customHeight="1">
      <c r="A147" s="22" t="s">
        <v>5</v>
      </c>
      <c r="B147" s="31" t="s">
        <v>108</v>
      </c>
      <c r="C147" s="62">
        <f>C36</f>
        <v>1352.2600000000002</v>
      </c>
      <c r="D147" s="2"/>
      <c r="E147" s="2"/>
      <c r="F147" s="22"/>
      <c r="G147" s="2"/>
      <c r="H147" s="2"/>
      <c r="I147" s="2"/>
      <c r="J147" s="2"/>
      <c r="K147" s="2"/>
      <c r="L147" s="2"/>
      <c r="M147" s="2"/>
      <c r="N147" s="2"/>
      <c r="O147" s="2"/>
      <c r="P147" s="2"/>
      <c r="Q147" s="2"/>
    </row>
    <row r="148" spans="1:17" ht="12" customHeight="1">
      <c r="A148" s="22" t="s">
        <v>7</v>
      </c>
      <c r="B148" s="31" t="s">
        <v>109</v>
      </c>
      <c r="C148" s="62">
        <f>C75</f>
        <v>1248.55741328</v>
      </c>
      <c r="D148" s="2"/>
      <c r="E148" s="2"/>
      <c r="F148" s="22"/>
      <c r="G148" s="2"/>
      <c r="H148" s="2"/>
      <c r="I148" s="2"/>
      <c r="J148" s="2"/>
      <c r="K148" s="2"/>
      <c r="L148" s="2"/>
      <c r="M148" s="2"/>
      <c r="N148" s="2"/>
      <c r="O148" s="2"/>
      <c r="P148" s="2"/>
      <c r="Q148" s="2"/>
    </row>
    <row r="149" spans="1:17" ht="12" customHeight="1">
      <c r="A149" s="22" t="s">
        <v>10</v>
      </c>
      <c r="B149" s="31" t="s">
        <v>60</v>
      </c>
      <c r="C149" s="50">
        <f>D86</f>
        <v>134.72369939488891</v>
      </c>
      <c r="D149" s="2"/>
      <c r="E149" s="2"/>
      <c r="F149" s="22"/>
      <c r="G149" s="2"/>
      <c r="H149" s="2"/>
      <c r="I149" s="2"/>
      <c r="J149" s="2"/>
      <c r="K149" s="2"/>
      <c r="L149" s="2"/>
      <c r="M149" s="2"/>
      <c r="N149" s="2"/>
      <c r="O149" s="2"/>
      <c r="P149" s="2"/>
      <c r="Q149" s="2"/>
    </row>
    <row r="150" spans="1:17" ht="12" customHeight="1">
      <c r="A150" s="22" t="s">
        <v>12</v>
      </c>
      <c r="B150" s="31" t="s">
        <v>68</v>
      </c>
      <c r="C150" s="62">
        <f>C112</f>
        <v>306.80868170424156</v>
      </c>
      <c r="D150" s="2"/>
      <c r="E150" s="2"/>
      <c r="F150" s="22"/>
      <c r="G150" s="2"/>
      <c r="H150" s="2"/>
      <c r="I150" s="2"/>
      <c r="J150" s="2"/>
      <c r="K150" s="2"/>
      <c r="L150" s="2"/>
      <c r="M150" s="2"/>
      <c r="N150" s="2"/>
      <c r="O150" s="2"/>
      <c r="P150" s="2"/>
      <c r="Q150" s="2"/>
    </row>
    <row r="151" spans="1:17" ht="12" customHeight="1">
      <c r="A151" s="22" t="s">
        <v>26</v>
      </c>
      <c r="B151" s="31" t="s">
        <v>110</v>
      </c>
      <c r="C151" s="50">
        <f>C124</f>
        <v>360.54552777777781</v>
      </c>
      <c r="D151" s="2"/>
      <c r="E151" s="2"/>
      <c r="F151" s="22"/>
      <c r="G151" s="2"/>
      <c r="H151" s="2"/>
      <c r="I151" s="2"/>
      <c r="J151" s="2"/>
      <c r="K151" s="2"/>
      <c r="L151" s="2"/>
      <c r="M151" s="2"/>
      <c r="N151" s="2"/>
      <c r="O151" s="2"/>
      <c r="P151" s="2"/>
      <c r="Q151" s="2"/>
    </row>
    <row r="152" spans="1:17" ht="12" customHeight="1">
      <c r="A152" s="298" t="s">
        <v>111</v>
      </c>
      <c r="B152" s="299"/>
      <c r="C152" s="63">
        <f>SUM(C147:C151)</f>
        <v>3402.8953221569091</v>
      </c>
      <c r="D152" s="2"/>
      <c r="E152" s="2"/>
      <c r="F152" s="22"/>
      <c r="G152" s="2"/>
      <c r="H152" s="2"/>
      <c r="I152" s="2"/>
      <c r="J152" s="2"/>
      <c r="K152" s="2"/>
      <c r="L152" s="2"/>
      <c r="M152" s="2"/>
      <c r="N152" s="2"/>
      <c r="O152" s="2"/>
      <c r="P152" s="2"/>
      <c r="Q152" s="2"/>
    </row>
    <row r="153" spans="1:17" ht="12" customHeight="1">
      <c r="A153" s="22" t="s">
        <v>28</v>
      </c>
      <c r="B153" s="31" t="s">
        <v>112</v>
      </c>
      <c r="C153" s="62">
        <f>D138</f>
        <v>954.00120751780878</v>
      </c>
      <c r="D153" s="2"/>
      <c r="E153" s="2"/>
      <c r="F153" s="22"/>
      <c r="G153" s="45"/>
      <c r="H153" s="2"/>
      <c r="I153" s="2"/>
      <c r="J153" s="2"/>
      <c r="K153" s="2"/>
      <c r="L153" s="2"/>
      <c r="M153" s="2"/>
      <c r="N153" s="2"/>
      <c r="O153" s="2"/>
      <c r="P153" s="2"/>
      <c r="Q153" s="2"/>
    </row>
    <row r="154" spans="1:17" ht="12" customHeight="1">
      <c r="A154" s="298" t="s">
        <v>113</v>
      </c>
      <c r="B154" s="299"/>
      <c r="C154" s="63">
        <f>SUM(C152+C153)</f>
        <v>4356.8965296747174</v>
      </c>
      <c r="D154" s="2"/>
      <c r="E154" s="2"/>
      <c r="F154" s="22"/>
      <c r="G154" s="2"/>
      <c r="H154" s="2"/>
      <c r="I154" s="2"/>
      <c r="J154" s="2"/>
      <c r="K154" s="2"/>
      <c r="L154" s="2"/>
      <c r="M154" s="2"/>
      <c r="N154" s="2"/>
      <c r="O154" s="2"/>
      <c r="P154" s="2"/>
      <c r="Q154" s="2"/>
    </row>
    <row r="155" spans="1:17" ht="12" customHeight="1">
      <c r="A155" s="79"/>
      <c r="B155" s="79"/>
      <c r="C155" s="80"/>
      <c r="D155" s="2"/>
      <c r="E155" s="2"/>
      <c r="F155" s="81"/>
      <c r="G155" s="2"/>
      <c r="H155" s="2"/>
      <c r="I155" s="2"/>
      <c r="J155" s="2"/>
      <c r="K155" s="2"/>
      <c r="L155" s="2"/>
      <c r="M155" s="2"/>
      <c r="N155" s="2"/>
      <c r="O155" s="2"/>
      <c r="P155" s="2"/>
      <c r="Q155" s="2"/>
    </row>
    <row r="156" spans="1:17" ht="12" customHeight="1">
      <c r="A156" s="79"/>
      <c r="B156" s="79"/>
      <c r="C156" s="80"/>
      <c r="D156" s="2"/>
      <c r="E156" s="2"/>
      <c r="F156" s="81"/>
      <c r="G156" s="2"/>
      <c r="H156" s="2"/>
      <c r="I156" s="2"/>
      <c r="J156" s="2"/>
      <c r="K156" s="2"/>
      <c r="L156" s="2"/>
      <c r="M156" s="2"/>
      <c r="N156" s="2"/>
      <c r="O156" s="2"/>
      <c r="P156" s="2"/>
      <c r="Q156" s="2"/>
    </row>
    <row r="157" spans="1:17" ht="12" customHeight="1">
      <c r="A157" s="2"/>
      <c r="B157" s="2"/>
      <c r="C157" s="2"/>
      <c r="D157" s="2"/>
      <c r="E157" s="2"/>
      <c r="F157" s="82"/>
      <c r="G157" s="2"/>
      <c r="H157" s="2"/>
      <c r="I157" s="2"/>
      <c r="J157" s="2"/>
      <c r="K157" s="2"/>
      <c r="L157" s="2"/>
      <c r="M157" s="2"/>
      <c r="N157" s="2"/>
      <c r="O157" s="2"/>
      <c r="P157" s="2"/>
      <c r="Q157" s="2"/>
    </row>
    <row r="158" spans="1:17" ht="12" customHeight="1">
      <c r="A158" s="323" t="s">
        <v>114</v>
      </c>
      <c r="B158" s="303"/>
      <c r="C158" s="303"/>
      <c r="D158" s="303"/>
      <c r="E158" s="303"/>
      <c r="F158" s="303"/>
      <c r="G158" s="303"/>
      <c r="H158" s="304"/>
      <c r="I158" s="2"/>
      <c r="J158" s="2"/>
      <c r="K158" s="2"/>
      <c r="L158" s="2"/>
      <c r="M158" s="2"/>
      <c r="N158" s="2"/>
      <c r="O158" s="2"/>
      <c r="P158" s="2"/>
      <c r="Q158" s="2"/>
    </row>
    <row r="159" spans="1:17" ht="12" customHeight="1">
      <c r="A159" s="30"/>
      <c r="B159" s="30"/>
      <c r="C159" s="83"/>
      <c r="D159" s="2"/>
      <c r="E159" s="84"/>
      <c r="F159" s="84"/>
      <c r="G159" s="2"/>
      <c r="H159" s="2"/>
      <c r="I159" s="2"/>
      <c r="J159" s="2"/>
      <c r="K159" s="2"/>
      <c r="L159" s="2"/>
      <c r="M159" s="2"/>
      <c r="N159" s="2"/>
      <c r="O159" s="2"/>
      <c r="P159" s="2"/>
      <c r="Q159" s="2"/>
    </row>
    <row r="160" spans="1:17" ht="12" customHeight="1">
      <c r="A160" s="335" t="s">
        <v>115</v>
      </c>
      <c r="B160" s="336"/>
      <c r="C160" s="330" t="s">
        <v>116</v>
      </c>
      <c r="D160" s="330" t="s">
        <v>117</v>
      </c>
      <c r="E160" s="22" t="s">
        <v>118</v>
      </c>
      <c r="F160" s="330" t="s">
        <v>119</v>
      </c>
      <c r="G160" s="330" t="s">
        <v>120</v>
      </c>
      <c r="H160" s="22" t="s">
        <v>121</v>
      </c>
      <c r="I160" s="2"/>
      <c r="J160" s="2"/>
      <c r="K160" s="2"/>
      <c r="L160" s="2"/>
      <c r="M160" s="2"/>
      <c r="N160" s="2"/>
      <c r="O160" s="2"/>
      <c r="P160" s="2"/>
      <c r="Q160" s="2"/>
    </row>
    <row r="161" spans="1:17" ht="12" customHeight="1">
      <c r="A161" s="337"/>
      <c r="B161" s="338"/>
      <c r="C161" s="331"/>
      <c r="D161" s="331"/>
      <c r="E161" s="22" t="s">
        <v>122</v>
      </c>
      <c r="F161" s="331"/>
      <c r="G161" s="331"/>
      <c r="H161" s="22" t="s">
        <v>123</v>
      </c>
      <c r="I161" s="2"/>
      <c r="J161" s="2"/>
      <c r="K161" s="2"/>
      <c r="L161" s="2"/>
      <c r="M161" s="2"/>
      <c r="N161" s="2"/>
      <c r="O161" s="2"/>
      <c r="P161" s="2"/>
      <c r="Q161" s="2"/>
    </row>
    <row r="162" spans="1:17" ht="12" customHeight="1">
      <c r="A162" s="22" t="s">
        <v>124</v>
      </c>
      <c r="B162" s="22" t="s">
        <v>137</v>
      </c>
      <c r="C162" s="62">
        <f>C154</f>
        <v>4356.8965296747174</v>
      </c>
      <c r="D162" s="38">
        <v>1</v>
      </c>
      <c r="E162" s="62">
        <f>C162*D162</f>
        <v>4356.8965296747174</v>
      </c>
      <c r="F162" s="31"/>
      <c r="G162" s="53">
        <v>1</v>
      </c>
      <c r="H162" s="62">
        <f>E162*G162</f>
        <v>4356.8965296747174</v>
      </c>
      <c r="I162" s="2"/>
      <c r="J162" s="2"/>
      <c r="K162" s="2"/>
      <c r="L162" s="2"/>
      <c r="M162" s="2"/>
      <c r="N162" s="2"/>
      <c r="O162" s="2"/>
      <c r="P162" s="2"/>
      <c r="Q162" s="2"/>
    </row>
    <row r="163" spans="1:17" ht="12" customHeight="1">
      <c r="A163" s="298"/>
      <c r="B163" s="305"/>
      <c r="C163" s="305"/>
      <c r="D163" s="305"/>
      <c r="E163" s="305"/>
      <c r="F163" s="305"/>
      <c r="G163" s="305"/>
      <c r="H163" s="299"/>
      <c r="I163" s="2"/>
      <c r="J163" s="2"/>
      <c r="K163" s="2"/>
      <c r="L163" s="2"/>
      <c r="M163" s="2"/>
      <c r="N163" s="2"/>
      <c r="O163" s="2"/>
      <c r="P163" s="2"/>
      <c r="Q163" s="2"/>
    </row>
    <row r="164" spans="1:17" ht="12" customHeight="1">
      <c r="A164" s="30"/>
      <c r="B164" s="30"/>
      <c r="C164" s="83"/>
      <c r="D164" s="2"/>
      <c r="E164" s="84"/>
      <c r="F164" s="84"/>
      <c r="G164" s="2"/>
      <c r="H164" s="2"/>
      <c r="I164" s="2"/>
      <c r="J164" s="2"/>
      <c r="K164" s="2"/>
      <c r="L164" s="2"/>
      <c r="M164" s="2"/>
      <c r="N164" s="2"/>
      <c r="O164" s="2"/>
      <c r="P164" s="2"/>
      <c r="Q164" s="2"/>
    </row>
    <row r="165" spans="1:17" ht="12" customHeight="1">
      <c r="A165" s="30"/>
      <c r="B165" s="30"/>
      <c r="C165" s="83"/>
      <c r="D165" s="2"/>
      <c r="E165" s="84"/>
      <c r="F165" s="84"/>
      <c r="G165" s="2"/>
      <c r="H165" s="2"/>
      <c r="I165" s="2"/>
      <c r="J165" s="2"/>
      <c r="K165" s="2"/>
      <c r="L165" s="2"/>
      <c r="M165" s="2"/>
      <c r="N165" s="2"/>
      <c r="O165" s="2"/>
      <c r="P165" s="2"/>
      <c r="Q165" s="2"/>
    </row>
    <row r="166" spans="1:17" ht="12" customHeight="1">
      <c r="A166" s="308" t="s">
        <v>125</v>
      </c>
      <c r="B166" s="303"/>
      <c r="C166" s="304"/>
      <c r="D166" s="2"/>
      <c r="E166" s="84"/>
      <c r="F166" s="84"/>
      <c r="G166" s="2"/>
      <c r="H166" s="2"/>
      <c r="I166" s="2"/>
      <c r="J166" s="2"/>
      <c r="K166" s="2"/>
      <c r="L166" s="2"/>
      <c r="M166" s="2"/>
      <c r="N166" s="2"/>
      <c r="O166" s="2"/>
      <c r="P166" s="2"/>
      <c r="Q166" s="2"/>
    </row>
    <row r="167" spans="1:17" ht="12" customHeight="1">
      <c r="A167" s="2"/>
      <c r="B167" s="2"/>
      <c r="C167" s="2"/>
      <c r="D167" s="2"/>
      <c r="E167" s="2"/>
      <c r="F167" s="2"/>
      <c r="G167" s="2"/>
      <c r="H167" s="2"/>
      <c r="I167" s="2"/>
      <c r="J167" s="2"/>
      <c r="K167" s="2"/>
      <c r="L167" s="2"/>
      <c r="M167" s="2"/>
      <c r="N167" s="2"/>
      <c r="O167" s="2"/>
      <c r="P167" s="2"/>
      <c r="Q167" s="2"/>
    </row>
    <row r="168" spans="1:17" ht="15" customHeight="1">
      <c r="A168" s="314" t="s">
        <v>126</v>
      </c>
      <c r="B168" s="305"/>
      <c r="C168" s="299"/>
      <c r="D168" s="2"/>
      <c r="E168" s="2"/>
      <c r="F168" s="2"/>
      <c r="G168" s="2"/>
      <c r="H168" s="2"/>
      <c r="I168" s="2"/>
      <c r="J168" s="2"/>
      <c r="K168" s="2"/>
      <c r="L168" s="2"/>
      <c r="M168" s="2"/>
      <c r="N168" s="2"/>
      <c r="O168" s="2"/>
      <c r="P168" s="2"/>
      <c r="Q168" s="2"/>
    </row>
    <row r="169" spans="1:17" ht="12" customHeight="1">
      <c r="A169" s="31"/>
      <c r="B169" s="36" t="s">
        <v>127</v>
      </c>
      <c r="C169" s="22" t="s">
        <v>128</v>
      </c>
      <c r="D169" s="2"/>
      <c r="E169" s="2"/>
      <c r="F169" s="2"/>
      <c r="G169" s="2"/>
      <c r="H169" s="2"/>
      <c r="I169" s="2"/>
      <c r="J169" s="2"/>
      <c r="K169" s="2"/>
      <c r="L169" s="2"/>
      <c r="M169" s="2"/>
      <c r="N169" s="2"/>
      <c r="O169" s="2"/>
      <c r="P169" s="2"/>
      <c r="Q169" s="2"/>
    </row>
    <row r="170" spans="1:17" ht="12" customHeight="1">
      <c r="A170" s="22" t="s">
        <v>5</v>
      </c>
      <c r="B170" s="31" t="s">
        <v>129</v>
      </c>
      <c r="C170" s="62">
        <f>C162</f>
        <v>4356.8965296747174</v>
      </c>
      <c r="D170" s="2"/>
      <c r="E170" s="2"/>
      <c r="F170" s="2"/>
      <c r="G170" s="2"/>
      <c r="H170" s="2"/>
      <c r="I170" s="2"/>
      <c r="J170" s="2"/>
      <c r="K170" s="2"/>
      <c r="L170" s="2"/>
      <c r="M170" s="2"/>
      <c r="N170" s="2"/>
      <c r="O170" s="2"/>
      <c r="P170" s="2"/>
      <c r="Q170" s="2"/>
    </row>
    <row r="171" spans="1:17" ht="12" customHeight="1">
      <c r="A171" s="22" t="s">
        <v>7</v>
      </c>
      <c r="B171" s="31" t="s">
        <v>130</v>
      </c>
      <c r="C171" s="62">
        <f>H162</f>
        <v>4356.8965296747174</v>
      </c>
      <c r="D171" s="2"/>
      <c r="E171" s="2"/>
      <c r="F171" s="2"/>
      <c r="G171" s="2"/>
      <c r="H171" s="2"/>
      <c r="I171" s="2"/>
      <c r="J171" s="2"/>
      <c r="K171" s="2"/>
      <c r="L171" s="2"/>
      <c r="M171" s="2"/>
      <c r="N171" s="2"/>
      <c r="O171" s="2"/>
      <c r="P171" s="2"/>
      <c r="Q171" s="2"/>
    </row>
    <row r="172" spans="1:17" ht="12" customHeight="1">
      <c r="A172" s="22" t="s">
        <v>10</v>
      </c>
      <c r="B172" s="31" t="s">
        <v>131</v>
      </c>
      <c r="C172" s="85">
        <f>H162*12</f>
        <v>52282.758356096609</v>
      </c>
      <c r="D172" s="2"/>
      <c r="E172" s="2"/>
      <c r="F172" s="2"/>
      <c r="G172" s="2"/>
      <c r="H172" s="2"/>
      <c r="I172" s="2"/>
      <c r="J172" s="2"/>
      <c r="K172" s="2"/>
      <c r="L172" s="2"/>
      <c r="M172" s="2"/>
      <c r="N172" s="2"/>
      <c r="O172" s="2"/>
      <c r="P172" s="2"/>
      <c r="Q172" s="2"/>
    </row>
  </sheetData>
  <mergeCells count="51">
    <mergeCell ref="A77:D77"/>
    <mergeCell ref="A58:B58"/>
    <mergeCell ref="A61:C61"/>
    <mergeCell ref="A67:B67"/>
    <mergeCell ref="A70:C70"/>
    <mergeCell ref="A75:B75"/>
    <mergeCell ref="A108:C108"/>
    <mergeCell ref="A99:B99"/>
    <mergeCell ref="A102:D102"/>
    <mergeCell ref="A105:C105"/>
    <mergeCell ref="A86:B86"/>
    <mergeCell ref="A89:D89"/>
    <mergeCell ref="A168:C168"/>
    <mergeCell ref="A158:H158"/>
    <mergeCell ref="A160:B161"/>
    <mergeCell ref="D160:D161"/>
    <mergeCell ref="F160:F161"/>
    <mergeCell ref="G160:G161"/>
    <mergeCell ref="C160:C161"/>
    <mergeCell ref="A18:C18"/>
    <mergeCell ref="A20:C20"/>
    <mergeCell ref="A26:C26"/>
    <mergeCell ref="A163:H163"/>
    <mergeCell ref="A166:C166"/>
    <mergeCell ref="A141:B141"/>
    <mergeCell ref="A144:C144"/>
    <mergeCell ref="A154:B154"/>
    <mergeCell ref="A112:B112"/>
    <mergeCell ref="A115:C115"/>
    <mergeCell ref="A152:B152"/>
    <mergeCell ref="A91:D91"/>
    <mergeCell ref="A127:D127"/>
    <mergeCell ref="A138:C138"/>
    <mergeCell ref="A139:C139"/>
    <mergeCell ref="A140:C140"/>
    <mergeCell ref="A48:D48"/>
    <mergeCell ref="A124:B124"/>
    <mergeCell ref="A125:C125"/>
    <mergeCell ref="A9:B9"/>
    <mergeCell ref="A1:D1"/>
    <mergeCell ref="A3:D3"/>
    <mergeCell ref="A5:D5"/>
    <mergeCell ref="A7:B7"/>
    <mergeCell ref="A8:B8"/>
    <mergeCell ref="A28:C28"/>
    <mergeCell ref="A36:B36"/>
    <mergeCell ref="A39:D39"/>
    <mergeCell ref="A41:D41"/>
    <mergeCell ref="A45:B45"/>
    <mergeCell ref="A11:C11"/>
    <mergeCell ref="A17:C17"/>
  </mergeCells>
  <pageMargins left="0.70866141732283472" right="0.11811023622047245" top="0.39370078740157483" bottom="0.39370078740157483" header="0" footer="0"/>
  <pageSetup paperSize="9" fitToHeight="0" orientation="portrait"/>
  <legacy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Q172"/>
  <sheetViews>
    <sheetView topLeftCell="A34" workbookViewId="0">
      <selection activeCell="J63" sqref="J63"/>
    </sheetView>
  </sheetViews>
  <sheetFormatPr defaultColWidth="14.42578125" defaultRowHeight="15" customHeight="1"/>
  <cols>
    <col min="1" max="1" width="17.28515625" customWidth="1"/>
    <col min="2" max="2" width="58.28515625" customWidth="1"/>
    <col min="3" max="3" width="20.7109375" customWidth="1"/>
    <col min="4" max="4" width="16.28515625" customWidth="1"/>
    <col min="5" max="5" width="13.28515625" customWidth="1"/>
    <col min="6" max="6" width="16" hidden="1" customWidth="1"/>
    <col min="7" max="7" width="13.28515625" customWidth="1"/>
    <col min="8" max="8" width="16" customWidth="1"/>
    <col min="9" max="9" width="13.5703125" customWidth="1"/>
    <col min="10" max="10" width="13.7109375" customWidth="1"/>
    <col min="11" max="17" width="9.140625" customWidth="1"/>
  </cols>
  <sheetData>
    <row r="1" spans="1:17" ht="12" customHeight="1">
      <c r="A1" s="310" t="s">
        <v>0</v>
      </c>
      <c r="B1" s="311"/>
      <c r="C1" s="311"/>
      <c r="D1" s="311"/>
      <c r="E1" s="2"/>
      <c r="F1" s="2"/>
      <c r="G1" s="2"/>
      <c r="H1" s="2"/>
      <c r="I1" s="2"/>
      <c r="J1" s="2"/>
      <c r="K1" s="2"/>
      <c r="L1" s="2"/>
      <c r="M1" s="2"/>
      <c r="N1" s="2"/>
      <c r="O1" s="2"/>
      <c r="P1" s="2"/>
      <c r="Q1" s="2"/>
    </row>
    <row r="2" spans="1:17" ht="12" customHeight="1">
      <c r="A2" s="3"/>
      <c r="B2" s="3"/>
      <c r="C2" s="3"/>
      <c r="D2" s="4"/>
      <c r="E2" s="2"/>
      <c r="F2" s="2"/>
      <c r="G2" s="2"/>
      <c r="H2" s="2"/>
      <c r="I2" s="2"/>
      <c r="J2" s="2"/>
      <c r="K2" s="2"/>
      <c r="L2" s="2"/>
      <c r="M2" s="2"/>
      <c r="N2" s="2"/>
      <c r="O2" s="2"/>
      <c r="P2" s="2"/>
      <c r="Q2" s="2"/>
    </row>
    <row r="3" spans="1:17" ht="12" customHeight="1">
      <c r="A3" s="312" t="s">
        <v>1</v>
      </c>
      <c r="B3" s="303"/>
      <c r="C3" s="303"/>
      <c r="D3" s="304"/>
      <c r="E3" s="2"/>
      <c r="F3" s="2"/>
      <c r="G3" s="2"/>
      <c r="H3" s="2"/>
      <c r="I3" s="2"/>
      <c r="J3" s="2"/>
      <c r="K3" s="2"/>
      <c r="L3" s="2"/>
      <c r="M3" s="2"/>
      <c r="N3" s="2"/>
      <c r="O3" s="2"/>
      <c r="P3" s="2"/>
      <c r="Q3" s="2"/>
    </row>
    <row r="4" spans="1:17" ht="12" customHeight="1">
      <c r="A4" s="1"/>
      <c r="B4" s="1"/>
      <c r="C4" s="1"/>
      <c r="D4" s="5"/>
      <c r="E4" s="2"/>
      <c r="F4" s="2"/>
      <c r="G4" s="2"/>
      <c r="H4" s="2"/>
      <c r="I4" s="2"/>
      <c r="J4" s="2"/>
      <c r="K4" s="2"/>
      <c r="L4" s="2"/>
      <c r="M4" s="2"/>
      <c r="N4" s="2"/>
      <c r="O4" s="2"/>
      <c r="P4" s="2"/>
      <c r="Q4" s="2"/>
    </row>
    <row r="5" spans="1:17" ht="12" customHeight="1">
      <c r="A5" s="313" t="s">
        <v>2</v>
      </c>
      <c r="B5" s="303"/>
      <c r="C5" s="303"/>
      <c r="D5" s="304"/>
      <c r="E5" s="2"/>
      <c r="F5" s="2"/>
      <c r="G5" s="2"/>
      <c r="H5" s="2"/>
      <c r="I5" s="2"/>
      <c r="J5" s="2"/>
      <c r="K5" s="2"/>
      <c r="L5" s="2"/>
      <c r="M5" s="2"/>
      <c r="N5" s="2"/>
      <c r="O5" s="2"/>
      <c r="P5" s="2"/>
      <c r="Q5" s="2"/>
    </row>
    <row r="6" spans="1:17" ht="12" customHeight="1">
      <c r="A6" s="6"/>
      <c r="B6" s="6"/>
      <c r="C6" s="7"/>
      <c r="D6" s="6"/>
      <c r="E6" s="2"/>
      <c r="F6" s="2"/>
      <c r="G6" s="2"/>
      <c r="H6" s="2"/>
      <c r="I6" s="2"/>
      <c r="J6" s="2"/>
      <c r="K6" s="2"/>
      <c r="L6" s="2"/>
      <c r="M6" s="2"/>
      <c r="N6" s="2"/>
      <c r="O6" s="2"/>
      <c r="P6" s="2"/>
      <c r="Q6" s="2"/>
    </row>
    <row r="7" spans="1:17" ht="12" customHeight="1">
      <c r="A7" s="309" t="s">
        <v>547</v>
      </c>
      <c r="B7" s="299"/>
      <c r="C7" s="8"/>
      <c r="D7" s="6"/>
      <c r="E7" s="2"/>
      <c r="F7" s="2"/>
      <c r="G7" s="2"/>
      <c r="H7" s="2"/>
      <c r="I7" s="2"/>
      <c r="J7" s="2"/>
      <c r="K7" s="2"/>
      <c r="L7" s="2"/>
      <c r="M7" s="2"/>
      <c r="N7" s="2"/>
      <c r="O7" s="2"/>
      <c r="P7" s="2"/>
      <c r="Q7" s="2"/>
    </row>
    <row r="8" spans="1:17" ht="12" customHeight="1">
      <c r="A8" s="309" t="s">
        <v>548</v>
      </c>
      <c r="B8" s="299"/>
      <c r="C8" s="9"/>
      <c r="D8" s="6"/>
      <c r="E8" s="2"/>
      <c r="F8" s="2"/>
      <c r="G8" s="2"/>
      <c r="H8" s="2"/>
      <c r="I8" s="2"/>
      <c r="J8" s="2"/>
      <c r="K8" s="2"/>
      <c r="L8" s="2"/>
      <c r="M8" s="2"/>
      <c r="N8" s="2"/>
      <c r="O8" s="2"/>
      <c r="P8" s="2"/>
      <c r="Q8" s="2"/>
    </row>
    <row r="9" spans="1:17" ht="12" customHeight="1">
      <c r="A9" s="309" t="s">
        <v>3</v>
      </c>
      <c r="B9" s="299"/>
      <c r="C9" s="7"/>
      <c r="D9" s="6"/>
      <c r="E9" s="2"/>
      <c r="F9" s="2"/>
      <c r="G9" s="2"/>
      <c r="H9" s="2"/>
      <c r="I9" s="2"/>
      <c r="J9" s="2"/>
      <c r="K9" s="2"/>
      <c r="L9" s="2"/>
      <c r="M9" s="2"/>
      <c r="N9" s="2"/>
      <c r="O9" s="2"/>
      <c r="P9" s="2"/>
      <c r="Q9" s="2"/>
    </row>
    <row r="10" spans="1:17" ht="12" customHeight="1">
      <c r="A10" s="10"/>
      <c r="B10" s="10"/>
      <c r="C10" s="11"/>
      <c r="D10" s="2"/>
      <c r="E10" s="2"/>
      <c r="F10" s="2"/>
      <c r="G10" s="2"/>
      <c r="H10" s="2"/>
      <c r="I10" s="2"/>
      <c r="J10" s="2"/>
      <c r="K10" s="2"/>
      <c r="L10" s="2"/>
      <c r="M10" s="2"/>
      <c r="N10" s="2"/>
      <c r="O10" s="2"/>
      <c r="P10" s="2"/>
      <c r="Q10" s="2"/>
    </row>
    <row r="11" spans="1:17" ht="12" customHeight="1">
      <c r="A11" s="316" t="s">
        <v>4</v>
      </c>
      <c r="B11" s="317"/>
      <c r="C11" s="318"/>
      <c r="D11" s="2"/>
      <c r="E11" s="2"/>
      <c r="F11" s="2"/>
      <c r="G11" s="2"/>
      <c r="H11" s="2"/>
      <c r="I11" s="2"/>
      <c r="J11" s="2"/>
      <c r="K11" s="2"/>
      <c r="L11" s="2"/>
      <c r="M11" s="2"/>
      <c r="N11" s="2"/>
      <c r="O11" s="2"/>
      <c r="P11" s="2"/>
      <c r="Q11" s="2"/>
    </row>
    <row r="12" spans="1:17" ht="12" customHeight="1">
      <c r="A12" s="12" t="s">
        <v>5</v>
      </c>
      <c r="B12" s="13" t="s">
        <v>6</v>
      </c>
      <c r="C12" s="14" t="s">
        <v>533</v>
      </c>
      <c r="D12" s="2"/>
      <c r="E12" s="2"/>
      <c r="F12" s="2"/>
      <c r="G12" s="2"/>
      <c r="H12" s="2"/>
      <c r="I12" s="2"/>
      <c r="J12" s="2"/>
      <c r="K12" s="2"/>
      <c r="L12" s="2"/>
      <c r="M12" s="2"/>
      <c r="N12" s="2"/>
      <c r="O12" s="2"/>
      <c r="P12" s="2"/>
      <c r="Q12" s="2"/>
    </row>
    <row r="13" spans="1:17" ht="12" customHeight="1">
      <c r="A13" s="12" t="s">
        <v>7</v>
      </c>
      <c r="B13" s="13" t="s">
        <v>8</v>
      </c>
      <c r="C13" s="15" t="s">
        <v>9</v>
      </c>
      <c r="D13" s="2"/>
      <c r="E13" s="2"/>
      <c r="F13" s="2"/>
      <c r="G13" s="2"/>
      <c r="H13" s="2"/>
      <c r="I13" s="2"/>
      <c r="J13" s="2"/>
      <c r="K13" s="2"/>
      <c r="L13" s="2"/>
      <c r="M13" s="2"/>
      <c r="N13" s="2"/>
      <c r="O13" s="2"/>
      <c r="P13" s="2"/>
      <c r="Q13" s="2"/>
    </row>
    <row r="14" spans="1:17" ht="12" customHeight="1">
      <c r="A14" s="12" t="s">
        <v>10</v>
      </c>
      <c r="B14" s="13" t="s">
        <v>11</v>
      </c>
      <c r="C14" s="16" t="s">
        <v>532</v>
      </c>
      <c r="D14" s="2"/>
      <c r="E14" s="2"/>
      <c r="F14" s="2"/>
      <c r="G14" s="2"/>
      <c r="H14" s="2"/>
      <c r="I14" s="2"/>
      <c r="J14" s="2"/>
      <c r="K14" s="2"/>
      <c r="L14" s="2"/>
      <c r="M14" s="2"/>
      <c r="N14" s="2"/>
      <c r="O14" s="2"/>
      <c r="P14" s="2"/>
      <c r="Q14" s="2"/>
    </row>
    <row r="15" spans="1:17" ht="12" customHeight="1">
      <c r="A15" s="12" t="s">
        <v>12</v>
      </c>
      <c r="B15" s="13" t="s">
        <v>13</v>
      </c>
      <c r="C15" s="17">
        <v>12</v>
      </c>
      <c r="D15" s="2"/>
      <c r="E15" s="2"/>
      <c r="F15" s="2"/>
      <c r="G15" s="2"/>
      <c r="H15" s="2"/>
      <c r="I15" s="2"/>
      <c r="J15" s="2"/>
      <c r="K15" s="2"/>
      <c r="L15" s="2"/>
      <c r="M15" s="2"/>
      <c r="N15" s="2"/>
      <c r="O15" s="2"/>
      <c r="P15" s="2"/>
      <c r="Q15" s="2"/>
    </row>
    <row r="16" spans="1:17" ht="12" customHeight="1">
      <c r="A16" s="11"/>
      <c r="B16" s="2"/>
      <c r="C16" s="11"/>
      <c r="D16" s="2"/>
      <c r="E16" s="2"/>
      <c r="F16" s="2"/>
      <c r="G16" s="2"/>
      <c r="H16" s="2"/>
      <c r="I16" s="2"/>
      <c r="J16" s="2"/>
      <c r="K16" s="2"/>
      <c r="L16" s="2"/>
      <c r="M16" s="2"/>
      <c r="N16" s="2"/>
      <c r="O16" s="2"/>
      <c r="P16" s="2"/>
      <c r="Q16" s="2"/>
    </row>
    <row r="17" spans="1:17" ht="12" customHeight="1">
      <c r="A17" s="319"/>
      <c r="B17" s="311"/>
      <c r="C17" s="311"/>
      <c r="D17" s="2"/>
      <c r="E17" s="2"/>
      <c r="F17" s="2"/>
      <c r="G17" s="2"/>
      <c r="H17" s="2"/>
      <c r="I17" s="2"/>
      <c r="J17" s="2"/>
      <c r="K17" s="2"/>
      <c r="L17" s="2"/>
      <c r="M17" s="2"/>
      <c r="N17" s="2"/>
      <c r="O17" s="2"/>
      <c r="P17" s="2"/>
      <c r="Q17" s="2"/>
    </row>
    <row r="18" spans="1:17" ht="12" customHeight="1">
      <c r="A18" s="315"/>
      <c r="B18" s="311"/>
      <c r="C18" s="311"/>
      <c r="D18" s="2"/>
      <c r="E18" s="2"/>
      <c r="F18" s="2"/>
      <c r="G18" s="2"/>
      <c r="H18" s="2"/>
      <c r="I18" s="2"/>
      <c r="J18" s="2"/>
      <c r="K18" s="2"/>
      <c r="L18" s="2"/>
      <c r="M18" s="2"/>
      <c r="N18" s="2"/>
      <c r="O18" s="2"/>
      <c r="P18" s="2"/>
      <c r="Q18" s="2"/>
    </row>
    <row r="19" spans="1:17" ht="12" customHeight="1">
      <c r="A19" s="19"/>
      <c r="B19" s="19"/>
      <c r="C19" s="19"/>
      <c r="D19" s="2"/>
      <c r="E19" s="2"/>
      <c r="F19" s="2"/>
      <c r="G19" s="2"/>
      <c r="H19" s="2"/>
      <c r="I19" s="2"/>
      <c r="J19" s="2"/>
      <c r="K19" s="2"/>
      <c r="L19" s="2"/>
      <c r="M19" s="2"/>
      <c r="N19" s="2"/>
      <c r="O19" s="2"/>
      <c r="P19" s="2"/>
      <c r="Q19" s="2"/>
    </row>
    <row r="20" spans="1:17" ht="12" customHeight="1">
      <c r="A20" s="320" t="s">
        <v>14</v>
      </c>
      <c r="B20" s="317"/>
      <c r="C20" s="321"/>
      <c r="D20" s="2"/>
      <c r="E20" s="2"/>
      <c r="F20" s="2"/>
      <c r="G20" s="2"/>
      <c r="H20" s="2"/>
      <c r="I20" s="2"/>
      <c r="J20" s="2"/>
      <c r="K20" s="2"/>
      <c r="L20" s="2"/>
      <c r="M20" s="2"/>
      <c r="N20" s="2"/>
      <c r="O20" s="2"/>
      <c r="P20" s="2"/>
      <c r="Q20" s="2"/>
    </row>
    <row r="21" spans="1:17" ht="12" customHeight="1">
      <c r="A21" s="20">
        <v>1</v>
      </c>
      <c r="B21" s="21" t="s">
        <v>15</v>
      </c>
      <c r="C21" s="22" t="str">
        <f>A5</f>
        <v>Auxiliar de Manutenção Predial</v>
      </c>
      <c r="D21" s="2"/>
      <c r="E21" s="2"/>
      <c r="F21" s="2"/>
      <c r="G21" s="2"/>
      <c r="H21" s="2"/>
      <c r="I21" s="2"/>
      <c r="J21" s="2"/>
      <c r="K21" s="2"/>
      <c r="L21" s="2"/>
      <c r="M21" s="2"/>
      <c r="N21" s="2"/>
      <c r="O21" s="2"/>
      <c r="P21" s="2"/>
      <c r="Q21" s="2"/>
    </row>
    <row r="22" spans="1:17" ht="12" customHeight="1">
      <c r="A22" s="20">
        <v>2</v>
      </c>
      <c r="B22" s="21" t="s">
        <v>16</v>
      </c>
      <c r="C22" s="17" t="s">
        <v>531</v>
      </c>
      <c r="D22" s="2"/>
      <c r="E22" s="2"/>
      <c r="F22" s="2"/>
      <c r="G22" s="23"/>
      <c r="H22" s="2"/>
      <c r="I22" s="2"/>
      <c r="J22" s="2"/>
      <c r="K22" s="2"/>
      <c r="L22" s="2"/>
      <c r="M22" s="2"/>
      <c r="N22" s="2"/>
      <c r="O22" s="2"/>
      <c r="P22" s="2"/>
      <c r="Q22" s="2"/>
    </row>
    <row r="23" spans="1:17" ht="12" customHeight="1">
      <c r="A23" s="20">
        <v>3</v>
      </c>
      <c r="B23" s="21" t="s">
        <v>549</v>
      </c>
      <c r="C23" s="24">
        <v>1064.6400000000001</v>
      </c>
      <c r="D23" s="2"/>
      <c r="E23" s="2"/>
      <c r="F23" s="2"/>
      <c r="G23" s="2"/>
      <c r="H23" s="2"/>
      <c r="I23" s="2"/>
      <c r="J23" s="2"/>
      <c r="K23" s="2"/>
      <c r="L23" s="2"/>
      <c r="M23" s="2"/>
      <c r="N23" s="2"/>
      <c r="O23" s="2"/>
      <c r="P23" s="2"/>
      <c r="Q23" s="2"/>
    </row>
    <row r="24" spans="1:17" ht="12" customHeight="1">
      <c r="A24" s="20">
        <v>4</v>
      </c>
      <c r="B24" s="21" t="s">
        <v>17</v>
      </c>
      <c r="C24" s="25" t="str">
        <f>C21</f>
        <v>Auxiliar de Manutenção Predial</v>
      </c>
      <c r="D24" s="2"/>
      <c r="E24" s="2"/>
      <c r="F24" s="2"/>
      <c r="G24" s="2"/>
      <c r="H24" s="2"/>
      <c r="I24" s="2"/>
      <c r="J24" s="2"/>
      <c r="K24" s="2"/>
      <c r="L24" s="2"/>
      <c r="M24" s="2"/>
      <c r="N24" s="2"/>
      <c r="O24" s="2"/>
      <c r="P24" s="2"/>
      <c r="Q24" s="2"/>
    </row>
    <row r="25" spans="1:17" ht="12" customHeight="1">
      <c r="A25" s="20">
        <v>5</v>
      </c>
      <c r="B25" s="21" t="s">
        <v>18</v>
      </c>
      <c r="C25" s="26">
        <v>43831</v>
      </c>
      <c r="D25" s="27"/>
      <c r="E25" s="2"/>
      <c r="F25" s="2"/>
      <c r="G25" s="2"/>
      <c r="H25" s="2"/>
      <c r="I25" s="2"/>
      <c r="J25" s="2"/>
      <c r="K25" s="2"/>
      <c r="L25" s="2"/>
      <c r="M25" s="2"/>
      <c r="N25" s="2"/>
      <c r="O25" s="2"/>
      <c r="P25" s="2"/>
      <c r="Q25" s="2"/>
    </row>
    <row r="26" spans="1:17" ht="12" customHeight="1">
      <c r="A26" s="315"/>
      <c r="B26" s="311"/>
      <c r="C26" s="311"/>
      <c r="D26" s="27"/>
      <c r="E26" s="2"/>
      <c r="F26" s="2"/>
      <c r="G26" s="2"/>
      <c r="H26" s="2"/>
      <c r="I26" s="2"/>
      <c r="J26" s="2"/>
      <c r="K26" s="2"/>
      <c r="L26" s="2"/>
      <c r="M26" s="2"/>
      <c r="N26" s="2"/>
      <c r="O26" s="2"/>
      <c r="P26" s="2"/>
      <c r="Q26" s="2"/>
    </row>
    <row r="27" spans="1:17" ht="12" customHeight="1">
      <c r="A27" s="11"/>
      <c r="B27" s="2"/>
      <c r="C27" s="11"/>
      <c r="D27" s="2"/>
      <c r="E27" s="2"/>
      <c r="F27" s="2"/>
      <c r="G27" s="2"/>
      <c r="H27" s="2"/>
      <c r="I27" s="2"/>
      <c r="J27" s="2"/>
      <c r="K27" s="2"/>
      <c r="L27" s="2"/>
      <c r="M27" s="2"/>
      <c r="N27" s="2"/>
      <c r="O27" s="2"/>
      <c r="P27" s="2"/>
      <c r="Q27" s="2"/>
    </row>
    <row r="28" spans="1:17" ht="12" customHeight="1">
      <c r="A28" s="323" t="s">
        <v>19</v>
      </c>
      <c r="B28" s="303"/>
      <c r="C28" s="304"/>
      <c r="D28" s="2"/>
      <c r="E28" s="2"/>
      <c r="F28" s="2"/>
      <c r="G28" s="2"/>
      <c r="H28" s="2"/>
      <c r="I28" s="2"/>
      <c r="J28" s="2"/>
      <c r="K28" s="2"/>
      <c r="L28" s="2"/>
      <c r="M28" s="2"/>
      <c r="N28" s="2"/>
      <c r="O28" s="2"/>
      <c r="P28" s="2"/>
      <c r="Q28" s="2"/>
    </row>
    <row r="29" spans="1:17" ht="12" customHeight="1">
      <c r="A29" s="22">
        <v>1</v>
      </c>
      <c r="B29" s="22" t="s">
        <v>20</v>
      </c>
      <c r="C29" s="22" t="s">
        <v>21</v>
      </c>
      <c r="D29" s="2"/>
      <c r="E29" s="2"/>
      <c r="F29" s="2"/>
      <c r="G29" s="2"/>
      <c r="H29" s="2"/>
      <c r="I29" s="2"/>
      <c r="J29" s="2"/>
      <c r="K29" s="2"/>
      <c r="L29" s="2"/>
      <c r="M29" s="2"/>
      <c r="N29" s="2"/>
      <c r="O29" s="2"/>
      <c r="P29" s="2"/>
      <c r="Q29" s="2"/>
    </row>
    <row r="30" spans="1:17" ht="12" customHeight="1">
      <c r="A30" s="22" t="s">
        <v>5</v>
      </c>
      <c r="B30" s="21" t="s">
        <v>22</v>
      </c>
      <c r="C30" s="28">
        <f>+C23*0.909090909090909</f>
        <v>967.85454545454547</v>
      </c>
      <c r="D30" s="2"/>
      <c r="E30" s="2"/>
      <c r="F30" s="2"/>
      <c r="G30" s="2"/>
      <c r="H30" s="2"/>
      <c r="I30" s="2"/>
      <c r="J30" s="2"/>
      <c r="K30" s="2"/>
      <c r="L30" s="2"/>
      <c r="M30" s="2"/>
      <c r="N30" s="2"/>
      <c r="O30" s="2"/>
      <c r="P30" s="2"/>
      <c r="Q30" s="2"/>
    </row>
    <row r="31" spans="1:17" ht="12" customHeight="1">
      <c r="A31" s="22" t="s">
        <v>7</v>
      </c>
      <c r="B31" s="21" t="s">
        <v>23</v>
      </c>
      <c r="C31" s="28">
        <f>(C30/100)*30</f>
        <v>290.35636363636365</v>
      </c>
      <c r="D31" s="2"/>
      <c r="E31" s="2"/>
      <c r="F31" s="2"/>
      <c r="G31" s="2"/>
      <c r="H31" s="2"/>
      <c r="I31" s="2"/>
      <c r="J31" s="2"/>
      <c r="K31" s="2"/>
      <c r="L31" s="2"/>
      <c r="M31" s="2"/>
      <c r="N31" s="2"/>
      <c r="O31" s="2"/>
      <c r="P31" s="2"/>
      <c r="Q31" s="2"/>
    </row>
    <row r="32" spans="1:17" ht="12" customHeight="1">
      <c r="A32" s="22" t="s">
        <v>10</v>
      </c>
      <c r="B32" s="21" t="s">
        <v>24</v>
      </c>
      <c r="C32" s="24">
        <v>0</v>
      </c>
      <c r="D32" s="2"/>
      <c r="E32" s="2"/>
      <c r="F32" s="2"/>
      <c r="G32" s="2"/>
      <c r="H32" s="2"/>
      <c r="I32" s="2"/>
      <c r="J32" s="2"/>
      <c r="K32" s="2"/>
      <c r="L32" s="2"/>
      <c r="M32" s="2"/>
      <c r="N32" s="2"/>
      <c r="O32" s="2"/>
      <c r="P32" s="2"/>
      <c r="Q32" s="2"/>
    </row>
    <row r="33" spans="1:17" ht="12" customHeight="1">
      <c r="A33" s="22" t="s">
        <v>12</v>
      </c>
      <c r="B33" s="21" t="s">
        <v>25</v>
      </c>
      <c r="C33" s="24">
        <v>0</v>
      </c>
      <c r="D33" s="2"/>
      <c r="E33" s="2"/>
      <c r="F33" s="2"/>
      <c r="G33" s="2"/>
      <c r="H33" s="2"/>
      <c r="I33" s="2"/>
      <c r="J33" s="2"/>
      <c r="K33" s="2"/>
      <c r="L33" s="2"/>
      <c r="M33" s="2"/>
      <c r="N33" s="2"/>
      <c r="O33" s="2"/>
      <c r="P33" s="2"/>
      <c r="Q33" s="2"/>
    </row>
    <row r="34" spans="1:17" ht="12" customHeight="1">
      <c r="A34" s="22" t="s">
        <v>26</v>
      </c>
      <c r="B34" s="21" t="s">
        <v>27</v>
      </c>
      <c r="C34" s="24">
        <v>0</v>
      </c>
      <c r="D34" s="18"/>
      <c r="E34" s="2"/>
      <c r="F34" s="2"/>
      <c r="G34" s="2"/>
      <c r="H34" s="2"/>
      <c r="I34" s="2"/>
      <c r="J34" s="2"/>
      <c r="K34" s="2"/>
      <c r="L34" s="2"/>
      <c r="M34" s="2"/>
      <c r="N34" s="2"/>
      <c r="O34" s="2"/>
      <c r="P34" s="2"/>
      <c r="Q34" s="2"/>
    </row>
    <row r="35" spans="1:17" ht="12" customHeight="1">
      <c r="A35" s="22" t="s">
        <v>28</v>
      </c>
      <c r="B35" s="21" t="s">
        <v>29</v>
      </c>
      <c r="C35" s="24">
        <v>0</v>
      </c>
      <c r="D35" s="18"/>
      <c r="E35" s="2"/>
      <c r="F35" s="2"/>
      <c r="G35" s="2"/>
      <c r="H35" s="2"/>
      <c r="I35" s="2"/>
      <c r="J35" s="2"/>
      <c r="K35" s="2"/>
      <c r="L35" s="2"/>
      <c r="M35" s="2"/>
      <c r="N35" s="2"/>
      <c r="O35" s="2"/>
      <c r="P35" s="2"/>
      <c r="Q35" s="2"/>
    </row>
    <row r="36" spans="1:17" ht="12" customHeight="1">
      <c r="A36" s="298" t="s">
        <v>30</v>
      </c>
      <c r="B36" s="299"/>
      <c r="C36" s="29">
        <f>SUM(C30:C35)</f>
        <v>1258.2109090909091</v>
      </c>
      <c r="D36" s="2"/>
      <c r="E36" s="2"/>
      <c r="F36" s="2"/>
      <c r="G36" s="2"/>
      <c r="H36" s="2"/>
      <c r="I36" s="2"/>
      <c r="J36" s="2"/>
      <c r="K36" s="2"/>
      <c r="L36" s="2"/>
      <c r="M36" s="2"/>
      <c r="N36" s="2"/>
      <c r="O36" s="2"/>
      <c r="P36" s="2"/>
      <c r="Q36" s="2"/>
    </row>
    <row r="37" spans="1:17" ht="12" customHeight="1">
      <c r="A37" s="2" t="s">
        <v>554</v>
      </c>
      <c r="B37" s="2"/>
      <c r="C37" s="11"/>
      <c r="D37" s="2"/>
      <c r="E37" s="2"/>
      <c r="F37" s="2"/>
      <c r="G37" s="2"/>
      <c r="H37" s="2"/>
      <c r="I37" s="2"/>
      <c r="J37" s="2"/>
      <c r="K37" s="2"/>
      <c r="L37" s="2"/>
      <c r="M37" s="2"/>
      <c r="N37" s="2"/>
      <c r="O37" s="2"/>
      <c r="P37" s="2"/>
      <c r="Q37" s="2"/>
    </row>
    <row r="38" spans="1:17" ht="12" customHeight="1">
      <c r="A38" s="2"/>
      <c r="B38" s="2"/>
      <c r="C38" s="11"/>
      <c r="D38" s="2"/>
      <c r="E38" s="2"/>
      <c r="F38" s="2"/>
      <c r="G38" s="2"/>
      <c r="H38" s="2"/>
      <c r="I38" s="2"/>
      <c r="J38" s="2"/>
      <c r="K38" s="2"/>
      <c r="L38" s="2"/>
      <c r="M38" s="2"/>
      <c r="N38" s="2"/>
      <c r="O38" s="2"/>
      <c r="P38" s="2"/>
      <c r="Q38" s="2"/>
    </row>
    <row r="39" spans="1:17" ht="12" customHeight="1">
      <c r="A39" s="308" t="s">
        <v>31</v>
      </c>
      <c r="B39" s="303"/>
      <c r="C39" s="303"/>
      <c r="D39" s="304"/>
      <c r="E39" s="2"/>
      <c r="F39" s="2"/>
      <c r="G39" s="2"/>
      <c r="H39" s="2"/>
      <c r="I39" s="2"/>
      <c r="J39" s="2"/>
      <c r="K39" s="2"/>
      <c r="L39" s="2"/>
      <c r="M39" s="2"/>
      <c r="N39" s="2"/>
      <c r="O39" s="2"/>
      <c r="P39" s="2"/>
      <c r="Q39" s="2"/>
    </row>
    <row r="40" spans="1:17" ht="12" customHeight="1">
      <c r="A40" s="30"/>
      <c r="B40" s="30"/>
      <c r="C40" s="30"/>
      <c r="D40" s="2"/>
      <c r="E40" s="2"/>
      <c r="F40" s="2"/>
      <c r="G40" s="2"/>
      <c r="H40" s="2"/>
      <c r="I40" s="2"/>
      <c r="J40" s="2"/>
      <c r="K40" s="2"/>
      <c r="L40" s="2"/>
      <c r="M40" s="2"/>
      <c r="N40" s="2"/>
      <c r="O40" s="2"/>
      <c r="P40" s="2"/>
      <c r="Q40" s="2"/>
    </row>
    <row r="41" spans="1:17" ht="12" customHeight="1">
      <c r="A41" s="322" t="s">
        <v>32</v>
      </c>
      <c r="B41" s="317"/>
      <c r="C41" s="317"/>
      <c r="D41" s="318"/>
      <c r="E41" s="2"/>
      <c r="F41" s="2"/>
      <c r="G41" s="2"/>
      <c r="H41" s="2"/>
      <c r="I41" s="2"/>
      <c r="J41" s="2"/>
      <c r="K41" s="2"/>
      <c r="L41" s="2"/>
      <c r="M41" s="2"/>
      <c r="N41" s="2"/>
      <c r="O41" s="2"/>
      <c r="P41" s="2"/>
      <c r="Q41" s="2"/>
    </row>
    <row r="42" spans="1:17" ht="12" customHeight="1">
      <c r="A42" s="20" t="s">
        <v>33</v>
      </c>
      <c r="B42" s="20" t="s">
        <v>34</v>
      </c>
      <c r="C42" s="22" t="s">
        <v>35</v>
      </c>
      <c r="D42" s="20" t="s">
        <v>21</v>
      </c>
      <c r="E42" s="2"/>
      <c r="F42" s="2"/>
      <c r="G42" s="2"/>
      <c r="H42" s="2"/>
      <c r="I42" s="2"/>
      <c r="J42" s="2"/>
      <c r="K42" s="2"/>
      <c r="L42" s="2"/>
      <c r="M42" s="2"/>
      <c r="N42" s="2"/>
      <c r="O42" s="2"/>
      <c r="P42" s="2"/>
      <c r="Q42" s="2"/>
    </row>
    <row r="43" spans="1:17" ht="12" customHeight="1">
      <c r="A43" s="20" t="s">
        <v>5</v>
      </c>
      <c r="B43" s="31" t="s">
        <v>36</v>
      </c>
      <c r="C43" s="32">
        <f>1/12</f>
        <v>8.3333333333333329E-2</v>
      </c>
      <c r="D43" s="33">
        <f>C43*C36</f>
        <v>104.85090909090908</v>
      </c>
      <c r="E43" s="2"/>
      <c r="F43" s="2"/>
      <c r="G43" s="2"/>
      <c r="H43" s="2"/>
      <c r="I43" s="2"/>
      <c r="J43" s="2"/>
      <c r="K43" s="2"/>
      <c r="L43" s="2"/>
      <c r="M43" s="2"/>
      <c r="N43" s="2"/>
      <c r="O43" s="2"/>
      <c r="P43" s="2"/>
      <c r="Q43" s="2"/>
    </row>
    <row r="44" spans="1:17" ht="12" customHeight="1">
      <c r="A44" s="20" t="s">
        <v>7</v>
      </c>
      <c r="B44" s="31" t="s">
        <v>37</v>
      </c>
      <c r="C44" s="280">
        <v>0.121</v>
      </c>
      <c r="D44" s="33">
        <f>C44*C36</f>
        <v>152.24351999999999</v>
      </c>
      <c r="E44" s="2"/>
      <c r="F44" s="2"/>
      <c r="G44" s="2"/>
      <c r="H44" s="2"/>
      <c r="I44" s="2"/>
      <c r="J44" s="2"/>
      <c r="K44" s="2"/>
      <c r="L44" s="2"/>
      <c r="M44" s="2"/>
      <c r="N44" s="2"/>
      <c r="O44" s="2"/>
      <c r="P44" s="2"/>
      <c r="Q44" s="2"/>
    </row>
    <row r="45" spans="1:17" ht="12" customHeight="1">
      <c r="A45" s="324" t="s">
        <v>38</v>
      </c>
      <c r="B45" s="299"/>
      <c r="C45" s="32">
        <f t="shared" ref="C45:D45" si="0">SUM(C43:C44)</f>
        <v>0.20433333333333331</v>
      </c>
      <c r="D45" s="35">
        <f t="shared" si="0"/>
        <v>257.0944290909091</v>
      </c>
      <c r="E45" s="2"/>
      <c r="F45" s="2"/>
      <c r="G45" s="2"/>
      <c r="H45" s="2"/>
      <c r="I45" s="2"/>
      <c r="J45" s="2"/>
      <c r="K45" s="2"/>
      <c r="L45" s="2"/>
      <c r="M45" s="2"/>
      <c r="N45" s="2"/>
      <c r="O45" s="2"/>
      <c r="P45" s="2"/>
      <c r="Q45" s="2"/>
    </row>
    <row r="46" spans="1:17" ht="12" customHeight="1">
      <c r="A46" s="30"/>
      <c r="B46" s="30"/>
      <c r="C46" s="30"/>
      <c r="D46" s="2"/>
      <c r="E46" s="2"/>
      <c r="F46" s="2"/>
      <c r="G46" s="2"/>
      <c r="H46" s="2"/>
      <c r="I46" s="2"/>
      <c r="J46" s="2"/>
      <c r="K46" s="2"/>
      <c r="L46" s="2"/>
      <c r="M46" s="2"/>
      <c r="N46" s="2"/>
      <c r="O46" s="2"/>
      <c r="P46" s="2"/>
      <c r="Q46" s="2"/>
    </row>
    <row r="47" spans="1:17" ht="12" customHeight="1">
      <c r="A47" s="30"/>
      <c r="B47" s="30"/>
      <c r="C47" s="30"/>
      <c r="D47" s="2"/>
      <c r="E47" s="2"/>
      <c r="F47" s="2"/>
      <c r="G47" s="2"/>
      <c r="H47" s="2"/>
      <c r="I47" s="2"/>
      <c r="J47" s="2"/>
      <c r="K47" s="2"/>
      <c r="L47" s="2"/>
      <c r="M47" s="2"/>
      <c r="N47" s="2"/>
      <c r="O47" s="2"/>
      <c r="P47" s="2"/>
      <c r="Q47" s="2"/>
    </row>
    <row r="48" spans="1:17" ht="12" customHeight="1">
      <c r="A48" s="322" t="s">
        <v>39</v>
      </c>
      <c r="B48" s="317"/>
      <c r="C48" s="317"/>
      <c r="D48" s="318"/>
      <c r="E48" s="2"/>
      <c r="F48" s="2"/>
      <c r="G48" s="2"/>
      <c r="H48" s="2"/>
      <c r="I48" s="2"/>
      <c r="J48" s="2"/>
      <c r="K48" s="2"/>
      <c r="L48" s="2"/>
      <c r="M48" s="2"/>
      <c r="N48" s="2"/>
      <c r="O48" s="2"/>
      <c r="P48" s="2"/>
      <c r="Q48" s="2"/>
    </row>
    <row r="49" spans="1:17" ht="12" customHeight="1">
      <c r="A49" s="22" t="s">
        <v>40</v>
      </c>
      <c r="B49" s="36" t="s">
        <v>41</v>
      </c>
      <c r="C49" s="22" t="s">
        <v>35</v>
      </c>
      <c r="D49" s="22" t="s">
        <v>21</v>
      </c>
      <c r="E49" s="2"/>
      <c r="F49" s="2"/>
      <c r="G49" s="2"/>
      <c r="H49" s="37"/>
      <c r="I49" s="2"/>
      <c r="J49" s="2"/>
      <c r="K49" s="2"/>
      <c r="L49" s="2"/>
      <c r="M49" s="2"/>
      <c r="N49" s="2"/>
      <c r="O49" s="2"/>
      <c r="P49" s="2"/>
      <c r="Q49" s="2"/>
    </row>
    <row r="50" spans="1:17" ht="12" customHeight="1">
      <c r="A50" s="38" t="s">
        <v>5</v>
      </c>
      <c r="B50" s="31" t="s">
        <v>42</v>
      </c>
      <c r="C50" s="39">
        <v>0.2</v>
      </c>
      <c r="D50" s="40">
        <f>C50*(C36+D45)</f>
        <v>303.06106763636365</v>
      </c>
      <c r="E50" s="2"/>
      <c r="F50" s="2"/>
      <c r="G50" s="2"/>
      <c r="H50" s="2"/>
      <c r="I50" s="2"/>
      <c r="J50" s="2"/>
      <c r="K50" s="2"/>
      <c r="L50" s="2"/>
      <c r="M50" s="2"/>
      <c r="N50" s="2"/>
      <c r="O50" s="2"/>
      <c r="P50" s="2"/>
      <c r="Q50" s="2"/>
    </row>
    <row r="51" spans="1:17" ht="12" customHeight="1">
      <c r="A51" s="38" t="s">
        <v>7</v>
      </c>
      <c r="B51" s="31" t="s">
        <v>43</v>
      </c>
      <c r="C51" s="39">
        <v>2.5000000000000001E-2</v>
      </c>
      <c r="D51" s="40">
        <f>C51*(C36+D45)</f>
        <v>37.882633454545456</v>
      </c>
      <c r="E51" s="2"/>
      <c r="F51" s="2"/>
      <c r="G51" s="2"/>
      <c r="H51" s="2"/>
      <c r="I51" s="2"/>
      <c r="J51" s="2"/>
      <c r="K51" s="2"/>
      <c r="L51" s="2"/>
      <c r="M51" s="2"/>
      <c r="N51" s="2"/>
      <c r="O51" s="2"/>
      <c r="P51" s="2"/>
      <c r="Q51" s="2"/>
    </row>
    <row r="52" spans="1:17" ht="12" customHeight="1">
      <c r="A52" s="38" t="s">
        <v>10</v>
      </c>
      <c r="B52" s="31" t="s">
        <v>44</v>
      </c>
      <c r="C52" s="41">
        <v>0.03</v>
      </c>
      <c r="D52" s="40">
        <f>C52*(C36+D45)</f>
        <v>45.45916014545454</v>
      </c>
      <c r="E52" s="2"/>
      <c r="F52" s="2"/>
      <c r="G52" s="2"/>
      <c r="H52" s="2"/>
      <c r="I52" s="2"/>
      <c r="J52" s="2"/>
      <c r="K52" s="2"/>
      <c r="L52" s="2"/>
      <c r="M52" s="2"/>
      <c r="N52" s="2"/>
      <c r="O52" s="2"/>
      <c r="P52" s="2"/>
      <c r="Q52" s="2"/>
    </row>
    <row r="53" spans="1:17" ht="12" customHeight="1">
      <c r="A53" s="38" t="s">
        <v>12</v>
      </c>
      <c r="B53" s="31" t="s">
        <v>45</v>
      </c>
      <c r="C53" s="39">
        <v>1.4999999999999999E-2</v>
      </c>
      <c r="D53" s="40">
        <f>C53*(C36+D45)</f>
        <v>22.72958007272727</v>
      </c>
      <c r="E53" s="2"/>
      <c r="F53" s="2"/>
      <c r="G53" s="2"/>
      <c r="H53" s="2"/>
      <c r="I53" s="2"/>
      <c r="J53" s="2"/>
      <c r="K53" s="2"/>
      <c r="L53" s="2"/>
      <c r="M53" s="2"/>
      <c r="N53" s="2"/>
      <c r="O53" s="2"/>
      <c r="P53" s="2"/>
      <c r="Q53" s="2"/>
    </row>
    <row r="54" spans="1:17" ht="12" customHeight="1">
      <c r="A54" s="38" t="s">
        <v>26</v>
      </c>
      <c r="B54" s="31" t="s">
        <v>46</v>
      </c>
      <c r="C54" s="39">
        <v>0.01</v>
      </c>
      <c r="D54" s="40">
        <f>C54*(C36+D45)</f>
        <v>15.153053381818182</v>
      </c>
      <c r="E54" s="2"/>
      <c r="F54" s="2"/>
      <c r="G54" s="2"/>
      <c r="H54" s="2"/>
      <c r="I54" s="2"/>
      <c r="J54" s="2"/>
      <c r="K54" s="2"/>
      <c r="L54" s="2"/>
      <c r="M54" s="2"/>
      <c r="N54" s="2"/>
      <c r="O54" s="2"/>
      <c r="P54" s="2"/>
      <c r="Q54" s="2"/>
    </row>
    <row r="55" spans="1:17" ht="12" customHeight="1">
      <c r="A55" s="38" t="s">
        <v>28</v>
      </c>
      <c r="B55" s="31" t="s">
        <v>47</v>
      </c>
      <c r="C55" s="39">
        <v>6.0000000000000001E-3</v>
      </c>
      <c r="D55" s="40">
        <f>C55*(C36+D45)</f>
        <v>9.0918320290909094</v>
      </c>
      <c r="E55" s="2"/>
      <c r="F55" s="2"/>
      <c r="G55" s="2"/>
      <c r="H55" s="2"/>
      <c r="I55" s="2"/>
      <c r="J55" s="2"/>
      <c r="K55" s="2"/>
      <c r="L55" s="2"/>
      <c r="M55" s="2"/>
      <c r="N55" s="2"/>
      <c r="O55" s="2"/>
      <c r="P55" s="2"/>
      <c r="Q55" s="2"/>
    </row>
    <row r="56" spans="1:17" ht="12" customHeight="1">
      <c r="A56" s="38" t="s">
        <v>48</v>
      </c>
      <c r="B56" s="31" t="s">
        <v>49</v>
      </c>
      <c r="C56" s="39">
        <v>2E-3</v>
      </c>
      <c r="D56" s="40">
        <f>C56*(C36+D45)</f>
        <v>3.0306106763636365</v>
      </c>
      <c r="E56" s="2"/>
      <c r="F56" s="2"/>
      <c r="G56" s="2"/>
      <c r="H56" s="2"/>
      <c r="I56" s="2"/>
      <c r="J56" s="2"/>
      <c r="K56" s="2"/>
      <c r="L56" s="2"/>
      <c r="M56" s="2"/>
      <c r="N56" s="2"/>
      <c r="O56" s="2"/>
      <c r="P56" s="2"/>
      <c r="Q56" s="2"/>
    </row>
    <row r="57" spans="1:17" ht="12" customHeight="1">
      <c r="A57" s="38" t="s">
        <v>50</v>
      </c>
      <c r="B57" s="31" t="s">
        <v>51</v>
      </c>
      <c r="C57" s="39">
        <v>0.08</v>
      </c>
      <c r="D57" s="40">
        <f>C57*(C36+D45)</f>
        <v>121.22442705454546</v>
      </c>
      <c r="E57" s="2"/>
      <c r="F57" s="2"/>
      <c r="G57" s="2"/>
      <c r="H57" s="2"/>
      <c r="I57" s="2"/>
      <c r="J57" s="2"/>
      <c r="K57" s="2"/>
      <c r="L57" s="2"/>
      <c r="M57" s="2"/>
      <c r="N57" s="2"/>
      <c r="O57" s="2"/>
      <c r="P57" s="2"/>
      <c r="Q57" s="2"/>
    </row>
    <row r="58" spans="1:17" ht="12" customHeight="1">
      <c r="A58" s="298" t="s">
        <v>52</v>
      </c>
      <c r="B58" s="299"/>
      <c r="C58" s="39">
        <f t="shared" ref="C58:D58" si="1">SUM(C50:C57)</f>
        <v>0.36800000000000005</v>
      </c>
      <c r="D58" s="42">
        <f t="shared" si="1"/>
        <v>557.63236445090911</v>
      </c>
      <c r="E58" s="2"/>
      <c r="F58" s="2"/>
      <c r="G58" s="2"/>
      <c r="H58" s="2"/>
      <c r="I58" s="2"/>
      <c r="J58" s="2"/>
      <c r="K58" s="2"/>
      <c r="L58" s="2"/>
      <c r="M58" s="2"/>
      <c r="N58" s="2"/>
      <c r="O58" s="2"/>
      <c r="P58" s="2"/>
      <c r="Q58" s="2"/>
    </row>
    <row r="59" spans="1:17" ht="12" customHeight="1">
      <c r="A59" s="30"/>
      <c r="B59" s="30"/>
      <c r="C59" s="30"/>
      <c r="D59" s="2"/>
      <c r="E59" s="2"/>
      <c r="F59" s="2"/>
      <c r="G59" s="2"/>
      <c r="H59" s="2"/>
      <c r="I59" s="2"/>
      <c r="J59" s="2"/>
      <c r="K59" s="2"/>
      <c r="L59" s="2"/>
      <c r="M59" s="2"/>
      <c r="N59" s="2"/>
      <c r="O59" s="2"/>
      <c r="P59" s="2"/>
      <c r="Q59" s="2"/>
    </row>
    <row r="60" spans="1:17" ht="12" customHeight="1">
      <c r="A60" s="30"/>
      <c r="B60" s="30"/>
      <c r="C60" s="30"/>
      <c r="D60" s="2"/>
      <c r="E60" s="2"/>
      <c r="F60" s="2"/>
      <c r="G60" s="2"/>
      <c r="H60" s="2"/>
      <c r="I60" s="2"/>
      <c r="J60" s="2"/>
      <c r="K60" s="2"/>
      <c r="L60" s="2"/>
      <c r="M60" s="2"/>
      <c r="N60" s="2"/>
      <c r="O60" s="2"/>
      <c r="P60" s="2"/>
      <c r="Q60" s="2"/>
    </row>
    <row r="61" spans="1:17" ht="12" customHeight="1">
      <c r="A61" s="325" t="s">
        <v>53</v>
      </c>
      <c r="B61" s="326"/>
      <c r="C61" s="327"/>
      <c r="D61" s="292"/>
      <c r="E61" s="2"/>
      <c r="F61" s="2"/>
      <c r="G61" s="2"/>
      <c r="H61" s="2"/>
      <c r="I61" s="2"/>
      <c r="J61" s="2"/>
      <c r="K61" s="2"/>
      <c r="L61" s="2"/>
      <c r="M61" s="2"/>
      <c r="N61" s="2"/>
      <c r="O61" s="2"/>
      <c r="P61" s="2"/>
      <c r="Q61" s="2"/>
    </row>
    <row r="62" spans="1:17" ht="12" customHeight="1">
      <c r="A62" s="283" t="s">
        <v>54</v>
      </c>
      <c r="B62" s="283" t="s">
        <v>55</v>
      </c>
      <c r="C62" s="283" t="s">
        <v>21</v>
      </c>
      <c r="D62" s="292"/>
      <c r="E62" s="2"/>
      <c r="F62" s="2"/>
      <c r="G62" s="2"/>
      <c r="H62" s="2"/>
      <c r="I62" s="2"/>
      <c r="J62" s="2"/>
      <c r="K62" s="2"/>
      <c r="L62" s="2"/>
      <c r="M62" s="2"/>
      <c r="N62" s="2"/>
      <c r="O62" s="2"/>
      <c r="P62" s="2"/>
      <c r="Q62" s="2"/>
    </row>
    <row r="63" spans="1:17" ht="12" customHeight="1">
      <c r="A63" s="283" t="s">
        <v>5</v>
      </c>
      <c r="B63" s="285" t="s">
        <v>56</v>
      </c>
      <c r="C63" s="293">
        <f>(4*2*22)-(6%*C30*22/30)</f>
        <v>133.4144</v>
      </c>
      <c r="D63" s="292"/>
      <c r="E63" s="2"/>
      <c r="F63" s="2"/>
      <c r="G63" s="2"/>
      <c r="H63" s="2"/>
      <c r="I63" s="2"/>
      <c r="J63" s="2"/>
      <c r="K63" s="2"/>
      <c r="L63" s="2"/>
      <c r="M63" s="2"/>
      <c r="N63" s="2"/>
      <c r="O63" s="2"/>
      <c r="P63" s="2"/>
      <c r="Q63" s="2"/>
    </row>
    <row r="64" spans="1:17" ht="12" customHeight="1">
      <c r="A64" s="283" t="s">
        <v>7</v>
      </c>
      <c r="B64" s="285" t="s">
        <v>552</v>
      </c>
      <c r="C64" s="294">
        <f>(12.5*22)-(10%*(11.5*22))</f>
        <v>249.7</v>
      </c>
      <c r="D64" s="292"/>
      <c r="E64" s="45"/>
      <c r="F64" s="2"/>
      <c r="G64" s="2"/>
      <c r="H64" s="2"/>
      <c r="I64" s="2"/>
      <c r="J64" s="2"/>
      <c r="K64" s="2"/>
      <c r="L64" s="2"/>
      <c r="M64" s="2"/>
      <c r="N64" s="2"/>
      <c r="O64" s="2"/>
      <c r="P64" s="2"/>
      <c r="Q64" s="2"/>
    </row>
    <row r="65" spans="1:17" ht="12" customHeight="1">
      <c r="A65" s="283" t="s">
        <v>10</v>
      </c>
      <c r="B65" s="285" t="s">
        <v>555</v>
      </c>
      <c r="C65" s="295">
        <v>15</v>
      </c>
      <c r="D65" s="292"/>
      <c r="E65" s="45"/>
      <c r="F65" s="2"/>
      <c r="G65" s="2"/>
      <c r="H65" s="2"/>
      <c r="I65" s="2"/>
      <c r="J65" s="2"/>
      <c r="K65" s="2"/>
      <c r="L65" s="2"/>
      <c r="M65" s="2"/>
      <c r="N65" s="2"/>
      <c r="O65" s="2"/>
      <c r="P65" s="2"/>
      <c r="Q65" s="2"/>
    </row>
    <row r="66" spans="1:17" ht="12" customHeight="1">
      <c r="A66" s="283" t="s">
        <v>12</v>
      </c>
      <c r="B66" s="285"/>
      <c r="C66" s="295">
        <v>0</v>
      </c>
      <c r="D66" s="292"/>
      <c r="E66" s="45"/>
      <c r="F66" s="2"/>
      <c r="G66" s="2"/>
      <c r="H66" s="2"/>
      <c r="I66" s="2"/>
      <c r="J66" s="2"/>
      <c r="K66" s="2"/>
      <c r="L66" s="2"/>
      <c r="M66" s="2"/>
      <c r="N66" s="2"/>
      <c r="O66" s="2"/>
      <c r="P66" s="2"/>
      <c r="Q66" s="2"/>
    </row>
    <row r="67" spans="1:17" ht="12" customHeight="1">
      <c r="A67" s="300" t="s">
        <v>57</v>
      </c>
      <c r="B67" s="301"/>
      <c r="C67" s="296">
        <f>SUM(C63:C66)</f>
        <v>398.11439999999999</v>
      </c>
      <c r="D67" s="297"/>
      <c r="E67" s="2"/>
      <c r="F67" s="2"/>
      <c r="G67" s="2"/>
      <c r="H67" s="2"/>
      <c r="I67" s="2"/>
      <c r="J67" s="2"/>
      <c r="K67" s="2"/>
      <c r="L67" s="2"/>
      <c r="M67" s="2"/>
      <c r="N67" s="2"/>
      <c r="O67" s="2"/>
      <c r="P67" s="2"/>
      <c r="Q67" s="2"/>
    </row>
    <row r="68" spans="1:17" ht="12" customHeight="1">
      <c r="A68" s="2"/>
      <c r="B68" s="2"/>
      <c r="C68" s="11"/>
      <c r="D68" s="2"/>
      <c r="E68" s="2"/>
      <c r="F68" s="2"/>
      <c r="G68" s="2"/>
      <c r="H68" s="2"/>
      <c r="I68" s="2"/>
      <c r="J68" s="2"/>
      <c r="K68" s="2"/>
      <c r="L68" s="2"/>
      <c r="M68" s="2"/>
      <c r="N68" s="2"/>
      <c r="O68" s="2"/>
      <c r="P68" s="2"/>
      <c r="Q68" s="2"/>
    </row>
    <row r="69" spans="1:17" ht="12" customHeight="1">
      <c r="A69" s="2"/>
      <c r="B69" s="2"/>
      <c r="C69" s="11"/>
      <c r="D69" s="2"/>
      <c r="E69" s="2"/>
      <c r="F69" s="2"/>
      <c r="G69" s="2"/>
      <c r="H69" s="2"/>
      <c r="I69" s="2"/>
      <c r="J69" s="2"/>
      <c r="K69" s="2"/>
      <c r="L69" s="2"/>
      <c r="M69" s="2"/>
      <c r="N69" s="2"/>
      <c r="O69" s="2"/>
      <c r="P69" s="2"/>
      <c r="Q69" s="2"/>
    </row>
    <row r="70" spans="1:17" ht="12" customHeight="1">
      <c r="A70" s="306" t="s">
        <v>58</v>
      </c>
      <c r="B70" s="303"/>
      <c r="C70" s="304"/>
      <c r="D70" s="2"/>
      <c r="E70" s="2"/>
      <c r="F70" s="2"/>
      <c r="G70" s="2"/>
      <c r="H70" s="2"/>
      <c r="I70" s="2"/>
      <c r="J70" s="2"/>
      <c r="K70" s="2"/>
      <c r="L70" s="2"/>
      <c r="M70" s="2"/>
      <c r="N70" s="2"/>
      <c r="O70" s="2"/>
      <c r="P70" s="2"/>
      <c r="Q70" s="2"/>
    </row>
    <row r="71" spans="1:17" ht="12" customHeight="1">
      <c r="A71" s="283">
        <v>2</v>
      </c>
      <c r="B71" s="284" t="s">
        <v>59</v>
      </c>
      <c r="C71" s="283" t="s">
        <v>21</v>
      </c>
      <c r="D71" s="282"/>
      <c r="E71" s="2"/>
      <c r="F71" s="2"/>
      <c r="G71" s="2"/>
      <c r="H71" s="2"/>
      <c r="I71" s="2"/>
      <c r="J71" s="2"/>
      <c r="K71" s="2"/>
      <c r="L71" s="2"/>
      <c r="M71" s="2"/>
      <c r="N71" s="2"/>
      <c r="O71" s="2"/>
      <c r="P71" s="2"/>
      <c r="Q71" s="2"/>
    </row>
    <row r="72" spans="1:17" ht="12" customHeight="1">
      <c r="A72" s="283" t="s">
        <v>33</v>
      </c>
      <c r="B72" s="285" t="s">
        <v>34</v>
      </c>
      <c r="C72" s="286">
        <f>D45</f>
        <v>257.0944290909091</v>
      </c>
      <c r="D72" s="282"/>
      <c r="E72" s="2"/>
      <c r="F72" s="2"/>
      <c r="G72" s="2"/>
      <c r="H72" s="2"/>
      <c r="I72" s="2"/>
      <c r="J72" s="2"/>
      <c r="K72" s="2"/>
      <c r="L72" s="2"/>
      <c r="M72" s="2"/>
      <c r="N72" s="2"/>
      <c r="O72" s="2"/>
      <c r="P72" s="2"/>
      <c r="Q72" s="2"/>
    </row>
    <row r="73" spans="1:17" ht="12" customHeight="1">
      <c r="A73" s="283" t="s">
        <v>40</v>
      </c>
      <c r="B73" s="285" t="s">
        <v>41</v>
      </c>
      <c r="C73" s="286">
        <f>D58</f>
        <v>557.63236445090911</v>
      </c>
      <c r="D73" s="282"/>
      <c r="E73" s="2"/>
      <c r="F73" s="2"/>
      <c r="G73" s="2"/>
      <c r="H73" s="2"/>
      <c r="I73" s="2"/>
      <c r="J73" s="2"/>
      <c r="K73" s="2"/>
      <c r="L73" s="2"/>
      <c r="M73" s="2"/>
      <c r="N73" s="2"/>
      <c r="O73" s="2"/>
      <c r="P73" s="2"/>
      <c r="Q73" s="2"/>
    </row>
    <row r="74" spans="1:17" ht="12" customHeight="1">
      <c r="A74" s="283" t="s">
        <v>54</v>
      </c>
      <c r="B74" s="285" t="s">
        <v>55</v>
      </c>
      <c r="C74" s="287">
        <f>C67</f>
        <v>398.11439999999999</v>
      </c>
      <c r="D74" s="282"/>
      <c r="E74" s="2"/>
      <c r="F74" s="2"/>
      <c r="G74" s="2"/>
      <c r="H74" s="2"/>
      <c r="I74" s="2"/>
      <c r="J74" s="2"/>
      <c r="K74" s="2"/>
      <c r="L74" s="2"/>
      <c r="M74" s="2"/>
      <c r="N74" s="2"/>
      <c r="O74" s="2"/>
      <c r="P74" s="2"/>
      <c r="Q74" s="2"/>
    </row>
    <row r="75" spans="1:17" ht="12" customHeight="1">
      <c r="A75" s="307" t="s">
        <v>52</v>
      </c>
      <c r="B75" s="301"/>
      <c r="C75" s="288">
        <f>SUM(C72:C74)</f>
        <v>1212.8411935418183</v>
      </c>
      <c r="D75" s="282"/>
      <c r="E75" s="2"/>
      <c r="F75" s="2"/>
      <c r="G75" s="2"/>
      <c r="H75" s="2"/>
      <c r="I75" s="2"/>
      <c r="J75" s="2"/>
      <c r="K75" s="2"/>
      <c r="L75" s="2"/>
      <c r="M75" s="2"/>
      <c r="N75" s="2"/>
      <c r="O75" s="2"/>
      <c r="P75" s="2"/>
      <c r="Q75" s="2"/>
    </row>
    <row r="76" spans="1:17" ht="12" customHeight="1">
      <c r="A76" s="2"/>
      <c r="B76" s="2"/>
      <c r="C76" s="11"/>
      <c r="D76" s="2"/>
      <c r="E76" s="2"/>
      <c r="F76" s="2"/>
      <c r="G76" s="2"/>
      <c r="H76" s="2"/>
      <c r="I76" s="2"/>
      <c r="J76" s="2"/>
      <c r="K76" s="2"/>
      <c r="L76" s="2"/>
      <c r="M76" s="2"/>
      <c r="N76" s="2"/>
      <c r="O76" s="2"/>
      <c r="P76" s="2"/>
      <c r="Q76" s="2"/>
    </row>
    <row r="77" spans="1:17" ht="12" customHeight="1">
      <c r="A77" s="308" t="s">
        <v>60</v>
      </c>
      <c r="B77" s="303"/>
      <c r="C77" s="303"/>
      <c r="D77" s="304"/>
      <c r="E77" s="2"/>
      <c r="F77" s="2"/>
      <c r="G77" s="2"/>
      <c r="H77" s="2"/>
      <c r="I77" s="2"/>
      <c r="J77" s="2"/>
      <c r="K77" s="2"/>
      <c r="L77" s="2"/>
      <c r="M77" s="2"/>
      <c r="N77" s="2"/>
      <c r="O77" s="2"/>
      <c r="P77" s="2"/>
      <c r="Q77" s="2"/>
    </row>
    <row r="78" spans="1:17" ht="12" customHeight="1">
      <c r="A78" s="30"/>
      <c r="B78" s="30" t="s">
        <v>61</v>
      </c>
      <c r="C78" s="30"/>
      <c r="D78" s="11"/>
      <c r="E78" s="2"/>
      <c r="F78" s="2"/>
      <c r="G78" s="2"/>
      <c r="H78" s="2"/>
      <c r="I78" s="2"/>
      <c r="J78" s="2"/>
      <c r="K78" s="2"/>
      <c r="L78" s="2"/>
      <c r="M78" s="2"/>
      <c r="N78" s="2"/>
      <c r="O78" s="2"/>
      <c r="P78" s="2"/>
      <c r="Q78" s="2"/>
    </row>
    <row r="79" spans="1:17" ht="12" customHeight="1">
      <c r="A79" s="22">
        <v>3</v>
      </c>
      <c r="B79" s="36" t="s">
        <v>62</v>
      </c>
      <c r="C79" s="22" t="s">
        <v>35</v>
      </c>
      <c r="D79" s="22" t="s">
        <v>21</v>
      </c>
      <c r="E79" s="2"/>
      <c r="F79" s="2"/>
      <c r="G79" s="2"/>
      <c r="H79" s="2"/>
      <c r="I79" s="2"/>
      <c r="J79" s="2"/>
      <c r="K79" s="2"/>
      <c r="L79" s="2"/>
      <c r="M79" s="2"/>
      <c r="N79" s="2"/>
      <c r="O79" s="2"/>
      <c r="P79" s="2"/>
      <c r="Q79" s="2"/>
    </row>
    <row r="80" spans="1:17" ht="12" customHeight="1">
      <c r="A80" s="22" t="s">
        <v>5</v>
      </c>
      <c r="B80" s="31" t="s">
        <v>63</v>
      </c>
      <c r="C80" s="52">
        <f>(0.05*(1/12))*100%</f>
        <v>4.1666666666666666E-3</v>
      </c>
      <c r="D80" s="53">
        <f>C80*(C36+C72+C74+D57)</f>
        <v>8.477684021818181</v>
      </c>
      <c r="E80" s="45"/>
      <c r="F80" s="2"/>
      <c r="G80" s="2"/>
      <c r="H80" s="2"/>
      <c r="I80" s="2"/>
      <c r="J80" s="2"/>
      <c r="K80" s="2"/>
      <c r="L80" s="2"/>
      <c r="M80" s="2"/>
      <c r="N80" s="2"/>
      <c r="O80" s="2"/>
      <c r="P80" s="2"/>
      <c r="Q80" s="2"/>
    </row>
    <row r="81" spans="1:17" ht="12" customHeight="1">
      <c r="A81" s="22" t="s">
        <v>7</v>
      </c>
      <c r="B81" s="31" t="s">
        <v>64</v>
      </c>
      <c r="C81" s="52">
        <f>C57*C80</f>
        <v>3.3333333333333332E-4</v>
      </c>
      <c r="D81" s="54">
        <f>C81*C36</f>
        <v>0.41940363636363637</v>
      </c>
      <c r="E81" s="2"/>
      <c r="F81" s="2"/>
      <c r="G81" s="2"/>
      <c r="H81" s="2"/>
      <c r="I81" s="2"/>
      <c r="J81" s="2"/>
      <c r="K81" s="2"/>
      <c r="L81" s="2"/>
      <c r="M81" s="2"/>
      <c r="N81" s="2"/>
      <c r="O81" s="2"/>
      <c r="P81" s="2"/>
      <c r="Q81" s="2"/>
    </row>
    <row r="82" spans="1:17" ht="12" customHeight="1">
      <c r="A82" s="22" t="s">
        <v>10</v>
      </c>
      <c r="B82" s="31" t="s">
        <v>65</v>
      </c>
      <c r="C82" s="55">
        <v>0.04</v>
      </c>
      <c r="D82" s="53">
        <f>C82*(C36+D45)</f>
        <v>60.612213527272729</v>
      </c>
      <c r="E82" s="45"/>
      <c r="F82" s="2"/>
      <c r="G82" s="2"/>
      <c r="H82" s="2"/>
      <c r="I82" s="2"/>
      <c r="J82" s="2"/>
      <c r="K82" s="2"/>
      <c r="L82" s="2"/>
      <c r="M82" s="2"/>
      <c r="N82" s="2"/>
      <c r="O82" s="2"/>
      <c r="P82" s="2"/>
      <c r="Q82" s="2"/>
    </row>
    <row r="83" spans="1:17" ht="12" customHeight="1">
      <c r="A83" s="22" t="s">
        <v>12</v>
      </c>
      <c r="B83" s="31" t="s">
        <v>66</v>
      </c>
      <c r="C83" s="55">
        <f>(1/30/12)*7</f>
        <v>1.9444444444444445E-2</v>
      </c>
      <c r="D83" s="53">
        <f>C83*(C36+C75)</f>
        <v>48.048235328969703</v>
      </c>
      <c r="E83" s="45"/>
      <c r="F83" s="2"/>
      <c r="G83" s="2"/>
      <c r="H83" s="2"/>
      <c r="I83" s="2"/>
      <c r="J83" s="2"/>
      <c r="K83" s="2"/>
      <c r="L83" s="2"/>
      <c r="M83" s="2"/>
      <c r="N83" s="2"/>
      <c r="O83" s="2"/>
      <c r="P83" s="2"/>
      <c r="Q83" s="2"/>
    </row>
    <row r="84" spans="1:17" ht="12" customHeight="1">
      <c r="A84" s="22"/>
      <c r="B84" s="31" t="s">
        <v>67</v>
      </c>
      <c r="C84" s="55">
        <f>C83*C58</f>
        <v>7.1555555555555565E-3</v>
      </c>
      <c r="D84" s="53">
        <f>C84*C36</f>
        <v>9.0031980606060618</v>
      </c>
      <c r="E84" s="45"/>
      <c r="F84" s="2"/>
      <c r="G84" s="2"/>
      <c r="H84" s="2"/>
      <c r="I84" s="2"/>
      <c r="J84" s="2"/>
      <c r="K84" s="2"/>
      <c r="L84" s="2"/>
      <c r="M84" s="2"/>
      <c r="N84" s="2"/>
      <c r="O84" s="2"/>
      <c r="P84" s="2"/>
      <c r="Q84" s="2"/>
    </row>
    <row r="85" spans="1:17" ht="12" customHeight="1">
      <c r="A85" s="22" t="s">
        <v>26</v>
      </c>
      <c r="B85" s="31" t="s">
        <v>29</v>
      </c>
      <c r="C85" s="52">
        <v>0</v>
      </c>
      <c r="D85" s="54">
        <f>C85*(C36+D45)</f>
        <v>0</v>
      </c>
      <c r="E85" s="2"/>
      <c r="F85" s="2"/>
      <c r="G85" s="2"/>
      <c r="H85" s="2"/>
      <c r="I85" s="2"/>
      <c r="J85" s="2"/>
      <c r="K85" s="2"/>
      <c r="L85" s="2"/>
      <c r="M85" s="2"/>
      <c r="N85" s="2"/>
      <c r="O85" s="2"/>
      <c r="P85" s="2"/>
      <c r="Q85" s="2"/>
    </row>
    <row r="86" spans="1:17" ht="12" customHeight="1">
      <c r="A86" s="298" t="s">
        <v>52</v>
      </c>
      <c r="B86" s="299"/>
      <c r="C86" s="56">
        <f>SUM(C80:C84)</f>
        <v>7.1099999999999997E-2</v>
      </c>
      <c r="D86" s="57">
        <f>SUM(D80:D85)</f>
        <v>126.56073457503031</v>
      </c>
      <c r="E86" s="2"/>
      <c r="F86" s="2"/>
      <c r="G86" s="2"/>
      <c r="H86" s="2"/>
      <c r="I86" s="2"/>
      <c r="J86" s="2"/>
      <c r="K86" s="2"/>
      <c r="L86" s="2"/>
      <c r="M86" s="2"/>
      <c r="N86" s="2"/>
      <c r="O86" s="2"/>
      <c r="P86" s="2"/>
      <c r="Q86" s="2"/>
    </row>
    <row r="87" spans="1:17" ht="12" customHeight="1">
      <c r="A87" s="30"/>
      <c r="B87" s="30"/>
      <c r="C87" s="30"/>
      <c r="D87" s="2"/>
      <c r="E87" s="2"/>
      <c r="F87" s="2"/>
      <c r="G87" s="2"/>
      <c r="H87" s="2"/>
      <c r="I87" s="2"/>
      <c r="J87" s="2"/>
      <c r="K87" s="2"/>
      <c r="L87" s="2"/>
      <c r="M87" s="2"/>
      <c r="N87" s="2"/>
      <c r="O87" s="2"/>
      <c r="P87" s="2"/>
      <c r="Q87" s="2"/>
    </row>
    <row r="88" spans="1:17" ht="12" customHeight="1">
      <c r="A88" s="30"/>
      <c r="B88" s="30"/>
      <c r="C88" s="30"/>
      <c r="D88" s="2"/>
      <c r="E88" s="2"/>
      <c r="F88" s="2"/>
      <c r="G88" s="2"/>
      <c r="H88" s="2"/>
      <c r="I88" s="2"/>
      <c r="J88" s="2"/>
      <c r="K88" s="2"/>
      <c r="L88" s="2"/>
      <c r="M88" s="2"/>
      <c r="N88" s="2"/>
      <c r="O88" s="2"/>
      <c r="P88" s="2"/>
      <c r="Q88" s="2"/>
    </row>
    <row r="89" spans="1:17" ht="12" customHeight="1">
      <c r="A89" s="308" t="s">
        <v>68</v>
      </c>
      <c r="B89" s="303"/>
      <c r="C89" s="303"/>
      <c r="D89" s="304"/>
      <c r="E89" s="2"/>
      <c r="F89" s="2"/>
      <c r="G89" s="2"/>
      <c r="H89" s="2"/>
      <c r="I89" s="2"/>
      <c r="J89" s="2"/>
      <c r="K89" s="2"/>
      <c r="L89" s="2"/>
      <c r="M89" s="2"/>
      <c r="N89" s="2"/>
      <c r="O89" s="2"/>
      <c r="P89" s="2"/>
      <c r="Q89" s="58"/>
    </row>
    <row r="90" spans="1:17" ht="12" customHeight="1">
      <c r="A90" s="30"/>
      <c r="B90" s="30"/>
      <c r="C90" s="30"/>
      <c r="D90" s="30"/>
      <c r="E90" s="2"/>
      <c r="F90" s="2"/>
      <c r="G90" s="2"/>
      <c r="H90" s="2"/>
      <c r="I90" s="48"/>
      <c r="J90" s="2"/>
      <c r="K90" s="2"/>
      <c r="L90" s="2"/>
      <c r="M90" s="2"/>
      <c r="N90" s="2"/>
      <c r="O90" s="2"/>
      <c r="P90" s="2"/>
      <c r="Q90" s="2"/>
    </row>
    <row r="91" spans="1:17" ht="12" customHeight="1">
      <c r="A91" s="302" t="s">
        <v>69</v>
      </c>
      <c r="B91" s="303"/>
      <c r="C91" s="303"/>
      <c r="D91" s="304"/>
      <c r="E91" s="2"/>
      <c r="F91" s="2"/>
      <c r="G91" s="2"/>
      <c r="H91" s="2"/>
      <c r="I91" s="2"/>
      <c r="J91" s="2"/>
      <c r="K91" s="2"/>
      <c r="L91" s="2"/>
      <c r="M91" s="2"/>
      <c r="N91" s="2"/>
      <c r="O91" s="2"/>
      <c r="P91" s="2"/>
      <c r="Q91" s="2"/>
    </row>
    <row r="92" spans="1:17" ht="12" customHeight="1">
      <c r="A92" s="36" t="s">
        <v>70</v>
      </c>
      <c r="B92" s="36" t="s">
        <v>71</v>
      </c>
      <c r="C92" s="22" t="s">
        <v>35</v>
      </c>
      <c r="D92" s="22" t="s">
        <v>21</v>
      </c>
      <c r="E92" s="2"/>
      <c r="F92" s="2"/>
      <c r="G92" s="2"/>
      <c r="H92" s="2"/>
      <c r="I92" s="2"/>
      <c r="J92" s="2"/>
      <c r="K92" s="2"/>
      <c r="L92" s="2"/>
      <c r="M92" s="2"/>
      <c r="N92" s="2"/>
      <c r="O92" s="2"/>
      <c r="P92" s="2"/>
      <c r="Q92" s="2"/>
    </row>
    <row r="93" spans="1:17" ht="12" customHeight="1">
      <c r="A93" s="22" t="s">
        <v>5</v>
      </c>
      <c r="B93" s="31" t="s">
        <v>72</v>
      </c>
      <c r="C93" s="32">
        <f>1/12</f>
        <v>8.3333333333333329E-2</v>
      </c>
      <c r="D93" s="59">
        <f>C93*(C36+C75+D86)</f>
        <v>216.46773643397981</v>
      </c>
      <c r="E93" s="2"/>
      <c r="F93" s="2"/>
      <c r="G93" s="2"/>
      <c r="H93" s="2"/>
      <c r="I93" s="2"/>
      <c r="J93" s="2"/>
      <c r="K93" s="2"/>
      <c r="L93" s="2"/>
      <c r="M93" s="2"/>
      <c r="N93" s="2"/>
      <c r="O93" s="2"/>
      <c r="P93" s="2"/>
      <c r="Q93" s="2"/>
    </row>
    <row r="94" spans="1:17" ht="12" customHeight="1">
      <c r="A94" s="22" t="s">
        <v>7</v>
      </c>
      <c r="B94" s="31" t="s">
        <v>73</v>
      </c>
      <c r="C94" s="32">
        <f>(2.64/30)/12</f>
        <v>7.3333333333333341E-3</v>
      </c>
      <c r="D94" s="59">
        <f>C94*(C36+C75+D86)</f>
        <v>19.049160806190226</v>
      </c>
      <c r="E94" s="60"/>
      <c r="F94" s="2"/>
      <c r="G94" s="58"/>
      <c r="H94" s="61"/>
      <c r="I94" s="61"/>
      <c r="J94" s="2"/>
      <c r="K94" s="2"/>
      <c r="L94" s="2"/>
      <c r="M94" s="2"/>
      <c r="N94" s="2"/>
      <c r="O94" s="2"/>
      <c r="P94" s="2"/>
      <c r="Q94" s="2"/>
    </row>
    <row r="95" spans="1:17" ht="12" customHeight="1">
      <c r="A95" s="22" t="s">
        <v>10</v>
      </c>
      <c r="B95" s="31" t="s">
        <v>74</v>
      </c>
      <c r="C95" s="32">
        <v>1.3299999999999999E-2</v>
      </c>
      <c r="D95" s="59">
        <f>C95*(C36+C75+D86)</f>
        <v>34.548250734863174</v>
      </c>
      <c r="E95" s="2"/>
      <c r="F95" s="2"/>
      <c r="G95" s="2"/>
      <c r="H95" s="2"/>
      <c r="I95" s="2"/>
      <c r="J95" s="2"/>
      <c r="K95" s="2"/>
      <c r="L95" s="2"/>
      <c r="M95" s="2"/>
      <c r="N95" s="2"/>
      <c r="O95" s="2"/>
      <c r="P95" s="2"/>
      <c r="Q95" s="2"/>
    </row>
    <row r="96" spans="1:17" ht="12" customHeight="1">
      <c r="A96" s="22" t="s">
        <v>12</v>
      </c>
      <c r="B96" s="31" t="s">
        <v>75</v>
      </c>
      <c r="C96" s="32">
        <f>(0.78/30)*(1/12)</f>
        <v>2.1666666666666666E-3</v>
      </c>
      <c r="D96" s="59">
        <f>C96*(C36+C75+D86)</f>
        <v>5.6281611472834747</v>
      </c>
      <c r="E96" s="2"/>
      <c r="F96" s="2"/>
      <c r="G96" s="2"/>
      <c r="H96" s="2"/>
      <c r="I96" s="2"/>
      <c r="J96" s="2"/>
      <c r="K96" s="2"/>
      <c r="L96" s="2"/>
      <c r="M96" s="2"/>
      <c r="N96" s="2"/>
      <c r="O96" s="2"/>
      <c r="P96" s="2"/>
      <c r="Q96" s="2"/>
    </row>
    <row r="97" spans="1:17" ht="12" customHeight="1">
      <c r="A97" s="22" t="s">
        <v>26</v>
      </c>
      <c r="B97" s="31" t="s">
        <v>76</v>
      </c>
      <c r="C97" s="34">
        <v>1.8499999999999999E-2</v>
      </c>
      <c r="D97" s="62">
        <f>C97*(D43+D44+D58+C65+C66)</f>
        <v>15.349945680523636</v>
      </c>
      <c r="E97" s="2"/>
      <c r="F97" s="2"/>
      <c r="G97" s="2"/>
      <c r="H97" s="60"/>
      <c r="I97" s="2"/>
      <c r="J97" s="2"/>
      <c r="K97" s="2"/>
      <c r="L97" s="2"/>
      <c r="M97" s="2"/>
      <c r="N97" s="2"/>
      <c r="O97" s="2"/>
      <c r="P97" s="2"/>
      <c r="Q97" s="2"/>
    </row>
    <row r="98" spans="1:17" ht="12" customHeight="1">
      <c r="A98" s="22" t="s">
        <v>28</v>
      </c>
      <c r="B98" s="31" t="s">
        <v>77</v>
      </c>
      <c r="C98" s="34">
        <v>0</v>
      </c>
      <c r="D98" s="62">
        <f>C98*C23</f>
        <v>0</v>
      </c>
      <c r="E98" s="2"/>
      <c r="F98" s="2"/>
      <c r="G98" s="2"/>
      <c r="H98" s="60"/>
      <c r="I98" s="2"/>
      <c r="J98" s="2"/>
      <c r="K98" s="2"/>
      <c r="L98" s="2"/>
      <c r="M98" s="2"/>
      <c r="N98" s="2"/>
      <c r="O98" s="2"/>
      <c r="P98" s="2"/>
      <c r="Q98" s="2"/>
    </row>
    <row r="99" spans="1:17" ht="12" customHeight="1">
      <c r="A99" s="298" t="s">
        <v>52</v>
      </c>
      <c r="B99" s="299"/>
      <c r="C99" s="32">
        <f t="shared" ref="C99:D99" si="2">SUM(C93:C98)</f>
        <v>0.12463333333333332</v>
      </c>
      <c r="D99" s="63">
        <f t="shared" si="2"/>
        <v>291.04325480284035</v>
      </c>
      <c r="E99" s="2"/>
      <c r="F99" s="2"/>
      <c r="G99" s="2"/>
      <c r="H99" s="2"/>
      <c r="I99" s="2"/>
      <c r="J99" s="2"/>
      <c r="K99" s="2"/>
      <c r="L99" s="2"/>
      <c r="M99" s="2"/>
      <c r="N99" s="2"/>
      <c r="O99" s="2"/>
      <c r="P99" s="2"/>
      <c r="Q99" s="2"/>
    </row>
    <row r="100" spans="1:17" ht="12" customHeight="1">
      <c r="A100" s="30"/>
      <c r="B100" s="30"/>
      <c r="C100" s="30"/>
      <c r="D100" s="2"/>
      <c r="E100" s="2"/>
      <c r="F100" s="2"/>
      <c r="G100" s="48"/>
      <c r="H100" s="2"/>
      <c r="I100" s="2"/>
      <c r="J100" s="2"/>
      <c r="K100" s="2"/>
      <c r="L100" s="2"/>
      <c r="M100" s="2"/>
      <c r="N100" s="2"/>
      <c r="O100" s="2"/>
      <c r="P100" s="2"/>
      <c r="Q100" s="2"/>
    </row>
    <row r="101" spans="1:17" ht="12" customHeight="1">
      <c r="A101" s="30"/>
      <c r="B101" s="30"/>
      <c r="C101" s="30"/>
      <c r="D101" s="2"/>
      <c r="E101" s="2"/>
      <c r="F101" s="2"/>
      <c r="G101" s="2"/>
      <c r="H101" s="2"/>
      <c r="I101" s="2"/>
      <c r="J101" s="2"/>
      <c r="K101" s="2"/>
      <c r="L101" s="2"/>
      <c r="M101" s="2"/>
      <c r="N101" s="2"/>
      <c r="O101" s="2"/>
      <c r="P101" s="2"/>
      <c r="Q101" s="2"/>
    </row>
    <row r="102" spans="1:17" ht="12" customHeight="1">
      <c r="A102" s="302" t="s">
        <v>78</v>
      </c>
      <c r="B102" s="303"/>
      <c r="C102" s="303"/>
      <c r="D102" s="304"/>
      <c r="E102" s="2"/>
      <c r="F102" s="2"/>
      <c r="G102" s="2"/>
      <c r="H102" s="2"/>
      <c r="I102" s="2"/>
      <c r="J102" s="2"/>
      <c r="K102" s="2"/>
      <c r="L102" s="2"/>
      <c r="M102" s="2"/>
      <c r="N102" s="2"/>
      <c r="O102" s="2"/>
      <c r="P102" s="2"/>
      <c r="Q102" s="2"/>
    </row>
    <row r="103" spans="1:17" ht="12" customHeight="1">
      <c r="A103" s="36" t="s">
        <v>79</v>
      </c>
      <c r="B103" s="36" t="s">
        <v>80</v>
      </c>
      <c r="C103" s="22" t="s">
        <v>35</v>
      </c>
      <c r="D103" s="22" t="s">
        <v>21</v>
      </c>
      <c r="E103" s="2"/>
      <c r="F103" s="2"/>
      <c r="G103" s="2"/>
      <c r="H103" s="58"/>
      <c r="I103" s="2"/>
      <c r="J103" s="2"/>
      <c r="K103" s="2"/>
      <c r="L103" s="2"/>
      <c r="M103" s="2"/>
      <c r="N103" s="2"/>
      <c r="O103" s="2"/>
      <c r="P103" s="2"/>
      <c r="Q103" s="2"/>
    </row>
    <row r="104" spans="1:17" ht="12" customHeight="1">
      <c r="A104" s="22" t="s">
        <v>5</v>
      </c>
      <c r="B104" s="31" t="s">
        <v>81</v>
      </c>
      <c r="C104" s="64">
        <v>0</v>
      </c>
      <c r="D104" s="40">
        <f>C104*C23</f>
        <v>0</v>
      </c>
      <c r="E104" s="2"/>
      <c r="F104" s="2"/>
      <c r="G104" s="2"/>
      <c r="H104" s="45"/>
      <c r="I104" s="2"/>
      <c r="J104" s="2"/>
      <c r="K104" s="2"/>
      <c r="L104" s="2"/>
      <c r="M104" s="2"/>
      <c r="N104" s="2"/>
      <c r="O104" s="2"/>
      <c r="P104" s="2"/>
      <c r="Q104" s="2"/>
    </row>
    <row r="105" spans="1:17" ht="12" customHeight="1">
      <c r="A105" s="298" t="s">
        <v>52</v>
      </c>
      <c r="B105" s="305"/>
      <c r="C105" s="299"/>
      <c r="D105" s="42">
        <f>D104</f>
        <v>0</v>
      </c>
      <c r="E105" s="2"/>
      <c r="F105" s="2"/>
      <c r="G105" s="2"/>
      <c r="H105" s="2"/>
      <c r="I105" s="2"/>
      <c r="J105" s="2"/>
      <c r="K105" s="2"/>
      <c r="L105" s="2"/>
      <c r="M105" s="2"/>
      <c r="N105" s="2"/>
      <c r="O105" s="2"/>
      <c r="P105" s="2"/>
      <c r="Q105" s="2"/>
    </row>
    <row r="106" spans="1:17" ht="12" customHeight="1">
      <c r="A106" s="2"/>
      <c r="B106" s="2"/>
      <c r="C106" s="11"/>
      <c r="D106" s="2"/>
      <c r="E106" s="2"/>
      <c r="F106" s="2"/>
      <c r="G106" s="2"/>
      <c r="H106" s="2"/>
      <c r="I106" s="2"/>
      <c r="J106" s="2"/>
      <c r="K106" s="2"/>
      <c r="L106" s="2"/>
      <c r="M106" s="2"/>
      <c r="N106" s="2"/>
      <c r="O106" s="2"/>
      <c r="P106" s="2"/>
      <c r="Q106" s="2"/>
    </row>
    <row r="107" spans="1:17" ht="12" customHeight="1">
      <c r="A107" s="2"/>
      <c r="B107" s="2"/>
      <c r="C107" s="11"/>
      <c r="D107" s="2"/>
      <c r="E107" s="2"/>
      <c r="F107" s="2"/>
      <c r="G107" s="2"/>
      <c r="H107" s="2"/>
      <c r="I107" s="2"/>
      <c r="J107" s="2"/>
      <c r="K107" s="2"/>
      <c r="L107" s="2"/>
      <c r="M107" s="2"/>
      <c r="N107" s="2"/>
      <c r="O107" s="2"/>
      <c r="P107" s="2"/>
      <c r="Q107" s="2"/>
    </row>
    <row r="108" spans="1:17" ht="15.75" customHeight="1">
      <c r="A108" s="302" t="s">
        <v>82</v>
      </c>
      <c r="B108" s="303"/>
      <c r="C108" s="304"/>
      <c r="D108" s="65"/>
      <c r="E108" s="2"/>
      <c r="F108" s="2"/>
      <c r="G108" s="2"/>
      <c r="H108" s="2"/>
      <c r="I108" s="2"/>
      <c r="J108" s="2"/>
      <c r="K108" s="2"/>
      <c r="L108" s="2"/>
      <c r="M108" s="2"/>
      <c r="N108" s="2"/>
      <c r="O108" s="2"/>
      <c r="P108" s="2"/>
      <c r="Q108" s="2"/>
    </row>
    <row r="109" spans="1:17" ht="12" customHeight="1">
      <c r="A109" s="36">
        <v>4</v>
      </c>
      <c r="B109" s="36" t="s">
        <v>83</v>
      </c>
      <c r="C109" s="22" t="s">
        <v>21</v>
      </c>
      <c r="D109" s="2"/>
      <c r="E109" s="2"/>
      <c r="F109" s="2"/>
      <c r="G109" s="2"/>
      <c r="H109" s="2"/>
      <c r="I109" s="2"/>
      <c r="J109" s="2"/>
      <c r="K109" s="2"/>
      <c r="L109" s="2"/>
      <c r="M109" s="2"/>
      <c r="N109" s="2"/>
      <c r="O109" s="2"/>
      <c r="P109" s="2"/>
      <c r="Q109" s="2"/>
    </row>
    <row r="110" spans="1:17" ht="12" customHeight="1">
      <c r="A110" s="31" t="s">
        <v>70</v>
      </c>
      <c r="B110" s="31" t="s">
        <v>71</v>
      </c>
      <c r="C110" s="59">
        <f>D99</f>
        <v>291.04325480284035</v>
      </c>
      <c r="D110" s="2"/>
      <c r="E110" s="2"/>
      <c r="F110" s="2"/>
      <c r="G110" s="45"/>
      <c r="H110" s="2"/>
      <c r="I110" s="2"/>
      <c r="J110" s="2"/>
      <c r="K110" s="2"/>
      <c r="L110" s="2"/>
      <c r="M110" s="2"/>
      <c r="N110" s="2"/>
      <c r="O110" s="2"/>
      <c r="P110" s="2"/>
      <c r="Q110" s="2"/>
    </row>
    <row r="111" spans="1:17" ht="12" customHeight="1">
      <c r="A111" s="31" t="s">
        <v>79</v>
      </c>
      <c r="B111" s="31" t="s">
        <v>80</v>
      </c>
      <c r="C111" s="40">
        <f>D105</f>
        <v>0</v>
      </c>
      <c r="D111" s="2"/>
      <c r="E111" s="2"/>
      <c r="F111" s="2"/>
      <c r="G111" s="2"/>
      <c r="H111" s="2"/>
      <c r="I111" s="2"/>
      <c r="J111" s="2"/>
      <c r="K111" s="2"/>
      <c r="L111" s="2"/>
      <c r="M111" s="2"/>
      <c r="N111" s="2"/>
      <c r="O111" s="2"/>
      <c r="P111" s="2"/>
      <c r="Q111" s="2"/>
    </row>
    <row r="112" spans="1:17" ht="12" customHeight="1">
      <c r="A112" s="298" t="s">
        <v>52</v>
      </c>
      <c r="B112" s="299"/>
      <c r="C112" s="66">
        <f>SUM(C110:C111)</f>
        <v>291.04325480284035</v>
      </c>
      <c r="D112" s="2"/>
      <c r="E112" s="2"/>
      <c r="F112" s="2"/>
      <c r="G112" s="2"/>
      <c r="H112" s="2"/>
      <c r="I112" s="2"/>
      <c r="J112" s="2"/>
      <c r="K112" s="2"/>
      <c r="L112" s="2"/>
      <c r="M112" s="2"/>
      <c r="N112" s="2"/>
      <c r="O112" s="2"/>
      <c r="P112" s="2"/>
      <c r="Q112" s="2"/>
    </row>
    <row r="113" spans="1:17" ht="12" customHeight="1">
      <c r="A113" s="2"/>
      <c r="B113" s="2"/>
      <c r="C113" s="11"/>
      <c r="D113" s="2"/>
      <c r="E113" s="2"/>
      <c r="F113" s="2"/>
      <c r="G113" s="37"/>
      <c r="H113" s="60"/>
      <c r="I113" s="2"/>
      <c r="J113" s="2"/>
      <c r="K113" s="2"/>
      <c r="L113" s="2"/>
      <c r="M113" s="2"/>
      <c r="N113" s="2"/>
      <c r="O113" s="2"/>
      <c r="P113" s="2"/>
      <c r="Q113" s="2"/>
    </row>
    <row r="114" spans="1:17" ht="12" customHeight="1">
      <c r="A114" s="2"/>
      <c r="B114" s="2"/>
      <c r="C114" s="11"/>
      <c r="D114" s="2"/>
      <c r="E114" s="2"/>
      <c r="F114" s="2"/>
      <c r="G114" s="2"/>
      <c r="H114" s="2"/>
      <c r="I114" s="2"/>
      <c r="J114" s="2"/>
      <c r="K114" s="2"/>
      <c r="L114" s="2"/>
      <c r="M114" s="2"/>
      <c r="N114" s="2"/>
      <c r="O114" s="2"/>
      <c r="P114" s="2"/>
      <c r="Q114" s="2"/>
    </row>
    <row r="115" spans="1:17" ht="12" customHeight="1">
      <c r="A115" s="323" t="s">
        <v>84</v>
      </c>
      <c r="B115" s="303"/>
      <c r="C115" s="304"/>
      <c r="D115" s="2"/>
      <c r="E115" s="2"/>
      <c r="F115" s="2"/>
      <c r="G115" s="2"/>
      <c r="H115" s="2"/>
      <c r="I115" s="2"/>
      <c r="J115" s="2"/>
      <c r="K115" s="2"/>
      <c r="L115" s="2"/>
      <c r="M115" s="2"/>
      <c r="N115" s="2"/>
      <c r="O115" s="2"/>
      <c r="P115" s="2"/>
      <c r="Q115" s="2"/>
    </row>
    <row r="116" spans="1:17" ht="12" customHeight="1">
      <c r="A116" s="2"/>
      <c r="B116" s="2"/>
      <c r="C116" s="2"/>
      <c r="D116" s="2"/>
      <c r="E116" s="2"/>
      <c r="F116" s="2"/>
      <c r="G116" s="2"/>
      <c r="H116" s="2"/>
      <c r="I116" s="2"/>
      <c r="J116" s="2"/>
      <c r="K116" s="2"/>
      <c r="L116" s="2"/>
      <c r="M116" s="2"/>
      <c r="N116" s="2"/>
      <c r="O116" s="2"/>
      <c r="P116" s="2"/>
      <c r="Q116" s="2"/>
    </row>
    <row r="117" spans="1:17" ht="12" customHeight="1">
      <c r="A117" s="67">
        <v>5</v>
      </c>
      <c r="B117" s="67" t="s">
        <v>85</v>
      </c>
      <c r="C117" s="67" t="s">
        <v>21</v>
      </c>
      <c r="D117" s="2"/>
      <c r="E117" s="2"/>
      <c r="F117" s="2"/>
      <c r="G117" s="2"/>
      <c r="H117" s="2"/>
      <c r="I117" s="2"/>
      <c r="J117" s="2"/>
      <c r="K117" s="2"/>
      <c r="L117" s="2"/>
      <c r="M117" s="2"/>
      <c r="N117" s="2"/>
      <c r="O117" s="2"/>
      <c r="P117" s="2"/>
      <c r="Q117" s="2"/>
    </row>
    <row r="118" spans="1:17" ht="12" customHeight="1">
      <c r="A118" s="12" t="s">
        <v>5</v>
      </c>
      <c r="B118" s="13" t="s">
        <v>86</v>
      </c>
      <c r="C118" s="68">
        <f>+UNIFORMES!R43</f>
        <v>59.178333333333335</v>
      </c>
      <c r="D118" s="2"/>
      <c r="E118" s="2"/>
      <c r="F118" s="2"/>
      <c r="G118" s="2"/>
      <c r="H118" s="2"/>
      <c r="I118" s="2"/>
      <c r="J118" s="2"/>
      <c r="K118" s="2"/>
      <c r="L118" s="2"/>
      <c r="M118" s="2"/>
      <c r="N118" s="2"/>
      <c r="O118" s="2"/>
      <c r="P118" s="2"/>
      <c r="Q118" s="2"/>
    </row>
    <row r="119" spans="1:17" ht="12" customHeight="1">
      <c r="A119" s="12" t="s">
        <v>7</v>
      </c>
      <c r="B119" s="13" t="s">
        <v>87</v>
      </c>
      <c r="C119" s="68">
        <f>+Materiais!O107</f>
        <v>136.14527777777775</v>
      </c>
      <c r="D119" s="2"/>
      <c r="E119" s="2"/>
      <c r="F119" s="2"/>
      <c r="G119" s="2"/>
      <c r="H119" s="2"/>
      <c r="I119" s="2"/>
      <c r="J119" s="2"/>
      <c r="K119" s="2"/>
      <c r="L119" s="2"/>
      <c r="M119" s="2"/>
      <c r="N119" s="2"/>
      <c r="O119" s="2"/>
      <c r="P119" s="2"/>
      <c r="Q119" s="2"/>
    </row>
    <row r="120" spans="1:17" ht="12" customHeight="1">
      <c r="A120" s="12" t="s">
        <v>10</v>
      </c>
      <c r="B120" s="13" t="s">
        <v>88</v>
      </c>
      <c r="C120" s="69">
        <f>+'FERRAMENTAS E EQUIPAMENTOS'!O47</f>
        <v>24.878666666666671</v>
      </c>
      <c r="D120" s="2"/>
      <c r="E120" s="2"/>
      <c r="F120" s="2"/>
      <c r="G120" s="2"/>
      <c r="H120" s="2"/>
      <c r="I120" s="2"/>
      <c r="J120" s="2"/>
      <c r="K120" s="2"/>
      <c r="L120" s="2"/>
      <c r="M120" s="2"/>
      <c r="N120" s="2"/>
      <c r="O120" s="2"/>
      <c r="P120" s="2"/>
      <c r="Q120" s="2"/>
    </row>
    <row r="121" spans="1:17" ht="12" customHeight="1">
      <c r="A121" s="70" t="s">
        <v>12</v>
      </c>
      <c r="B121" s="71" t="s">
        <v>29</v>
      </c>
      <c r="C121" s="68"/>
      <c r="D121" s="2"/>
      <c r="E121" s="2"/>
      <c r="F121" s="2"/>
      <c r="G121" s="2"/>
      <c r="H121" s="2"/>
      <c r="I121" s="2"/>
      <c r="J121" s="2"/>
      <c r="K121" s="2"/>
      <c r="L121" s="2"/>
      <c r="M121" s="2"/>
      <c r="N121" s="2"/>
      <c r="O121" s="2"/>
      <c r="P121" s="2"/>
      <c r="Q121" s="2"/>
    </row>
    <row r="122" spans="1:17" ht="12" customHeight="1">
      <c r="A122" s="70" t="s">
        <v>26</v>
      </c>
      <c r="B122" s="71" t="s">
        <v>89</v>
      </c>
      <c r="C122" s="68"/>
      <c r="D122" s="2"/>
      <c r="E122" s="2"/>
      <c r="F122" s="2"/>
      <c r="G122" s="2"/>
      <c r="H122" s="2"/>
      <c r="I122" s="2"/>
      <c r="J122" s="2"/>
      <c r="K122" s="2"/>
      <c r="L122" s="2"/>
      <c r="M122" s="2"/>
      <c r="N122" s="2"/>
      <c r="O122" s="2"/>
      <c r="P122" s="2"/>
      <c r="Q122" s="2"/>
    </row>
    <row r="123" spans="1:17" ht="12" customHeight="1">
      <c r="A123" s="70" t="s">
        <v>28</v>
      </c>
      <c r="B123" s="71" t="s">
        <v>89</v>
      </c>
      <c r="C123" s="68"/>
      <c r="D123" s="2"/>
      <c r="E123" s="2"/>
      <c r="F123" s="2"/>
      <c r="G123" s="2"/>
      <c r="H123" s="2"/>
      <c r="I123" s="2"/>
      <c r="J123" s="2"/>
      <c r="K123" s="2"/>
      <c r="L123" s="2"/>
      <c r="M123" s="2"/>
      <c r="N123" s="2"/>
      <c r="O123" s="2"/>
      <c r="P123" s="2"/>
      <c r="Q123" s="2"/>
    </row>
    <row r="124" spans="1:17" ht="12" customHeight="1">
      <c r="A124" s="324" t="s">
        <v>90</v>
      </c>
      <c r="B124" s="299"/>
      <c r="C124" s="47">
        <f>SUM(C118:C123)</f>
        <v>220.20227777777777</v>
      </c>
      <c r="D124" s="30"/>
      <c r="E124" s="2"/>
      <c r="F124" s="2"/>
      <c r="G124" s="2"/>
      <c r="H124" s="2"/>
      <c r="I124" s="2"/>
      <c r="J124" s="2"/>
      <c r="K124" s="2"/>
      <c r="L124" s="2"/>
      <c r="M124" s="2"/>
      <c r="N124" s="2"/>
      <c r="O124" s="2"/>
      <c r="P124" s="2"/>
      <c r="Q124" s="2"/>
    </row>
    <row r="125" spans="1:17" ht="12" customHeight="1">
      <c r="A125" s="328"/>
      <c r="B125" s="329"/>
      <c r="C125" s="329"/>
      <c r="D125" s="2"/>
      <c r="E125" s="2"/>
      <c r="F125" s="2"/>
      <c r="G125" s="2"/>
      <c r="H125" s="2"/>
      <c r="I125" s="2"/>
      <c r="J125" s="2"/>
      <c r="K125" s="2"/>
      <c r="L125" s="2"/>
      <c r="M125" s="2"/>
      <c r="N125" s="2"/>
      <c r="O125" s="2"/>
      <c r="P125" s="2"/>
      <c r="Q125" s="2"/>
    </row>
    <row r="126" spans="1:17" ht="12" customHeight="1">
      <c r="A126" s="2"/>
      <c r="B126" s="2"/>
      <c r="C126" s="11"/>
      <c r="D126" s="2"/>
      <c r="E126" s="2"/>
      <c r="F126" s="2"/>
      <c r="G126" s="2"/>
      <c r="H126" s="2"/>
      <c r="I126" s="2"/>
      <c r="J126" s="2"/>
      <c r="K126" s="2"/>
      <c r="L126" s="2"/>
      <c r="M126" s="2"/>
      <c r="N126" s="2"/>
      <c r="O126" s="2"/>
      <c r="P126" s="2"/>
      <c r="Q126" s="2"/>
    </row>
    <row r="127" spans="1:17" ht="12" customHeight="1">
      <c r="A127" s="323" t="s">
        <v>91</v>
      </c>
      <c r="B127" s="303"/>
      <c r="C127" s="303"/>
      <c r="D127" s="304"/>
      <c r="E127" s="2"/>
      <c r="F127" s="2"/>
      <c r="G127" s="2"/>
      <c r="H127" s="2"/>
      <c r="I127" s="2"/>
      <c r="J127" s="2"/>
      <c r="K127" s="2"/>
      <c r="L127" s="2"/>
      <c r="M127" s="2"/>
      <c r="N127" s="2"/>
      <c r="O127" s="2"/>
      <c r="P127" s="2"/>
      <c r="Q127" s="2"/>
    </row>
    <row r="128" spans="1:17" ht="12" customHeight="1">
      <c r="A128" s="2"/>
      <c r="B128" s="2"/>
      <c r="C128" s="11"/>
      <c r="D128" s="2"/>
      <c r="E128" s="2"/>
      <c r="F128" s="2"/>
      <c r="G128" s="2"/>
      <c r="H128" s="2"/>
      <c r="I128" s="2"/>
      <c r="J128" s="2"/>
      <c r="K128" s="2"/>
      <c r="L128" s="2"/>
      <c r="M128" s="2"/>
      <c r="N128" s="2"/>
      <c r="O128" s="2"/>
      <c r="P128" s="2"/>
      <c r="Q128" s="2"/>
    </row>
    <row r="129" spans="1:17" ht="12" customHeight="1">
      <c r="A129" s="22">
        <v>6</v>
      </c>
      <c r="B129" s="36" t="s">
        <v>92</v>
      </c>
      <c r="C129" s="22" t="s">
        <v>35</v>
      </c>
      <c r="D129" s="22" t="s">
        <v>21</v>
      </c>
      <c r="E129" s="2"/>
      <c r="F129" s="2"/>
      <c r="G129" s="2"/>
      <c r="H129" s="2"/>
      <c r="I129" s="2"/>
      <c r="J129" s="2"/>
      <c r="K129" s="2"/>
      <c r="L129" s="2"/>
      <c r="M129" s="2"/>
      <c r="N129" s="2"/>
      <c r="O129" s="2"/>
      <c r="P129" s="2"/>
      <c r="Q129" s="2"/>
    </row>
    <row r="130" spans="1:17" ht="12" customHeight="1">
      <c r="A130" s="22" t="s">
        <v>5</v>
      </c>
      <c r="B130" s="31" t="s">
        <v>93</v>
      </c>
      <c r="C130" s="72">
        <v>0.03</v>
      </c>
      <c r="D130" s="73">
        <f>(C36+C75+D86+C112+C124)*C130</f>
        <v>93.265751093651275</v>
      </c>
      <c r="E130" s="2"/>
      <c r="F130" s="2"/>
      <c r="G130" s="2"/>
      <c r="H130" s="2"/>
      <c r="I130" s="2"/>
      <c r="J130" s="2"/>
      <c r="K130" s="2"/>
      <c r="L130" s="2"/>
      <c r="M130" s="2"/>
      <c r="N130" s="2"/>
      <c r="O130" s="2"/>
      <c r="P130" s="2"/>
      <c r="Q130" s="2"/>
    </row>
    <row r="131" spans="1:17" ht="12" customHeight="1">
      <c r="A131" s="22" t="s">
        <v>7</v>
      </c>
      <c r="B131" s="31" t="s">
        <v>94</v>
      </c>
      <c r="C131" s="39">
        <v>6.7900000000000002E-2</v>
      </c>
      <c r="D131" s="73">
        <f>(C147+C148+C149+C150+C151)*C131</f>
        <v>211.09148330863073</v>
      </c>
      <c r="E131" s="2"/>
      <c r="F131" s="2"/>
      <c r="G131" s="2"/>
      <c r="H131" s="2"/>
      <c r="I131" s="2"/>
      <c r="J131" s="2"/>
      <c r="K131" s="2"/>
      <c r="L131" s="2"/>
      <c r="M131" s="2"/>
      <c r="N131" s="2"/>
      <c r="O131" s="2"/>
      <c r="P131" s="2"/>
      <c r="Q131" s="2"/>
    </row>
    <row r="132" spans="1:17" ht="12" customHeight="1">
      <c r="A132" s="22" t="s">
        <v>10</v>
      </c>
      <c r="B132" s="31" t="s">
        <v>95</v>
      </c>
      <c r="C132" s="38" t="s">
        <v>96</v>
      </c>
      <c r="D132" s="74">
        <v>0</v>
      </c>
      <c r="E132" s="2"/>
      <c r="F132" s="2"/>
      <c r="G132" s="2"/>
      <c r="H132" s="2"/>
      <c r="I132" s="2"/>
      <c r="J132" s="2"/>
      <c r="K132" s="2"/>
      <c r="L132" s="2"/>
      <c r="M132" s="2"/>
      <c r="N132" s="2"/>
      <c r="O132" s="2"/>
      <c r="P132" s="2"/>
      <c r="Q132" s="2"/>
    </row>
    <row r="133" spans="1:17" ht="12" customHeight="1">
      <c r="A133" s="22"/>
      <c r="B133" s="31" t="s">
        <v>97</v>
      </c>
      <c r="C133" s="39">
        <v>1.6500000000000001E-2</v>
      </c>
      <c r="D133" s="62">
        <f>((C152+D130+D131)/C141)*C133</f>
        <v>65.677034949441236</v>
      </c>
      <c r="E133" s="2"/>
      <c r="F133" s="2"/>
      <c r="G133" s="2"/>
      <c r="H133" s="2"/>
      <c r="I133" s="2"/>
      <c r="J133" s="2"/>
      <c r="K133" s="2"/>
      <c r="L133" s="2"/>
      <c r="M133" s="2"/>
      <c r="N133" s="2"/>
      <c r="O133" s="2"/>
      <c r="P133" s="2"/>
      <c r="Q133" s="2"/>
    </row>
    <row r="134" spans="1:17" ht="12" customHeight="1">
      <c r="A134" s="22"/>
      <c r="B134" s="31" t="s">
        <v>98</v>
      </c>
      <c r="C134" s="39">
        <v>7.5999999999999998E-2</v>
      </c>
      <c r="D134" s="62">
        <f>((C152+D130+D131)/C141)*C134</f>
        <v>302.51240340348693</v>
      </c>
      <c r="E134" s="2"/>
      <c r="F134" s="2"/>
      <c r="G134" s="2"/>
      <c r="H134" s="2"/>
      <c r="I134" s="2"/>
      <c r="J134" s="2"/>
      <c r="K134" s="2"/>
      <c r="L134" s="2"/>
      <c r="M134" s="2"/>
      <c r="N134" s="2"/>
      <c r="O134" s="2"/>
      <c r="P134" s="2"/>
      <c r="Q134" s="2"/>
    </row>
    <row r="135" spans="1:17" ht="12" customHeight="1">
      <c r="A135" s="22"/>
      <c r="B135" s="31" t="s">
        <v>99</v>
      </c>
      <c r="C135" s="38">
        <v>0</v>
      </c>
      <c r="D135" s="74">
        <v>0</v>
      </c>
      <c r="E135" s="2"/>
      <c r="F135" s="2"/>
      <c r="G135" s="2"/>
      <c r="H135" s="2"/>
      <c r="I135" s="2"/>
      <c r="J135" s="2"/>
      <c r="K135" s="2"/>
      <c r="L135" s="2"/>
      <c r="M135" s="2"/>
      <c r="N135" s="2"/>
      <c r="O135" s="2"/>
      <c r="P135" s="2"/>
      <c r="Q135" s="2"/>
    </row>
    <row r="136" spans="1:17" ht="12" customHeight="1">
      <c r="A136" s="31"/>
      <c r="B136" s="31" t="s">
        <v>100</v>
      </c>
      <c r="C136" s="72">
        <v>0.05</v>
      </c>
      <c r="D136" s="62">
        <f>((C152+D130+D131)/C141)*C136</f>
        <v>199.02131802860981</v>
      </c>
      <c r="E136" s="2"/>
      <c r="F136" s="2"/>
      <c r="G136" s="2"/>
      <c r="H136" s="2"/>
      <c r="I136" s="2"/>
      <c r="J136" s="2"/>
      <c r="K136" s="2"/>
      <c r="L136" s="2"/>
      <c r="M136" s="2"/>
      <c r="N136" s="2"/>
      <c r="O136" s="2"/>
      <c r="P136" s="2"/>
      <c r="Q136" s="2"/>
    </row>
    <row r="137" spans="1:17" ht="12" customHeight="1">
      <c r="A137" s="75"/>
      <c r="B137" s="75" t="s">
        <v>101</v>
      </c>
      <c r="C137" s="39">
        <v>0.14249999999999999</v>
      </c>
      <c r="D137" s="74">
        <v>0</v>
      </c>
      <c r="E137" s="45"/>
      <c r="F137" s="2"/>
      <c r="G137" s="2"/>
      <c r="H137" s="2"/>
      <c r="I137" s="2"/>
      <c r="J137" s="2"/>
      <c r="K137" s="2"/>
      <c r="L137" s="2"/>
      <c r="M137" s="2"/>
      <c r="N137" s="2"/>
      <c r="O137" s="2"/>
      <c r="P137" s="2"/>
      <c r="Q137" s="2"/>
    </row>
    <row r="138" spans="1:17" ht="12" customHeight="1">
      <c r="A138" s="298" t="s">
        <v>102</v>
      </c>
      <c r="B138" s="305"/>
      <c r="C138" s="299"/>
      <c r="D138" s="63">
        <f>SUM(D129:D137)</f>
        <v>871.56799078382005</v>
      </c>
      <c r="E138" s="45"/>
      <c r="F138" s="2"/>
      <c r="G138" s="2"/>
      <c r="H138" s="2"/>
      <c r="I138" s="2"/>
      <c r="J138" s="2"/>
      <c r="K138" s="2"/>
      <c r="L138" s="2"/>
      <c r="M138" s="2"/>
      <c r="N138" s="2"/>
      <c r="O138" s="2"/>
      <c r="P138" s="2"/>
      <c r="Q138" s="2"/>
    </row>
    <row r="139" spans="1:17" ht="12" customHeight="1">
      <c r="A139" s="328" t="s">
        <v>103</v>
      </c>
      <c r="B139" s="329"/>
      <c r="C139" s="329"/>
      <c r="D139" s="76"/>
      <c r="E139" s="2"/>
      <c r="F139" s="2"/>
      <c r="G139" s="45"/>
      <c r="H139" s="2"/>
      <c r="I139" s="2"/>
      <c r="J139" s="2"/>
      <c r="K139" s="2"/>
      <c r="L139" s="2"/>
      <c r="M139" s="2"/>
      <c r="N139" s="2"/>
      <c r="O139" s="2"/>
      <c r="P139" s="2"/>
      <c r="Q139" s="2"/>
    </row>
    <row r="140" spans="1:17" ht="12" customHeight="1">
      <c r="A140" s="315" t="s">
        <v>104</v>
      </c>
      <c r="B140" s="311"/>
      <c r="C140" s="311"/>
      <c r="D140" s="2"/>
      <c r="E140" s="2"/>
      <c r="F140" s="2"/>
      <c r="G140" s="45"/>
      <c r="H140" s="2"/>
      <c r="I140" s="2"/>
      <c r="J140" s="2"/>
      <c r="K140" s="2"/>
      <c r="L140" s="2"/>
      <c r="M140" s="2"/>
      <c r="N140" s="2"/>
      <c r="O140" s="2"/>
      <c r="P140" s="2"/>
      <c r="Q140" s="2"/>
    </row>
    <row r="141" spans="1:17" ht="12" customHeight="1">
      <c r="A141" s="334" t="s">
        <v>105</v>
      </c>
      <c r="B141" s="304"/>
      <c r="C141" s="77">
        <v>0.85750000000000004</v>
      </c>
      <c r="D141" s="2"/>
      <c r="E141" s="2"/>
      <c r="F141" s="2"/>
      <c r="G141" s="78"/>
      <c r="H141" s="2"/>
      <c r="I141" s="2"/>
      <c r="J141" s="2"/>
      <c r="K141" s="2"/>
      <c r="L141" s="2"/>
      <c r="M141" s="2"/>
      <c r="N141" s="2"/>
      <c r="O141" s="2"/>
      <c r="P141" s="2"/>
      <c r="Q141" s="2"/>
    </row>
    <row r="142" spans="1:17" ht="12" customHeight="1">
      <c r="A142" s="2"/>
      <c r="B142" s="2"/>
      <c r="C142" s="2"/>
      <c r="D142" s="2"/>
      <c r="E142" s="2"/>
      <c r="F142" s="22"/>
      <c r="G142" s="2"/>
      <c r="H142" s="2"/>
      <c r="I142" s="2"/>
      <c r="J142" s="2"/>
      <c r="K142" s="2"/>
      <c r="L142" s="2"/>
      <c r="M142" s="2"/>
      <c r="N142" s="2"/>
      <c r="O142" s="2"/>
      <c r="P142" s="2"/>
      <c r="Q142" s="2"/>
    </row>
    <row r="143" spans="1:17" ht="12" customHeight="1">
      <c r="A143" s="2"/>
      <c r="B143" s="2"/>
      <c r="C143" s="2"/>
      <c r="D143" s="2"/>
      <c r="E143" s="2"/>
      <c r="F143" s="22"/>
      <c r="G143" s="2"/>
      <c r="H143" s="2"/>
      <c r="I143" s="2"/>
      <c r="J143" s="2"/>
      <c r="K143" s="2"/>
      <c r="L143" s="2"/>
      <c r="M143" s="2"/>
      <c r="N143" s="2"/>
      <c r="O143" s="2"/>
      <c r="P143" s="2"/>
      <c r="Q143" s="2"/>
    </row>
    <row r="144" spans="1:17" ht="12" customHeight="1">
      <c r="A144" s="308" t="s">
        <v>106</v>
      </c>
      <c r="B144" s="303"/>
      <c r="C144" s="304"/>
      <c r="D144" s="65"/>
      <c r="E144" s="2"/>
      <c r="F144" s="22"/>
      <c r="G144" s="2"/>
      <c r="H144" s="2"/>
      <c r="I144" s="2"/>
      <c r="J144" s="2"/>
      <c r="K144" s="2"/>
      <c r="L144" s="2"/>
      <c r="M144" s="2"/>
      <c r="N144" s="2"/>
      <c r="O144" s="2"/>
      <c r="P144" s="2"/>
      <c r="Q144" s="2"/>
    </row>
    <row r="145" spans="1:17" ht="12" customHeight="1">
      <c r="A145" s="2"/>
      <c r="B145" s="2"/>
      <c r="C145" s="2"/>
      <c r="D145" s="2"/>
      <c r="E145" s="2"/>
      <c r="F145" s="22"/>
      <c r="G145" s="2"/>
      <c r="H145" s="2"/>
      <c r="I145" s="2"/>
      <c r="J145" s="2"/>
      <c r="K145" s="2"/>
      <c r="L145" s="2"/>
      <c r="M145" s="2"/>
      <c r="N145" s="2"/>
      <c r="O145" s="2"/>
      <c r="P145" s="2"/>
      <c r="Q145" s="2"/>
    </row>
    <row r="146" spans="1:17" ht="12" customHeight="1">
      <c r="A146" s="38"/>
      <c r="B146" s="22" t="s">
        <v>107</v>
      </c>
      <c r="C146" s="22" t="s">
        <v>21</v>
      </c>
      <c r="D146" s="2"/>
      <c r="E146" s="2"/>
      <c r="F146" s="22"/>
      <c r="G146" s="2"/>
      <c r="H146" s="2"/>
      <c r="I146" s="2"/>
      <c r="J146" s="2"/>
      <c r="K146" s="2"/>
      <c r="L146" s="2"/>
      <c r="M146" s="2"/>
      <c r="N146" s="2"/>
      <c r="O146" s="2"/>
      <c r="P146" s="2"/>
      <c r="Q146" s="2"/>
    </row>
    <row r="147" spans="1:17" ht="12" customHeight="1">
      <c r="A147" s="22" t="s">
        <v>5</v>
      </c>
      <c r="B147" s="31" t="s">
        <v>108</v>
      </c>
      <c r="C147" s="62">
        <f>C36</f>
        <v>1258.2109090909091</v>
      </c>
      <c r="D147" s="2"/>
      <c r="E147" s="2"/>
      <c r="F147" s="22"/>
      <c r="G147" s="2"/>
      <c r="H147" s="2"/>
      <c r="I147" s="2"/>
      <c r="J147" s="2"/>
      <c r="K147" s="2"/>
      <c r="L147" s="2"/>
      <c r="M147" s="2"/>
      <c r="N147" s="2"/>
      <c r="O147" s="2"/>
      <c r="P147" s="2"/>
      <c r="Q147" s="2"/>
    </row>
    <row r="148" spans="1:17" ht="12" customHeight="1">
      <c r="A148" s="22" t="s">
        <v>7</v>
      </c>
      <c r="B148" s="31" t="s">
        <v>109</v>
      </c>
      <c r="C148" s="62">
        <f>C75</f>
        <v>1212.8411935418183</v>
      </c>
      <c r="D148" s="2"/>
      <c r="E148" s="2"/>
      <c r="F148" s="22"/>
      <c r="G148" s="2"/>
      <c r="H148" s="2"/>
      <c r="I148" s="2"/>
      <c r="J148" s="2"/>
      <c r="K148" s="2"/>
      <c r="L148" s="2"/>
      <c r="M148" s="2"/>
      <c r="N148" s="2"/>
      <c r="O148" s="2"/>
      <c r="P148" s="2"/>
      <c r="Q148" s="2"/>
    </row>
    <row r="149" spans="1:17" ht="12" customHeight="1">
      <c r="A149" s="22" t="s">
        <v>10</v>
      </c>
      <c r="B149" s="31" t="s">
        <v>60</v>
      </c>
      <c r="C149" s="50">
        <f>D86</f>
        <v>126.56073457503031</v>
      </c>
      <c r="D149" s="2"/>
      <c r="E149" s="2"/>
      <c r="F149" s="22"/>
      <c r="G149" s="2"/>
      <c r="H149" s="2"/>
      <c r="I149" s="2"/>
      <c r="J149" s="2"/>
      <c r="K149" s="2"/>
      <c r="L149" s="2"/>
      <c r="M149" s="2"/>
      <c r="N149" s="2"/>
      <c r="O149" s="2"/>
      <c r="P149" s="2"/>
      <c r="Q149" s="2"/>
    </row>
    <row r="150" spans="1:17" ht="12" customHeight="1">
      <c r="A150" s="22" t="s">
        <v>12</v>
      </c>
      <c r="B150" s="31" t="s">
        <v>68</v>
      </c>
      <c r="C150" s="62">
        <f>C112</f>
        <v>291.04325480284035</v>
      </c>
      <c r="D150" s="2"/>
      <c r="E150" s="2"/>
      <c r="F150" s="22"/>
      <c r="G150" s="2"/>
      <c r="H150" s="2"/>
      <c r="I150" s="2"/>
      <c r="J150" s="2"/>
      <c r="K150" s="2"/>
      <c r="L150" s="2"/>
      <c r="M150" s="2"/>
      <c r="N150" s="2"/>
      <c r="O150" s="2"/>
      <c r="P150" s="2"/>
      <c r="Q150" s="2"/>
    </row>
    <row r="151" spans="1:17" ht="12" customHeight="1">
      <c r="A151" s="22" t="s">
        <v>26</v>
      </c>
      <c r="B151" s="31" t="s">
        <v>110</v>
      </c>
      <c r="C151" s="50">
        <f>C124</f>
        <v>220.20227777777777</v>
      </c>
      <c r="D151" s="2"/>
      <c r="E151" s="2"/>
      <c r="F151" s="22"/>
      <c r="G151" s="2"/>
      <c r="H151" s="2"/>
      <c r="I151" s="2"/>
      <c r="J151" s="2"/>
      <c r="K151" s="2"/>
      <c r="L151" s="2"/>
      <c r="M151" s="2"/>
      <c r="N151" s="2"/>
      <c r="O151" s="2"/>
      <c r="P151" s="2"/>
      <c r="Q151" s="2"/>
    </row>
    <row r="152" spans="1:17" ht="12" customHeight="1">
      <c r="A152" s="298" t="s">
        <v>111</v>
      </c>
      <c r="B152" s="299"/>
      <c r="C152" s="63">
        <f>SUM(C147:C151)</f>
        <v>3108.858369788376</v>
      </c>
      <c r="D152" s="2"/>
      <c r="E152" s="2"/>
      <c r="F152" s="22"/>
      <c r="G152" s="2"/>
      <c r="H152" s="2"/>
      <c r="I152" s="2"/>
      <c r="J152" s="2"/>
      <c r="K152" s="2"/>
      <c r="L152" s="2"/>
      <c r="M152" s="2"/>
      <c r="N152" s="2"/>
      <c r="O152" s="2"/>
      <c r="P152" s="2"/>
      <c r="Q152" s="2"/>
    </row>
    <row r="153" spans="1:17" ht="12" customHeight="1">
      <c r="A153" s="22" t="s">
        <v>28</v>
      </c>
      <c r="B153" s="31" t="s">
        <v>112</v>
      </c>
      <c r="C153" s="62">
        <f>D138</f>
        <v>871.56799078382005</v>
      </c>
      <c r="D153" s="2"/>
      <c r="E153" s="2"/>
      <c r="F153" s="22"/>
      <c r="G153" s="45"/>
      <c r="H153" s="2"/>
      <c r="I153" s="2"/>
      <c r="J153" s="2"/>
      <c r="K153" s="2"/>
      <c r="L153" s="2"/>
      <c r="M153" s="2"/>
      <c r="N153" s="2"/>
      <c r="O153" s="2"/>
      <c r="P153" s="2"/>
      <c r="Q153" s="2"/>
    </row>
    <row r="154" spans="1:17" ht="12" customHeight="1">
      <c r="A154" s="298" t="s">
        <v>113</v>
      </c>
      <c r="B154" s="299"/>
      <c r="C154" s="63">
        <f>SUM(C152+C153)</f>
        <v>3980.4263605721962</v>
      </c>
      <c r="D154" s="2"/>
      <c r="E154" s="2"/>
      <c r="F154" s="22"/>
      <c r="G154" s="2"/>
      <c r="H154" s="2"/>
      <c r="I154" s="2"/>
      <c r="J154" s="2"/>
      <c r="K154" s="2"/>
      <c r="L154" s="2"/>
      <c r="M154" s="2"/>
      <c r="N154" s="2"/>
      <c r="O154" s="2"/>
      <c r="P154" s="2"/>
      <c r="Q154" s="2"/>
    </row>
    <row r="155" spans="1:17" ht="12" customHeight="1">
      <c r="A155" s="79"/>
      <c r="B155" s="79"/>
      <c r="C155" s="80"/>
      <c r="D155" s="2"/>
      <c r="E155" s="2"/>
      <c r="F155" s="81"/>
      <c r="G155" s="2"/>
      <c r="H155" s="2"/>
      <c r="I155" s="2"/>
      <c r="J155" s="2"/>
      <c r="K155" s="2"/>
      <c r="L155" s="2"/>
      <c r="M155" s="2"/>
      <c r="N155" s="2"/>
      <c r="O155" s="2"/>
      <c r="P155" s="2"/>
      <c r="Q155" s="2"/>
    </row>
    <row r="156" spans="1:17" ht="12" customHeight="1">
      <c r="A156" s="79"/>
      <c r="B156" s="79"/>
      <c r="C156" s="80"/>
      <c r="D156" s="2"/>
      <c r="E156" s="2"/>
      <c r="F156" s="81"/>
      <c r="G156" s="2"/>
      <c r="H156" s="2"/>
      <c r="I156" s="2"/>
      <c r="J156" s="2"/>
      <c r="K156" s="2"/>
      <c r="L156" s="2"/>
      <c r="M156" s="2"/>
      <c r="N156" s="2"/>
      <c r="O156" s="2"/>
      <c r="P156" s="2"/>
      <c r="Q156" s="2"/>
    </row>
    <row r="157" spans="1:17" ht="12" customHeight="1">
      <c r="A157" s="2"/>
      <c r="B157" s="2"/>
      <c r="C157" s="2"/>
      <c r="D157" s="2"/>
      <c r="E157" s="2"/>
      <c r="F157" s="82"/>
      <c r="G157" s="2"/>
      <c r="H157" s="2"/>
      <c r="I157" s="2"/>
      <c r="J157" s="2"/>
      <c r="K157" s="2"/>
      <c r="L157" s="2"/>
      <c r="M157" s="2"/>
      <c r="N157" s="2"/>
      <c r="O157" s="2"/>
      <c r="P157" s="2"/>
      <c r="Q157" s="2"/>
    </row>
    <row r="158" spans="1:17" ht="12" customHeight="1">
      <c r="A158" s="323" t="s">
        <v>114</v>
      </c>
      <c r="B158" s="303"/>
      <c r="C158" s="303"/>
      <c r="D158" s="303"/>
      <c r="E158" s="303"/>
      <c r="F158" s="303"/>
      <c r="G158" s="303"/>
      <c r="H158" s="304"/>
      <c r="I158" s="2"/>
      <c r="J158" s="2"/>
      <c r="K158" s="2"/>
      <c r="L158" s="2"/>
      <c r="M158" s="2"/>
      <c r="N158" s="2"/>
      <c r="O158" s="2"/>
      <c r="P158" s="2"/>
      <c r="Q158" s="2"/>
    </row>
    <row r="159" spans="1:17" ht="12" customHeight="1">
      <c r="A159" s="30"/>
      <c r="B159" s="30"/>
      <c r="C159" s="83"/>
      <c r="D159" s="2"/>
      <c r="E159" s="84"/>
      <c r="F159" s="84"/>
      <c r="G159" s="2"/>
      <c r="H159" s="2"/>
      <c r="I159" s="2"/>
      <c r="J159" s="2"/>
      <c r="K159" s="2"/>
      <c r="L159" s="2"/>
      <c r="M159" s="2"/>
      <c r="N159" s="2"/>
      <c r="O159" s="2"/>
      <c r="P159" s="2"/>
      <c r="Q159" s="2"/>
    </row>
    <row r="160" spans="1:17" ht="12" customHeight="1">
      <c r="A160" s="335" t="s">
        <v>115</v>
      </c>
      <c r="B160" s="336"/>
      <c r="C160" s="330" t="s">
        <v>116</v>
      </c>
      <c r="D160" s="330" t="s">
        <v>117</v>
      </c>
      <c r="E160" s="22" t="s">
        <v>118</v>
      </c>
      <c r="F160" s="330" t="s">
        <v>119</v>
      </c>
      <c r="G160" s="332" t="s">
        <v>120</v>
      </c>
      <c r="H160" s="22" t="s">
        <v>121</v>
      </c>
      <c r="I160" s="2"/>
      <c r="J160" s="2"/>
      <c r="K160" s="2"/>
      <c r="L160" s="2"/>
      <c r="M160" s="2"/>
      <c r="N160" s="2"/>
      <c r="O160" s="2"/>
      <c r="P160" s="2"/>
      <c r="Q160" s="2"/>
    </row>
    <row r="161" spans="1:17" ht="12" customHeight="1">
      <c r="A161" s="337"/>
      <c r="B161" s="338"/>
      <c r="C161" s="331"/>
      <c r="D161" s="331"/>
      <c r="E161" s="22" t="s">
        <v>122</v>
      </c>
      <c r="F161" s="331"/>
      <c r="G161" s="333"/>
      <c r="H161" s="22" t="s">
        <v>123</v>
      </c>
      <c r="I161" s="2"/>
      <c r="J161" s="2"/>
      <c r="K161" s="2"/>
      <c r="L161" s="2"/>
      <c r="M161" s="2"/>
      <c r="N161" s="2"/>
      <c r="O161" s="2"/>
      <c r="P161" s="2"/>
      <c r="Q161" s="2"/>
    </row>
    <row r="162" spans="1:17" ht="12" customHeight="1">
      <c r="A162" s="22" t="s">
        <v>124</v>
      </c>
      <c r="B162" s="38" t="str">
        <f>C21</f>
        <v>Auxiliar de Manutenção Predial</v>
      </c>
      <c r="C162" s="62">
        <f>C154</f>
        <v>3980.4263605721962</v>
      </c>
      <c r="D162" s="38">
        <v>1</v>
      </c>
      <c r="E162" s="62">
        <f>C162*D162</f>
        <v>3980.4263605721962</v>
      </c>
      <c r="F162" s="31"/>
      <c r="G162" s="289">
        <v>1</v>
      </c>
      <c r="H162" s="62">
        <f>E162*G162</f>
        <v>3980.4263605721962</v>
      </c>
      <c r="I162" s="2"/>
      <c r="J162" s="2"/>
      <c r="K162" s="2"/>
      <c r="L162" s="2"/>
      <c r="M162" s="2"/>
      <c r="N162" s="2"/>
      <c r="O162" s="2"/>
      <c r="P162" s="2"/>
      <c r="Q162" s="2"/>
    </row>
    <row r="163" spans="1:17" ht="12" customHeight="1">
      <c r="A163" s="298"/>
      <c r="B163" s="305"/>
      <c r="C163" s="305"/>
      <c r="D163" s="305"/>
      <c r="E163" s="305"/>
      <c r="F163" s="305"/>
      <c r="G163" s="305"/>
      <c r="H163" s="299"/>
      <c r="I163" s="2"/>
      <c r="J163" s="2"/>
      <c r="K163" s="2"/>
      <c r="L163" s="2"/>
      <c r="M163" s="2"/>
      <c r="N163" s="2"/>
      <c r="O163" s="2"/>
      <c r="P163" s="2"/>
      <c r="Q163" s="2"/>
    </row>
    <row r="164" spans="1:17" ht="12" customHeight="1">
      <c r="A164" s="30"/>
      <c r="B164" s="30"/>
      <c r="C164" s="83"/>
      <c r="D164" s="2"/>
      <c r="E164" s="84"/>
      <c r="F164" s="84"/>
      <c r="G164" s="2"/>
      <c r="H164" s="2"/>
      <c r="I164" s="2"/>
      <c r="J164" s="2"/>
      <c r="K164" s="2"/>
      <c r="L164" s="2"/>
      <c r="M164" s="2"/>
      <c r="N164" s="2"/>
      <c r="O164" s="2"/>
      <c r="P164" s="2"/>
      <c r="Q164" s="2"/>
    </row>
    <row r="165" spans="1:17" ht="12" customHeight="1">
      <c r="A165" s="30"/>
      <c r="B165" s="30"/>
      <c r="C165" s="83"/>
      <c r="D165" s="2"/>
      <c r="E165" s="84"/>
      <c r="F165" s="84"/>
      <c r="G165" s="2"/>
      <c r="H165" s="2"/>
      <c r="I165" s="2"/>
      <c r="J165" s="2"/>
      <c r="K165" s="2"/>
      <c r="L165" s="2"/>
      <c r="M165" s="2"/>
      <c r="N165" s="2"/>
      <c r="O165" s="2"/>
      <c r="P165" s="2"/>
      <c r="Q165" s="2"/>
    </row>
    <row r="166" spans="1:17" ht="12" customHeight="1">
      <c r="A166" s="308" t="s">
        <v>125</v>
      </c>
      <c r="B166" s="303"/>
      <c r="C166" s="304"/>
      <c r="D166" s="2"/>
      <c r="E166" s="84"/>
      <c r="F166" s="84"/>
      <c r="G166" s="2"/>
      <c r="H166" s="2"/>
      <c r="I166" s="2"/>
      <c r="J166" s="2"/>
      <c r="K166" s="2"/>
      <c r="L166" s="2"/>
      <c r="M166" s="2"/>
      <c r="N166" s="2"/>
      <c r="O166" s="2"/>
      <c r="P166" s="2"/>
      <c r="Q166" s="2"/>
    </row>
    <row r="167" spans="1:17" ht="12" customHeight="1">
      <c r="A167" s="2"/>
      <c r="B167" s="2"/>
      <c r="C167" s="2"/>
      <c r="D167" s="2"/>
      <c r="E167" s="2"/>
      <c r="F167" s="2"/>
      <c r="G167" s="2"/>
      <c r="H167" s="2"/>
      <c r="I167" s="2"/>
      <c r="J167" s="2"/>
      <c r="K167" s="2"/>
      <c r="L167" s="2"/>
      <c r="M167" s="2"/>
      <c r="N167" s="2"/>
      <c r="O167" s="2"/>
      <c r="P167" s="2"/>
      <c r="Q167" s="2"/>
    </row>
    <row r="168" spans="1:17" ht="15" customHeight="1">
      <c r="A168" s="314" t="s">
        <v>126</v>
      </c>
      <c r="B168" s="305"/>
      <c r="C168" s="299"/>
      <c r="D168" s="2"/>
      <c r="E168" s="2"/>
      <c r="F168" s="2"/>
      <c r="G168" s="2"/>
      <c r="H168" s="2"/>
      <c r="I168" s="2"/>
      <c r="J168" s="2"/>
      <c r="K168" s="2"/>
      <c r="L168" s="2"/>
      <c r="M168" s="2"/>
      <c r="N168" s="2"/>
      <c r="O168" s="2"/>
      <c r="P168" s="2"/>
      <c r="Q168" s="2"/>
    </row>
    <row r="169" spans="1:17" ht="12" customHeight="1">
      <c r="A169" s="31"/>
      <c r="B169" s="36" t="s">
        <v>127</v>
      </c>
      <c r="C169" s="22" t="s">
        <v>128</v>
      </c>
      <c r="D169" s="2"/>
      <c r="E169" s="2"/>
      <c r="F169" s="2"/>
      <c r="G169" s="2"/>
      <c r="H169" s="2"/>
      <c r="I169" s="2"/>
      <c r="J169" s="2"/>
      <c r="K169" s="2"/>
      <c r="L169" s="2"/>
      <c r="M169" s="2"/>
      <c r="N169" s="2"/>
      <c r="O169" s="2"/>
      <c r="P169" s="2"/>
      <c r="Q169" s="2"/>
    </row>
    <row r="170" spans="1:17" ht="12" customHeight="1">
      <c r="A170" s="22" t="s">
        <v>5</v>
      </c>
      <c r="B170" s="31" t="s">
        <v>129</v>
      </c>
      <c r="C170" s="62">
        <f>C162</f>
        <v>3980.4263605721962</v>
      </c>
      <c r="D170" s="2"/>
      <c r="E170" s="2"/>
      <c r="F170" s="2"/>
      <c r="G170" s="2"/>
      <c r="H170" s="2"/>
      <c r="I170" s="2"/>
      <c r="J170" s="2"/>
      <c r="K170" s="2"/>
      <c r="L170" s="2"/>
      <c r="M170" s="2"/>
      <c r="N170" s="2"/>
      <c r="O170" s="2"/>
      <c r="P170" s="2"/>
      <c r="Q170" s="2"/>
    </row>
    <row r="171" spans="1:17" ht="12" customHeight="1">
      <c r="A171" s="22" t="s">
        <v>7</v>
      </c>
      <c r="B171" s="31" t="s">
        <v>130</v>
      </c>
      <c r="C171" s="62">
        <f>H162</f>
        <v>3980.4263605721962</v>
      </c>
      <c r="D171" s="2"/>
      <c r="E171" s="2"/>
      <c r="F171" s="2"/>
      <c r="G171" s="2"/>
      <c r="H171" s="2"/>
      <c r="I171" s="2"/>
      <c r="J171" s="2"/>
      <c r="K171" s="2"/>
      <c r="L171" s="2"/>
      <c r="M171" s="2"/>
      <c r="N171" s="2"/>
      <c r="O171" s="2"/>
      <c r="P171" s="2"/>
      <c r="Q171" s="2"/>
    </row>
    <row r="172" spans="1:17" ht="12" customHeight="1">
      <c r="A172" s="22" t="s">
        <v>10</v>
      </c>
      <c r="B172" s="31" t="s">
        <v>131</v>
      </c>
      <c r="C172" s="85">
        <f>H162*12</f>
        <v>47765.116326866351</v>
      </c>
      <c r="D172" s="2"/>
      <c r="E172" s="2"/>
      <c r="F172" s="2"/>
      <c r="G172" s="2"/>
      <c r="H172" s="2"/>
      <c r="I172" s="2"/>
      <c r="J172" s="2"/>
      <c r="K172" s="2"/>
      <c r="L172" s="2"/>
      <c r="M172" s="2"/>
      <c r="N172" s="2"/>
      <c r="O172" s="2"/>
      <c r="P172" s="2"/>
      <c r="Q172" s="2"/>
    </row>
  </sheetData>
  <mergeCells count="51">
    <mergeCell ref="A166:C166"/>
    <mergeCell ref="A141:B141"/>
    <mergeCell ref="A144:C144"/>
    <mergeCell ref="A152:B152"/>
    <mergeCell ref="A154:B154"/>
    <mergeCell ref="A160:B161"/>
    <mergeCell ref="C160:C161"/>
    <mergeCell ref="A115:C115"/>
    <mergeCell ref="A124:B124"/>
    <mergeCell ref="A125:C125"/>
    <mergeCell ref="A127:D127"/>
    <mergeCell ref="A138:C138"/>
    <mergeCell ref="A139:C139"/>
    <mergeCell ref="A163:H163"/>
    <mergeCell ref="A158:H158"/>
    <mergeCell ref="D160:D161"/>
    <mergeCell ref="F160:F161"/>
    <mergeCell ref="G160:G161"/>
    <mergeCell ref="A168:C168"/>
    <mergeCell ref="A140:C140"/>
    <mergeCell ref="A11:C11"/>
    <mergeCell ref="A17:C17"/>
    <mergeCell ref="A18:C18"/>
    <mergeCell ref="A20:C20"/>
    <mergeCell ref="A41:D41"/>
    <mergeCell ref="A39:D39"/>
    <mergeCell ref="A48:D48"/>
    <mergeCell ref="A36:B36"/>
    <mergeCell ref="A26:C26"/>
    <mergeCell ref="A28:C28"/>
    <mergeCell ref="A99:B99"/>
    <mergeCell ref="A45:B45"/>
    <mergeCell ref="A58:B58"/>
    <mergeCell ref="A61:C61"/>
    <mergeCell ref="A9:B9"/>
    <mergeCell ref="A1:D1"/>
    <mergeCell ref="A3:D3"/>
    <mergeCell ref="A5:D5"/>
    <mergeCell ref="A7:B7"/>
    <mergeCell ref="A8:B8"/>
    <mergeCell ref="A112:B112"/>
    <mergeCell ref="A67:B67"/>
    <mergeCell ref="A86:B86"/>
    <mergeCell ref="A102:D102"/>
    <mergeCell ref="A105:C105"/>
    <mergeCell ref="A108:C108"/>
    <mergeCell ref="A70:C70"/>
    <mergeCell ref="A75:B75"/>
    <mergeCell ref="A77:D77"/>
    <mergeCell ref="A89:D89"/>
    <mergeCell ref="A91:D91"/>
  </mergeCells>
  <pageMargins left="0.70866141732283472" right="0.11811023622047245" top="0.39370078740157483" bottom="0.39370078740157483" header="0" footer="0"/>
  <pageSetup paperSize="9" fitToHeight="0" orientation="portrait" r:id="rId1"/>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Q172"/>
  <sheetViews>
    <sheetView workbookViewId="0">
      <selection activeCell="B65" sqref="B65"/>
    </sheetView>
  </sheetViews>
  <sheetFormatPr defaultColWidth="14.42578125" defaultRowHeight="15" customHeight="1"/>
  <cols>
    <col min="1" max="1" width="17.28515625" customWidth="1"/>
    <col min="2" max="2" width="58.28515625" customWidth="1"/>
    <col min="3" max="3" width="20.7109375" customWidth="1"/>
    <col min="4" max="4" width="16.28515625" customWidth="1"/>
    <col min="5" max="5" width="13.28515625" customWidth="1"/>
    <col min="6" max="6" width="16" hidden="1" customWidth="1"/>
    <col min="7" max="7" width="13.28515625" customWidth="1"/>
    <col min="8" max="8" width="16" customWidth="1"/>
    <col min="9" max="9" width="13.5703125" customWidth="1"/>
    <col min="10" max="10" width="13.7109375" customWidth="1"/>
    <col min="11" max="17" width="9.140625" customWidth="1"/>
  </cols>
  <sheetData>
    <row r="1" spans="1:17" ht="12" customHeight="1">
      <c r="A1" s="310" t="s">
        <v>0</v>
      </c>
      <c r="B1" s="311"/>
      <c r="C1" s="311"/>
      <c r="D1" s="311"/>
      <c r="E1" s="2"/>
      <c r="F1" s="2"/>
      <c r="G1" s="2"/>
      <c r="H1" s="2"/>
      <c r="I1" s="2"/>
      <c r="J1" s="2"/>
      <c r="K1" s="2"/>
      <c r="L1" s="2"/>
      <c r="M1" s="2"/>
      <c r="N1" s="2"/>
      <c r="O1" s="2"/>
      <c r="P1" s="2"/>
      <c r="Q1" s="2"/>
    </row>
    <row r="2" spans="1:17" ht="12" customHeight="1">
      <c r="A2" s="3"/>
      <c r="B2" s="3"/>
      <c r="C2" s="3"/>
      <c r="D2" s="4"/>
      <c r="E2" s="2"/>
      <c r="F2" s="2"/>
      <c r="G2" s="2"/>
      <c r="H2" s="2"/>
      <c r="I2" s="2"/>
      <c r="J2" s="2"/>
      <c r="K2" s="2"/>
      <c r="L2" s="2"/>
      <c r="M2" s="2"/>
      <c r="N2" s="2"/>
      <c r="O2" s="2"/>
      <c r="P2" s="2"/>
      <c r="Q2" s="2"/>
    </row>
    <row r="3" spans="1:17" ht="12" customHeight="1">
      <c r="A3" s="312" t="s">
        <v>1</v>
      </c>
      <c r="B3" s="303"/>
      <c r="C3" s="303"/>
      <c r="D3" s="304"/>
      <c r="E3" s="2"/>
      <c r="F3" s="2"/>
      <c r="G3" s="2"/>
      <c r="H3" s="2"/>
      <c r="I3" s="2"/>
      <c r="J3" s="2"/>
      <c r="K3" s="2"/>
      <c r="L3" s="2"/>
      <c r="M3" s="2"/>
      <c r="N3" s="2"/>
      <c r="O3" s="2"/>
      <c r="P3" s="2"/>
      <c r="Q3" s="2"/>
    </row>
    <row r="4" spans="1:17" ht="12" customHeight="1">
      <c r="A4" s="1"/>
      <c r="B4" s="1"/>
      <c r="C4" s="1"/>
      <c r="D4" s="5"/>
      <c r="E4" s="2"/>
      <c r="F4" s="2"/>
      <c r="G4" s="2"/>
      <c r="H4" s="2"/>
      <c r="I4" s="2"/>
      <c r="J4" s="2"/>
      <c r="K4" s="2"/>
      <c r="L4" s="2"/>
      <c r="M4" s="2"/>
      <c r="N4" s="2"/>
      <c r="O4" s="2"/>
      <c r="P4" s="2"/>
      <c r="Q4" s="2"/>
    </row>
    <row r="5" spans="1:17" ht="12" customHeight="1">
      <c r="A5" s="313" t="s">
        <v>421</v>
      </c>
      <c r="B5" s="303"/>
      <c r="C5" s="303"/>
      <c r="D5" s="304"/>
      <c r="E5" s="2"/>
      <c r="F5" s="2"/>
      <c r="G5" s="2"/>
      <c r="H5" s="2"/>
      <c r="I5" s="2"/>
      <c r="J5" s="2"/>
      <c r="K5" s="2"/>
      <c r="L5" s="2"/>
      <c r="M5" s="2"/>
      <c r="N5" s="2"/>
      <c r="O5" s="2"/>
      <c r="P5" s="2"/>
      <c r="Q5" s="2"/>
    </row>
    <row r="6" spans="1:17" ht="12" customHeight="1">
      <c r="A6" s="6"/>
      <c r="B6" s="6"/>
      <c r="C6" s="7"/>
      <c r="D6" s="6"/>
      <c r="E6" s="2"/>
      <c r="F6" s="2"/>
      <c r="G6" s="2"/>
      <c r="H6" s="2"/>
      <c r="I6" s="2"/>
      <c r="J6" s="2"/>
      <c r="K6" s="2"/>
      <c r="L6" s="2"/>
      <c r="M6" s="2"/>
      <c r="N6" s="2"/>
      <c r="O6" s="2"/>
      <c r="P6" s="2"/>
      <c r="Q6" s="2"/>
    </row>
    <row r="7" spans="1:17" ht="12" customHeight="1">
      <c r="A7" s="339" t="s">
        <v>547</v>
      </c>
      <c r="B7" s="299"/>
      <c r="C7" s="8"/>
      <c r="D7" s="6"/>
      <c r="E7" s="2"/>
      <c r="F7" s="2"/>
      <c r="G7" s="2"/>
      <c r="H7" s="2"/>
      <c r="I7" s="2"/>
      <c r="J7" s="2"/>
      <c r="K7" s="2"/>
      <c r="L7" s="2"/>
      <c r="M7" s="2"/>
      <c r="N7" s="2"/>
      <c r="O7" s="2"/>
      <c r="P7" s="2"/>
      <c r="Q7" s="2"/>
    </row>
    <row r="8" spans="1:17" ht="12" customHeight="1">
      <c r="A8" s="339" t="s">
        <v>548</v>
      </c>
      <c r="B8" s="299"/>
      <c r="C8" s="9"/>
      <c r="D8" s="6"/>
      <c r="E8" s="2"/>
      <c r="F8" s="2"/>
      <c r="G8" s="2"/>
      <c r="H8" s="2"/>
      <c r="I8" s="2"/>
      <c r="J8" s="2"/>
      <c r="K8" s="2"/>
      <c r="L8" s="2"/>
      <c r="M8" s="2"/>
      <c r="N8" s="2"/>
      <c r="O8" s="2"/>
      <c r="P8" s="2"/>
      <c r="Q8" s="2"/>
    </row>
    <row r="9" spans="1:17" ht="12" customHeight="1">
      <c r="A9" s="309" t="s">
        <v>3</v>
      </c>
      <c r="B9" s="299"/>
      <c r="C9" s="7"/>
      <c r="D9" s="6"/>
      <c r="E9" s="2"/>
      <c r="F9" s="2"/>
      <c r="G9" s="2"/>
      <c r="H9" s="2"/>
      <c r="I9" s="2"/>
      <c r="J9" s="2"/>
      <c r="K9" s="2"/>
      <c r="L9" s="2"/>
      <c r="M9" s="2"/>
      <c r="N9" s="2"/>
      <c r="O9" s="2"/>
      <c r="P9" s="2"/>
      <c r="Q9" s="2"/>
    </row>
    <row r="10" spans="1:17" ht="12" customHeight="1">
      <c r="A10" s="10"/>
      <c r="B10" s="10"/>
      <c r="C10" s="11"/>
      <c r="D10" s="2"/>
      <c r="E10" s="2"/>
      <c r="F10" s="2"/>
      <c r="G10" s="2"/>
      <c r="H10" s="2"/>
      <c r="I10" s="2"/>
      <c r="J10" s="2"/>
      <c r="K10" s="2"/>
      <c r="L10" s="2"/>
      <c r="M10" s="2"/>
      <c r="N10" s="2"/>
      <c r="O10" s="2"/>
      <c r="P10" s="2"/>
      <c r="Q10" s="2"/>
    </row>
    <row r="11" spans="1:17" ht="12" customHeight="1">
      <c r="A11" s="316" t="s">
        <v>4</v>
      </c>
      <c r="B11" s="317"/>
      <c r="C11" s="318"/>
      <c r="D11" s="2"/>
      <c r="E11" s="2"/>
      <c r="F11" s="2"/>
      <c r="G11" s="2"/>
      <c r="H11" s="2"/>
      <c r="I11" s="2"/>
      <c r="J11" s="2"/>
      <c r="K11" s="2"/>
      <c r="L11" s="2"/>
      <c r="M11" s="2"/>
      <c r="N11" s="2"/>
      <c r="O11" s="2"/>
      <c r="P11" s="2"/>
      <c r="Q11" s="2"/>
    </row>
    <row r="12" spans="1:17" ht="12" customHeight="1">
      <c r="A12" s="12" t="s">
        <v>5</v>
      </c>
      <c r="B12" s="13" t="s">
        <v>6</v>
      </c>
      <c r="C12" s="14" t="s">
        <v>533</v>
      </c>
      <c r="D12" s="2"/>
      <c r="E12" s="2"/>
      <c r="F12" s="2"/>
      <c r="G12" s="2"/>
      <c r="H12" s="2"/>
      <c r="I12" s="2"/>
      <c r="J12" s="2"/>
      <c r="K12" s="2"/>
      <c r="L12" s="2"/>
      <c r="M12" s="2"/>
      <c r="N12" s="2"/>
      <c r="O12" s="2"/>
      <c r="P12" s="2"/>
      <c r="Q12" s="2"/>
    </row>
    <row r="13" spans="1:17" ht="12" customHeight="1">
      <c r="A13" s="12" t="s">
        <v>7</v>
      </c>
      <c r="B13" s="13" t="s">
        <v>8</v>
      </c>
      <c r="C13" s="15" t="s">
        <v>9</v>
      </c>
      <c r="D13" s="2"/>
      <c r="E13" s="2"/>
      <c r="F13" s="2"/>
      <c r="G13" s="2"/>
      <c r="H13" s="2"/>
      <c r="I13" s="2"/>
      <c r="J13" s="2"/>
      <c r="K13" s="2"/>
      <c r="L13" s="2"/>
      <c r="M13" s="2"/>
      <c r="N13" s="2"/>
      <c r="O13" s="2"/>
      <c r="P13" s="2"/>
      <c r="Q13" s="2"/>
    </row>
    <row r="14" spans="1:17" ht="12" customHeight="1">
      <c r="A14" s="12" t="s">
        <v>10</v>
      </c>
      <c r="B14" s="13" t="s">
        <v>11</v>
      </c>
      <c r="C14" s="16" t="s">
        <v>532</v>
      </c>
      <c r="D14" s="2"/>
      <c r="E14" s="2"/>
      <c r="F14" s="2"/>
      <c r="G14" s="2"/>
      <c r="H14" s="2"/>
      <c r="I14" s="2"/>
      <c r="J14" s="2"/>
      <c r="K14" s="2"/>
      <c r="L14" s="2"/>
      <c r="M14" s="2"/>
      <c r="N14" s="2"/>
      <c r="O14" s="2"/>
      <c r="P14" s="2"/>
      <c r="Q14" s="2"/>
    </row>
    <row r="15" spans="1:17" ht="12" customHeight="1">
      <c r="A15" s="12" t="s">
        <v>12</v>
      </c>
      <c r="B15" s="13" t="s">
        <v>13</v>
      </c>
      <c r="C15" s="17">
        <v>12</v>
      </c>
      <c r="D15" s="2"/>
      <c r="E15" s="2"/>
      <c r="F15" s="2"/>
      <c r="G15" s="2"/>
      <c r="H15" s="2"/>
      <c r="I15" s="2"/>
      <c r="J15" s="2"/>
      <c r="K15" s="2"/>
      <c r="L15" s="2"/>
      <c r="M15" s="2"/>
      <c r="N15" s="2"/>
      <c r="O15" s="2"/>
      <c r="P15" s="2"/>
      <c r="Q15" s="2"/>
    </row>
    <row r="16" spans="1:17" ht="12" customHeight="1">
      <c r="A16" s="11"/>
      <c r="B16" s="2"/>
      <c r="C16" s="11"/>
      <c r="D16" s="2"/>
      <c r="E16" s="2"/>
      <c r="F16" s="2"/>
      <c r="G16" s="2"/>
      <c r="H16" s="2"/>
      <c r="I16" s="2"/>
      <c r="J16" s="2"/>
      <c r="K16" s="2"/>
      <c r="L16" s="2"/>
      <c r="M16" s="2"/>
      <c r="N16" s="2"/>
      <c r="O16" s="2"/>
      <c r="P16" s="2"/>
      <c r="Q16" s="2"/>
    </row>
    <row r="17" spans="1:17" ht="12" customHeight="1">
      <c r="A17" s="319"/>
      <c r="B17" s="311"/>
      <c r="C17" s="311"/>
      <c r="D17" s="2"/>
      <c r="E17" s="2"/>
      <c r="F17" s="2"/>
      <c r="G17" s="2"/>
      <c r="H17" s="2"/>
      <c r="I17" s="2"/>
      <c r="J17" s="2"/>
      <c r="K17" s="2"/>
      <c r="L17" s="2"/>
      <c r="M17" s="2"/>
      <c r="N17" s="2"/>
      <c r="O17" s="2"/>
      <c r="P17" s="2"/>
      <c r="Q17" s="2"/>
    </row>
    <row r="18" spans="1:17" ht="12" customHeight="1">
      <c r="A18" s="315"/>
      <c r="B18" s="311"/>
      <c r="C18" s="311"/>
      <c r="D18" s="2"/>
      <c r="E18" s="2"/>
      <c r="F18" s="2"/>
      <c r="G18" s="2"/>
      <c r="H18" s="2"/>
      <c r="I18" s="2"/>
      <c r="J18" s="2"/>
      <c r="K18" s="2"/>
      <c r="L18" s="2"/>
      <c r="M18" s="2"/>
      <c r="N18" s="2"/>
      <c r="O18" s="2"/>
      <c r="P18" s="2"/>
      <c r="Q18" s="2"/>
    </row>
    <row r="19" spans="1:17" ht="12" customHeight="1">
      <c r="A19" s="19"/>
      <c r="B19" s="19"/>
      <c r="C19" s="19"/>
      <c r="D19" s="2"/>
      <c r="E19" s="2"/>
      <c r="F19" s="2"/>
      <c r="G19" s="2"/>
      <c r="H19" s="2"/>
      <c r="I19" s="2"/>
      <c r="J19" s="2"/>
      <c r="K19" s="2"/>
      <c r="L19" s="2"/>
      <c r="M19" s="2"/>
      <c r="N19" s="2"/>
      <c r="O19" s="2"/>
      <c r="P19" s="2"/>
      <c r="Q19" s="2"/>
    </row>
    <row r="20" spans="1:17" ht="12" customHeight="1">
      <c r="A20" s="320" t="s">
        <v>14</v>
      </c>
      <c r="B20" s="317"/>
      <c r="C20" s="321"/>
      <c r="D20" s="2"/>
      <c r="E20" s="2"/>
      <c r="F20" s="2"/>
      <c r="G20" s="2"/>
      <c r="H20" s="2"/>
      <c r="I20" s="2"/>
      <c r="J20" s="2"/>
      <c r="K20" s="2"/>
      <c r="L20" s="2"/>
      <c r="M20" s="2"/>
      <c r="N20" s="2"/>
      <c r="O20" s="2"/>
      <c r="P20" s="2"/>
      <c r="Q20" s="2"/>
    </row>
    <row r="21" spans="1:17" ht="12" customHeight="1">
      <c r="A21" s="20">
        <v>1</v>
      </c>
      <c r="B21" s="21" t="s">
        <v>15</v>
      </c>
      <c r="C21" s="22" t="s">
        <v>421</v>
      </c>
      <c r="D21" s="2"/>
      <c r="E21" s="2"/>
      <c r="F21" s="2"/>
      <c r="G21" s="2"/>
      <c r="H21" s="2"/>
      <c r="I21" s="2"/>
      <c r="J21" s="2"/>
      <c r="K21" s="2"/>
      <c r="L21" s="2"/>
      <c r="M21" s="2"/>
      <c r="N21" s="2"/>
      <c r="O21" s="2"/>
      <c r="P21" s="2"/>
      <c r="Q21" s="2"/>
    </row>
    <row r="22" spans="1:17" ht="12" customHeight="1">
      <c r="A22" s="20">
        <v>2</v>
      </c>
      <c r="B22" s="21" t="s">
        <v>16</v>
      </c>
      <c r="C22" s="17" t="s">
        <v>534</v>
      </c>
      <c r="D22" s="2"/>
      <c r="E22" s="2"/>
      <c r="F22" s="2"/>
      <c r="G22" s="23"/>
      <c r="H22" s="2"/>
      <c r="I22" s="2"/>
      <c r="J22" s="2"/>
      <c r="K22" s="2"/>
      <c r="L22" s="2"/>
      <c r="M22" s="2"/>
      <c r="N22" s="2"/>
      <c r="O22" s="2"/>
      <c r="P22" s="2"/>
      <c r="Q22" s="2"/>
    </row>
    <row r="23" spans="1:17" ht="12" customHeight="1">
      <c r="A23" s="20">
        <v>3</v>
      </c>
      <c r="B23" s="290" t="s">
        <v>550</v>
      </c>
      <c r="C23" s="24">
        <v>1047</v>
      </c>
      <c r="D23" s="2"/>
      <c r="E23" s="2"/>
      <c r="F23" s="2"/>
      <c r="G23" s="2"/>
      <c r="H23" s="2"/>
      <c r="I23" s="2"/>
      <c r="J23" s="2"/>
      <c r="K23" s="2"/>
      <c r="L23" s="2"/>
      <c r="M23" s="2"/>
      <c r="N23" s="2"/>
      <c r="O23" s="2"/>
      <c r="P23" s="2"/>
      <c r="Q23" s="2"/>
    </row>
    <row r="24" spans="1:17" ht="12" customHeight="1">
      <c r="A24" s="20">
        <v>4</v>
      </c>
      <c r="B24" s="21" t="s">
        <v>17</v>
      </c>
      <c r="C24" s="22" t="s">
        <v>421</v>
      </c>
      <c r="D24" s="2"/>
      <c r="E24" s="2"/>
      <c r="F24" s="2"/>
      <c r="G24" s="2"/>
      <c r="H24" s="2"/>
      <c r="I24" s="2"/>
      <c r="J24" s="2"/>
      <c r="K24" s="2"/>
      <c r="L24" s="2"/>
      <c r="M24" s="2"/>
      <c r="N24" s="2"/>
      <c r="O24" s="2"/>
      <c r="P24" s="2"/>
      <c r="Q24" s="2"/>
    </row>
    <row r="25" spans="1:17" ht="12" customHeight="1">
      <c r="A25" s="20">
        <v>5</v>
      </c>
      <c r="B25" s="21" t="s">
        <v>18</v>
      </c>
      <c r="C25" s="26">
        <v>43831</v>
      </c>
      <c r="D25" s="27"/>
      <c r="E25" s="2"/>
      <c r="F25" s="2"/>
      <c r="G25" s="2"/>
      <c r="H25" s="2"/>
      <c r="I25" s="2"/>
      <c r="J25" s="2"/>
      <c r="K25" s="2"/>
      <c r="L25" s="2"/>
      <c r="M25" s="2"/>
      <c r="N25" s="2"/>
      <c r="O25" s="2"/>
      <c r="P25" s="2"/>
      <c r="Q25" s="2"/>
    </row>
    <row r="26" spans="1:17" ht="12" customHeight="1">
      <c r="A26" s="315"/>
      <c r="B26" s="311"/>
      <c r="C26" s="311"/>
      <c r="D26" s="27"/>
      <c r="E26" s="2"/>
      <c r="F26" s="2"/>
      <c r="G26" s="2"/>
      <c r="H26" s="2"/>
      <c r="I26" s="2"/>
      <c r="J26" s="2"/>
      <c r="K26" s="2"/>
      <c r="L26" s="2"/>
      <c r="M26" s="2"/>
      <c r="N26" s="2"/>
      <c r="O26" s="2"/>
      <c r="P26" s="2"/>
      <c r="Q26" s="2"/>
    </row>
    <row r="27" spans="1:17" ht="12" customHeight="1">
      <c r="A27" s="11"/>
      <c r="B27" s="2"/>
      <c r="C27" s="11"/>
      <c r="D27" s="2"/>
      <c r="E27" s="2"/>
      <c r="F27" s="2"/>
      <c r="G27" s="2"/>
      <c r="H27" s="2"/>
      <c r="I27" s="2"/>
      <c r="J27" s="2"/>
      <c r="K27" s="2"/>
      <c r="L27" s="2"/>
      <c r="M27" s="2"/>
      <c r="N27" s="2"/>
      <c r="O27" s="2"/>
      <c r="P27" s="2"/>
      <c r="Q27" s="2"/>
    </row>
    <row r="28" spans="1:17" ht="12" customHeight="1">
      <c r="A28" s="323" t="s">
        <v>19</v>
      </c>
      <c r="B28" s="303"/>
      <c r="C28" s="304"/>
      <c r="D28" s="2"/>
      <c r="E28" s="2"/>
      <c r="F28" s="2"/>
      <c r="G28" s="2"/>
      <c r="H28" s="2"/>
      <c r="I28" s="2"/>
      <c r="J28" s="2"/>
      <c r="K28" s="2"/>
      <c r="L28" s="2"/>
      <c r="M28" s="2"/>
      <c r="N28" s="2"/>
      <c r="O28" s="2"/>
      <c r="P28" s="2"/>
      <c r="Q28" s="2"/>
    </row>
    <row r="29" spans="1:17" ht="12" customHeight="1">
      <c r="A29" s="22">
        <v>1</v>
      </c>
      <c r="B29" s="22" t="s">
        <v>20</v>
      </c>
      <c r="C29" s="22" t="s">
        <v>21</v>
      </c>
      <c r="D29" s="2"/>
      <c r="E29" s="2"/>
      <c r="F29" s="2"/>
      <c r="G29" s="2"/>
      <c r="H29" s="2"/>
      <c r="I29" s="2"/>
      <c r="J29" s="2"/>
      <c r="K29" s="2"/>
      <c r="L29" s="2"/>
      <c r="M29" s="2"/>
      <c r="N29" s="2"/>
      <c r="O29" s="2"/>
      <c r="P29" s="2"/>
      <c r="Q29" s="2"/>
    </row>
    <row r="30" spans="1:17" ht="12" customHeight="1">
      <c r="A30" s="22" t="s">
        <v>5</v>
      </c>
      <c r="B30" s="21" t="s">
        <v>22</v>
      </c>
      <c r="C30" s="28">
        <f>+C23*0.909090909090909</f>
        <v>951.81818181818176</v>
      </c>
      <c r="D30" s="2"/>
      <c r="E30" s="2"/>
      <c r="F30" s="2"/>
      <c r="G30" s="2"/>
      <c r="H30" s="2"/>
      <c r="I30" s="2"/>
      <c r="J30" s="2"/>
      <c r="K30" s="2"/>
      <c r="L30" s="2"/>
      <c r="M30" s="2"/>
      <c r="N30" s="2"/>
      <c r="O30" s="2"/>
      <c r="P30" s="2"/>
      <c r="Q30" s="2"/>
    </row>
    <row r="31" spans="1:17" ht="12" customHeight="1">
      <c r="A31" s="22" t="s">
        <v>7</v>
      </c>
      <c r="B31" s="21" t="s">
        <v>422</v>
      </c>
      <c r="C31" s="28">
        <f>(C30/100)*30</f>
        <v>285.5454545454545</v>
      </c>
      <c r="D31" s="2"/>
      <c r="E31" s="2"/>
      <c r="F31" s="2"/>
      <c r="G31" s="2"/>
      <c r="H31" s="2"/>
      <c r="I31" s="2"/>
      <c r="J31" s="2"/>
      <c r="K31" s="2"/>
      <c r="L31" s="2"/>
      <c r="M31" s="2"/>
      <c r="N31" s="2"/>
      <c r="O31" s="2"/>
      <c r="P31" s="2"/>
      <c r="Q31" s="2"/>
    </row>
    <row r="32" spans="1:17" ht="12" customHeight="1">
      <c r="A32" s="22" t="s">
        <v>10</v>
      </c>
      <c r="B32" s="21" t="s">
        <v>24</v>
      </c>
      <c r="C32" s="24">
        <v>0</v>
      </c>
      <c r="D32" s="2"/>
      <c r="E32" s="2"/>
      <c r="F32" s="2"/>
      <c r="G32" s="2"/>
      <c r="H32" s="2"/>
      <c r="I32" s="2"/>
      <c r="J32" s="2"/>
      <c r="K32" s="2"/>
      <c r="L32" s="2"/>
      <c r="M32" s="2"/>
      <c r="N32" s="2"/>
      <c r="O32" s="2"/>
      <c r="P32" s="2"/>
      <c r="Q32" s="2"/>
    </row>
    <row r="33" spans="1:17" ht="12" customHeight="1">
      <c r="A33" s="22" t="s">
        <v>12</v>
      </c>
      <c r="B33" s="21" t="s">
        <v>25</v>
      </c>
      <c r="C33" s="24">
        <v>0</v>
      </c>
      <c r="D33" s="2"/>
      <c r="E33" s="2"/>
      <c r="F33" s="2"/>
      <c r="G33" s="2"/>
      <c r="H33" s="2"/>
      <c r="I33" s="2"/>
      <c r="J33" s="2"/>
      <c r="K33" s="2"/>
      <c r="L33" s="2"/>
      <c r="M33" s="2"/>
      <c r="N33" s="2"/>
      <c r="O33" s="2"/>
      <c r="P33" s="2"/>
      <c r="Q33" s="2"/>
    </row>
    <row r="34" spans="1:17" ht="12" customHeight="1">
      <c r="A34" s="22" t="s">
        <v>26</v>
      </c>
      <c r="B34" s="21" t="s">
        <v>27</v>
      </c>
      <c r="C34" s="24">
        <v>0</v>
      </c>
      <c r="D34" s="18"/>
      <c r="E34" s="2"/>
      <c r="F34" s="2"/>
      <c r="G34" s="2"/>
      <c r="H34" s="2"/>
      <c r="I34" s="2"/>
      <c r="J34" s="2"/>
      <c r="K34" s="2"/>
      <c r="L34" s="2"/>
      <c r="M34" s="2"/>
      <c r="N34" s="2"/>
      <c r="O34" s="2"/>
      <c r="P34" s="2"/>
      <c r="Q34" s="2"/>
    </row>
    <row r="35" spans="1:17" ht="12" customHeight="1">
      <c r="A35" s="22" t="s">
        <v>28</v>
      </c>
      <c r="B35" s="21" t="s">
        <v>29</v>
      </c>
      <c r="C35" s="24">
        <v>0</v>
      </c>
      <c r="D35" s="18"/>
      <c r="E35" s="2"/>
      <c r="F35" s="2"/>
      <c r="G35" s="2"/>
      <c r="H35" s="2"/>
      <c r="I35" s="2"/>
      <c r="J35" s="2"/>
      <c r="K35" s="2"/>
      <c r="L35" s="2"/>
      <c r="M35" s="2"/>
      <c r="N35" s="2"/>
      <c r="O35" s="2"/>
      <c r="P35" s="2"/>
      <c r="Q35" s="2"/>
    </row>
    <row r="36" spans="1:17" ht="12" customHeight="1">
      <c r="A36" s="298" t="s">
        <v>30</v>
      </c>
      <c r="B36" s="299"/>
      <c r="C36" s="29">
        <f>SUM(C30:C35)</f>
        <v>1237.3636363636363</v>
      </c>
      <c r="D36" s="2"/>
      <c r="E36" s="2"/>
      <c r="F36" s="2"/>
      <c r="G36" s="2"/>
      <c r="H36" s="2"/>
      <c r="I36" s="2"/>
      <c r="J36" s="2"/>
      <c r="K36" s="2"/>
      <c r="L36" s="2"/>
      <c r="M36" s="2"/>
      <c r="N36" s="2"/>
      <c r="O36" s="2"/>
      <c r="P36" s="2"/>
      <c r="Q36" s="2"/>
    </row>
    <row r="37" spans="1:17" ht="12" customHeight="1">
      <c r="A37" s="2" t="s">
        <v>554</v>
      </c>
      <c r="B37" s="2"/>
      <c r="C37" s="11"/>
      <c r="D37" s="2"/>
      <c r="E37" s="2"/>
      <c r="F37" s="2"/>
      <c r="G37" s="2"/>
      <c r="H37" s="2"/>
      <c r="I37" s="2"/>
      <c r="J37" s="2"/>
      <c r="K37" s="2"/>
      <c r="L37" s="2"/>
      <c r="M37" s="2"/>
      <c r="N37" s="2"/>
      <c r="O37" s="2"/>
      <c r="P37" s="2"/>
      <c r="Q37" s="2"/>
    </row>
    <row r="38" spans="1:17" ht="12" customHeight="1">
      <c r="A38" s="2"/>
      <c r="B38" s="2"/>
      <c r="C38" s="11"/>
      <c r="D38" s="2"/>
      <c r="E38" s="2"/>
      <c r="F38" s="2"/>
      <c r="G38" s="2"/>
      <c r="H38" s="2"/>
      <c r="I38" s="2"/>
      <c r="J38" s="2"/>
      <c r="K38" s="2"/>
      <c r="L38" s="2"/>
      <c r="M38" s="2"/>
      <c r="N38" s="2"/>
      <c r="O38" s="2"/>
      <c r="P38" s="2"/>
      <c r="Q38" s="2"/>
    </row>
    <row r="39" spans="1:17" ht="12" customHeight="1">
      <c r="A39" s="308" t="s">
        <v>31</v>
      </c>
      <c r="B39" s="303"/>
      <c r="C39" s="303"/>
      <c r="D39" s="304"/>
      <c r="E39" s="2"/>
      <c r="F39" s="2"/>
      <c r="G39" s="2"/>
      <c r="H39" s="2"/>
      <c r="I39" s="2"/>
      <c r="J39" s="2"/>
      <c r="K39" s="2"/>
      <c r="L39" s="2"/>
      <c r="M39" s="2"/>
      <c r="N39" s="2"/>
      <c r="O39" s="2"/>
      <c r="P39" s="2"/>
      <c r="Q39" s="2"/>
    </row>
    <row r="40" spans="1:17" ht="12" customHeight="1">
      <c r="A40" s="30"/>
      <c r="B40" s="30"/>
      <c r="C40" s="30"/>
      <c r="D40" s="2"/>
      <c r="E40" s="2"/>
      <c r="F40" s="2"/>
      <c r="G40" s="2"/>
      <c r="H40" s="2"/>
      <c r="I40" s="2"/>
      <c r="J40" s="2"/>
      <c r="K40" s="2"/>
      <c r="L40" s="2"/>
      <c r="M40" s="2"/>
      <c r="N40" s="2"/>
      <c r="O40" s="2"/>
      <c r="P40" s="2"/>
      <c r="Q40" s="2"/>
    </row>
    <row r="41" spans="1:17" ht="12" customHeight="1">
      <c r="A41" s="322" t="s">
        <v>32</v>
      </c>
      <c r="B41" s="317"/>
      <c r="C41" s="317"/>
      <c r="D41" s="318"/>
      <c r="E41" s="2"/>
      <c r="F41" s="2"/>
      <c r="G41" s="2"/>
      <c r="H41" s="2"/>
      <c r="I41" s="2"/>
      <c r="J41" s="2"/>
      <c r="K41" s="2"/>
      <c r="L41" s="2"/>
      <c r="M41" s="2"/>
      <c r="N41" s="2"/>
      <c r="O41" s="2"/>
      <c r="P41" s="2"/>
      <c r="Q41" s="2"/>
    </row>
    <row r="42" spans="1:17" ht="12" customHeight="1">
      <c r="A42" s="20" t="s">
        <v>33</v>
      </c>
      <c r="B42" s="20" t="s">
        <v>34</v>
      </c>
      <c r="C42" s="22" t="s">
        <v>35</v>
      </c>
      <c r="D42" s="20" t="s">
        <v>21</v>
      </c>
      <c r="E42" s="2"/>
      <c r="F42" s="2"/>
      <c r="G42" s="2"/>
      <c r="H42" s="2"/>
      <c r="I42" s="2"/>
      <c r="J42" s="2"/>
      <c r="K42" s="2"/>
      <c r="L42" s="2"/>
      <c r="M42" s="2"/>
      <c r="N42" s="2"/>
      <c r="O42" s="2"/>
      <c r="P42" s="2"/>
      <c r="Q42" s="2"/>
    </row>
    <row r="43" spans="1:17" ht="12" customHeight="1">
      <c r="A43" s="20" t="s">
        <v>5</v>
      </c>
      <c r="B43" s="31" t="s">
        <v>36</v>
      </c>
      <c r="C43" s="32">
        <f>1/12</f>
        <v>8.3333333333333329E-2</v>
      </c>
      <c r="D43" s="33">
        <f>C43*C36</f>
        <v>103.11363636363635</v>
      </c>
      <c r="E43" s="2"/>
      <c r="F43" s="2"/>
      <c r="G43" s="2"/>
      <c r="H43" s="2"/>
      <c r="I43" s="2"/>
      <c r="J43" s="2"/>
      <c r="K43" s="2"/>
      <c r="L43" s="2"/>
      <c r="M43" s="2"/>
      <c r="N43" s="2"/>
      <c r="O43" s="2"/>
      <c r="P43" s="2"/>
      <c r="Q43" s="2"/>
    </row>
    <row r="44" spans="1:17" ht="12" customHeight="1">
      <c r="A44" s="20" t="s">
        <v>7</v>
      </c>
      <c r="B44" s="31" t="s">
        <v>37</v>
      </c>
      <c r="C44" s="34">
        <v>0.121</v>
      </c>
      <c r="D44" s="33">
        <f>C44*C36</f>
        <v>149.72099999999998</v>
      </c>
      <c r="E44" s="2"/>
      <c r="F44" s="2"/>
      <c r="G44" s="2"/>
      <c r="H44" s="2"/>
      <c r="I44" s="2"/>
      <c r="J44" s="2"/>
      <c r="K44" s="2"/>
      <c r="L44" s="2"/>
      <c r="M44" s="2"/>
      <c r="N44" s="2"/>
      <c r="O44" s="2"/>
      <c r="P44" s="2"/>
      <c r="Q44" s="2"/>
    </row>
    <row r="45" spans="1:17" ht="12" customHeight="1">
      <c r="A45" s="324" t="s">
        <v>38</v>
      </c>
      <c r="B45" s="299"/>
      <c r="C45" s="32">
        <f t="shared" ref="C45:D45" si="0">SUM(C43:C44)</f>
        <v>0.20433333333333331</v>
      </c>
      <c r="D45" s="35">
        <f t="shared" si="0"/>
        <v>252.83463636363632</v>
      </c>
      <c r="E45" s="2"/>
      <c r="F45" s="2"/>
      <c r="G45" s="2"/>
      <c r="H45" s="2"/>
      <c r="I45" s="2"/>
      <c r="J45" s="2"/>
      <c r="K45" s="2"/>
      <c r="L45" s="2"/>
      <c r="M45" s="2"/>
      <c r="N45" s="2"/>
      <c r="O45" s="2"/>
      <c r="P45" s="2"/>
      <c r="Q45" s="2"/>
    </row>
    <row r="46" spans="1:17" ht="12" customHeight="1">
      <c r="A46" s="30"/>
      <c r="B46" s="30"/>
      <c r="C46" s="30"/>
      <c r="D46" s="2"/>
      <c r="E46" s="2"/>
      <c r="F46" s="2"/>
      <c r="G46" s="2"/>
      <c r="H46" s="2"/>
      <c r="I46" s="2"/>
      <c r="J46" s="2"/>
      <c r="K46" s="2"/>
      <c r="L46" s="2"/>
      <c r="M46" s="2"/>
      <c r="N46" s="2"/>
      <c r="O46" s="2"/>
      <c r="P46" s="2"/>
      <c r="Q46" s="2"/>
    </row>
    <row r="47" spans="1:17" ht="12" customHeight="1">
      <c r="A47" s="30"/>
      <c r="B47" s="30"/>
      <c r="C47" s="30"/>
      <c r="D47" s="2"/>
      <c r="E47" s="2"/>
      <c r="F47" s="2"/>
      <c r="G47" s="2"/>
      <c r="H47" s="2"/>
      <c r="I47" s="2"/>
      <c r="J47" s="2"/>
      <c r="K47" s="2"/>
      <c r="L47" s="2"/>
      <c r="M47" s="2"/>
      <c r="N47" s="2"/>
      <c r="O47" s="2"/>
      <c r="P47" s="2"/>
      <c r="Q47" s="2"/>
    </row>
    <row r="48" spans="1:17" ht="12" customHeight="1">
      <c r="A48" s="322" t="s">
        <v>39</v>
      </c>
      <c r="B48" s="317"/>
      <c r="C48" s="317"/>
      <c r="D48" s="318"/>
      <c r="E48" s="2"/>
      <c r="F48" s="2"/>
      <c r="G48" s="2"/>
      <c r="H48" s="2"/>
      <c r="I48" s="2"/>
      <c r="J48" s="2"/>
      <c r="K48" s="2"/>
      <c r="L48" s="2"/>
      <c r="M48" s="2"/>
      <c r="N48" s="2"/>
      <c r="O48" s="2"/>
      <c r="P48" s="2"/>
      <c r="Q48" s="2"/>
    </row>
    <row r="49" spans="1:17" ht="12" customHeight="1">
      <c r="A49" s="22" t="s">
        <v>40</v>
      </c>
      <c r="B49" s="36" t="s">
        <v>41</v>
      </c>
      <c r="C49" s="22" t="s">
        <v>35</v>
      </c>
      <c r="D49" s="22" t="s">
        <v>21</v>
      </c>
      <c r="E49" s="2"/>
      <c r="F49" s="2"/>
      <c r="G49" s="2"/>
      <c r="H49" s="37"/>
      <c r="I49" s="2"/>
      <c r="J49" s="2"/>
      <c r="K49" s="2"/>
      <c r="L49" s="2"/>
      <c r="M49" s="2"/>
      <c r="N49" s="2"/>
      <c r="O49" s="2"/>
      <c r="P49" s="2"/>
      <c r="Q49" s="2"/>
    </row>
    <row r="50" spans="1:17" ht="12" customHeight="1">
      <c r="A50" s="38" t="s">
        <v>5</v>
      </c>
      <c r="B50" s="31" t="s">
        <v>42</v>
      </c>
      <c r="C50" s="39">
        <v>0.2</v>
      </c>
      <c r="D50" s="40">
        <f>C50*(C36+D45)</f>
        <v>298.03965454545454</v>
      </c>
      <c r="E50" s="2"/>
      <c r="F50" s="2"/>
      <c r="G50" s="2"/>
      <c r="H50" s="2"/>
      <c r="I50" s="2"/>
      <c r="J50" s="2"/>
      <c r="K50" s="2"/>
      <c r="L50" s="2"/>
      <c r="M50" s="2"/>
      <c r="N50" s="2"/>
      <c r="O50" s="2"/>
      <c r="P50" s="2"/>
      <c r="Q50" s="2"/>
    </row>
    <row r="51" spans="1:17" ht="12" customHeight="1">
      <c r="A51" s="38" t="s">
        <v>7</v>
      </c>
      <c r="B51" s="31" t="s">
        <v>43</v>
      </c>
      <c r="C51" s="39">
        <v>2.5000000000000001E-2</v>
      </c>
      <c r="D51" s="40">
        <f>C51*(C36+D45)</f>
        <v>37.254956818181817</v>
      </c>
      <c r="E51" s="2"/>
      <c r="F51" s="2"/>
      <c r="G51" s="2"/>
      <c r="H51" s="2"/>
      <c r="I51" s="2"/>
      <c r="J51" s="2"/>
      <c r="K51" s="2"/>
      <c r="L51" s="2"/>
      <c r="M51" s="2"/>
      <c r="N51" s="2"/>
      <c r="O51" s="2"/>
      <c r="P51" s="2"/>
      <c r="Q51" s="2"/>
    </row>
    <row r="52" spans="1:17" ht="12" customHeight="1">
      <c r="A52" s="38" t="s">
        <v>10</v>
      </c>
      <c r="B52" s="31" t="s">
        <v>44</v>
      </c>
      <c r="C52" s="41">
        <v>0.03</v>
      </c>
      <c r="D52" s="40">
        <f>C52*(C36+D45)</f>
        <v>44.705948181818172</v>
      </c>
      <c r="E52" s="2"/>
      <c r="F52" s="2"/>
      <c r="G52" s="2"/>
      <c r="H52" s="2"/>
      <c r="I52" s="2"/>
      <c r="J52" s="2"/>
      <c r="K52" s="2"/>
      <c r="L52" s="2"/>
      <c r="M52" s="2"/>
      <c r="N52" s="2"/>
      <c r="O52" s="2"/>
      <c r="P52" s="2"/>
      <c r="Q52" s="2"/>
    </row>
    <row r="53" spans="1:17" ht="12" customHeight="1">
      <c r="A53" s="38" t="s">
        <v>12</v>
      </c>
      <c r="B53" s="31" t="s">
        <v>45</v>
      </c>
      <c r="C53" s="39">
        <v>1.4999999999999999E-2</v>
      </c>
      <c r="D53" s="40">
        <f>C53*(C36+D45)</f>
        <v>22.352974090909086</v>
      </c>
      <c r="E53" s="2"/>
      <c r="F53" s="2"/>
      <c r="G53" s="2"/>
      <c r="H53" s="2"/>
      <c r="I53" s="2"/>
      <c r="J53" s="2"/>
      <c r="K53" s="2"/>
      <c r="L53" s="2"/>
      <c r="M53" s="2"/>
      <c r="N53" s="2"/>
      <c r="O53" s="2"/>
      <c r="P53" s="2"/>
      <c r="Q53" s="2"/>
    </row>
    <row r="54" spans="1:17" ht="12" customHeight="1">
      <c r="A54" s="38" t="s">
        <v>26</v>
      </c>
      <c r="B54" s="31" t="s">
        <v>46</v>
      </c>
      <c r="C54" s="39">
        <v>0.01</v>
      </c>
      <c r="D54" s="40">
        <f>C54*(C36+D45)</f>
        <v>14.901982727272726</v>
      </c>
      <c r="E54" s="2"/>
      <c r="F54" s="2"/>
      <c r="G54" s="2"/>
      <c r="H54" s="2"/>
      <c r="I54" s="2"/>
      <c r="J54" s="2"/>
      <c r="K54" s="2"/>
      <c r="L54" s="2"/>
      <c r="M54" s="2"/>
      <c r="N54" s="2"/>
      <c r="O54" s="2"/>
      <c r="P54" s="2"/>
      <c r="Q54" s="2"/>
    </row>
    <row r="55" spans="1:17" ht="12" customHeight="1">
      <c r="A55" s="38" t="s">
        <v>28</v>
      </c>
      <c r="B55" s="31" t="s">
        <v>47</v>
      </c>
      <c r="C55" s="39">
        <v>6.0000000000000001E-3</v>
      </c>
      <c r="D55" s="40">
        <f>C55*(C36+D45)</f>
        <v>8.9411896363636352</v>
      </c>
      <c r="E55" s="2"/>
      <c r="F55" s="2"/>
      <c r="G55" s="2"/>
      <c r="H55" s="2"/>
      <c r="I55" s="2"/>
      <c r="J55" s="2"/>
      <c r="K55" s="2"/>
      <c r="L55" s="2"/>
      <c r="M55" s="2"/>
      <c r="N55" s="2"/>
      <c r="O55" s="2"/>
      <c r="P55" s="2"/>
      <c r="Q55" s="2"/>
    </row>
    <row r="56" spans="1:17" ht="12" customHeight="1">
      <c r="A56" s="38" t="s">
        <v>48</v>
      </c>
      <c r="B56" s="31" t="s">
        <v>49</v>
      </c>
      <c r="C56" s="39">
        <v>2E-3</v>
      </c>
      <c r="D56" s="40">
        <f>C56*(C36+D45)</f>
        <v>2.9803965454545449</v>
      </c>
      <c r="E56" s="2"/>
      <c r="F56" s="2"/>
      <c r="G56" s="2"/>
      <c r="H56" s="2"/>
      <c r="I56" s="2"/>
      <c r="J56" s="2"/>
      <c r="K56" s="2"/>
      <c r="L56" s="2"/>
      <c r="M56" s="2"/>
      <c r="N56" s="2"/>
      <c r="O56" s="2"/>
      <c r="P56" s="2"/>
      <c r="Q56" s="2"/>
    </row>
    <row r="57" spans="1:17" ht="12" customHeight="1">
      <c r="A57" s="38" t="s">
        <v>50</v>
      </c>
      <c r="B57" s="31" t="s">
        <v>51</v>
      </c>
      <c r="C57" s="39">
        <v>0.08</v>
      </c>
      <c r="D57" s="40">
        <f>C57*(C36+D45)</f>
        <v>119.21586181818181</v>
      </c>
      <c r="E57" s="2"/>
      <c r="F57" s="2"/>
      <c r="G57" s="2"/>
      <c r="H57" s="2"/>
      <c r="I57" s="2"/>
      <c r="J57" s="2"/>
      <c r="K57" s="2"/>
      <c r="L57" s="2"/>
      <c r="M57" s="2"/>
      <c r="N57" s="2"/>
      <c r="O57" s="2"/>
      <c r="P57" s="2"/>
      <c r="Q57" s="2"/>
    </row>
    <row r="58" spans="1:17" ht="12" customHeight="1">
      <c r="A58" s="298" t="s">
        <v>52</v>
      </c>
      <c r="B58" s="299"/>
      <c r="C58" s="39">
        <f t="shared" ref="C58:D58" si="1">SUM(C50:C57)</f>
        <v>0.36800000000000005</v>
      </c>
      <c r="D58" s="42">
        <f t="shared" si="1"/>
        <v>548.39296436363634</v>
      </c>
      <c r="E58" s="2"/>
      <c r="F58" s="2"/>
      <c r="G58" s="2"/>
      <c r="H58" s="2"/>
      <c r="I58" s="2"/>
      <c r="J58" s="2"/>
      <c r="K58" s="2"/>
      <c r="L58" s="2"/>
      <c r="M58" s="2"/>
      <c r="N58" s="2"/>
      <c r="O58" s="2"/>
      <c r="P58" s="2"/>
      <c r="Q58" s="2"/>
    </row>
    <row r="59" spans="1:17" ht="12" customHeight="1">
      <c r="A59" s="30"/>
      <c r="B59" s="30"/>
      <c r="C59" s="30"/>
      <c r="D59" s="2"/>
      <c r="E59" s="2"/>
      <c r="F59" s="2"/>
      <c r="G59" s="2"/>
      <c r="H59" s="2"/>
      <c r="I59" s="2"/>
      <c r="J59" s="2"/>
      <c r="K59" s="2"/>
      <c r="L59" s="2"/>
      <c r="M59" s="2"/>
      <c r="N59" s="2"/>
      <c r="O59" s="2"/>
      <c r="P59" s="2"/>
      <c r="Q59" s="2"/>
    </row>
    <row r="60" spans="1:17" ht="12" customHeight="1">
      <c r="A60" s="30"/>
      <c r="B60" s="30"/>
      <c r="C60" s="30"/>
      <c r="D60" s="2"/>
      <c r="E60" s="2"/>
      <c r="F60" s="2"/>
      <c r="G60" s="2"/>
      <c r="H60" s="2"/>
      <c r="I60" s="2"/>
      <c r="J60" s="2"/>
      <c r="K60" s="2"/>
      <c r="L60" s="2"/>
      <c r="M60" s="2"/>
      <c r="N60" s="2"/>
      <c r="O60" s="2"/>
      <c r="P60" s="2"/>
      <c r="Q60" s="2"/>
    </row>
    <row r="61" spans="1:17" ht="12" customHeight="1">
      <c r="A61" s="322" t="s">
        <v>53</v>
      </c>
      <c r="B61" s="317"/>
      <c r="C61" s="318"/>
      <c r="D61" s="2"/>
      <c r="E61" s="2"/>
      <c r="F61" s="2"/>
      <c r="G61" s="2"/>
      <c r="H61" s="2"/>
      <c r="I61" s="2"/>
      <c r="J61" s="2"/>
      <c r="K61" s="2"/>
      <c r="L61" s="2"/>
      <c r="M61" s="2"/>
      <c r="N61" s="2"/>
      <c r="O61" s="2"/>
      <c r="P61" s="2"/>
      <c r="Q61" s="2"/>
    </row>
    <row r="62" spans="1:17" ht="12" customHeight="1">
      <c r="A62" s="22" t="s">
        <v>54</v>
      </c>
      <c r="B62" s="22" t="s">
        <v>55</v>
      </c>
      <c r="C62" s="22" t="s">
        <v>21</v>
      </c>
      <c r="D62" s="2"/>
      <c r="E62" s="2"/>
      <c r="F62" s="2"/>
      <c r="G62" s="2"/>
      <c r="H62" s="2"/>
      <c r="I62" s="2"/>
      <c r="J62" s="2"/>
      <c r="K62" s="2"/>
      <c r="L62" s="2"/>
      <c r="M62" s="2"/>
      <c r="N62" s="2"/>
      <c r="O62" s="2"/>
      <c r="P62" s="2"/>
      <c r="Q62" s="2"/>
    </row>
    <row r="63" spans="1:17" ht="12" customHeight="1">
      <c r="A63" s="22" t="s">
        <v>5</v>
      </c>
      <c r="B63" s="31" t="s">
        <v>56</v>
      </c>
      <c r="C63" s="43">
        <f>(4*2*22)-(6%*C30*22/30)</f>
        <v>134.12</v>
      </c>
      <c r="D63" s="2"/>
      <c r="E63" s="2"/>
      <c r="F63" s="2"/>
      <c r="G63" s="2"/>
      <c r="H63" s="2"/>
      <c r="I63" s="2"/>
      <c r="J63" s="2"/>
      <c r="K63" s="2"/>
      <c r="L63" s="2"/>
      <c r="M63" s="2"/>
      <c r="N63" s="2"/>
      <c r="O63" s="2"/>
      <c r="P63" s="2"/>
      <c r="Q63" s="2"/>
    </row>
    <row r="64" spans="1:17" ht="12" customHeight="1">
      <c r="A64" s="22" t="s">
        <v>7</v>
      </c>
      <c r="B64" s="291" t="s">
        <v>553</v>
      </c>
      <c r="C64" s="44">
        <f>(11.5*22)-(10%*(11.5*22))</f>
        <v>227.7</v>
      </c>
      <c r="D64" s="2"/>
      <c r="E64" s="45"/>
      <c r="F64" s="2"/>
      <c r="G64" s="2"/>
      <c r="H64" s="2"/>
      <c r="I64" s="2"/>
      <c r="J64" s="2"/>
      <c r="K64" s="2"/>
      <c r="L64" s="2"/>
      <c r="M64" s="2"/>
      <c r="N64" s="2"/>
      <c r="O64" s="2"/>
      <c r="P64" s="2"/>
      <c r="Q64" s="2"/>
    </row>
    <row r="65" spans="1:17" ht="12" customHeight="1">
      <c r="A65" s="22" t="s">
        <v>10</v>
      </c>
      <c r="B65" s="285" t="s">
        <v>555</v>
      </c>
      <c r="C65" s="46">
        <v>15</v>
      </c>
      <c r="D65" s="2"/>
      <c r="E65" s="45"/>
      <c r="F65" s="2"/>
      <c r="G65" s="2"/>
      <c r="H65" s="2"/>
      <c r="I65" s="2"/>
      <c r="J65" s="2"/>
      <c r="K65" s="2"/>
      <c r="L65" s="2"/>
      <c r="M65" s="2"/>
      <c r="N65" s="2"/>
      <c r="O65" s="2"/>
      <c r="P65" s="2"/>
      <c r="Q65" s="2"/>
    </row>
    <row r="66" spans="1:17" ht="12" customHeight="1">
      <c r="A66" s="22" t="s">
        <v>12</v>
      </c>
      <c r="B66" s="281"/>
      <c r="C66" s="46">
        <v>0</v>
      </c>
      <c r="D66" s="2"/>
      <c r="E66" s="45"/>
      <c r="F66" s="2"/>
      <c r="G66" s="2"/>
      <c r="H66" s="2"/>
      <c r="I66" s="2"/>
      <c r="J66" s="2"/>
      <c r="K66" s="2"/>
      <c r="L66" s="2"/>
      <c r="M66" s="2"/>
      <c r="N66" s="2"/>
      <c r="O66" s="2"/>
      <c r="P66" s="2"/>
      <c r="Q66" s="2"/>
    </row>
    <row r="67" spans="1:17" ht="12" customHeight="1">
      <c r="A67" s="324" t="s">
        <v>57</v>
      </c>
      <c r="B67" s="299"/>
      <c r="C67" s="47">
        <f>SUM(C63:C66)</f>
        <v>376.82</v>
      </c>
      <c r="D67" s="48"/>
      <c r="E67" s="2"/>
      <c r="F67" s="2"/>
      <c r="G67" s="2"/>
      <c r="H67" s="2"/>
      <c r="I67" s="2"/>
      <c r="J67" s="2"/>
      <c r="K67" s="2"/>
      <c r="L67" s="2"/>
      <c r="M67" s="2"/>
      <c r="N67" s="2"/>
      <c r="O67" s="2"/>
      <c r="P67" s="2"/>
      <c r="Q67" s="2"/>
    </row>
    <row r="68" spans="1:17" ht="12" customHeight="1">
      <c r="A68" s="2"/>
      <c r="B68" s="2"/>
      <c r="C68" s="11"/>
      <c r="D68" s="2"/>
      <c r="E68" s="2"/>
      <c r="F68" s="2"/>
      <c r="G68" s="2"/>
      <c r="H68" s="2"/>
      <c r="I68" s="2"/>
      <c r="J68" s="2"/>
      <c r="K68" s="2"/>
      <c r="L68" s="2"/>
      <c r="M68" s="2"/>
      <c r="N68" s="2"/>
      <c r="O68" s="2"/>
      <c r="P68" s="2"/>
      <c r="Q68" s="2"/>
    </row>
    <row r="69" spans="1:17" ht="12" customHeight="1">
      <c r="A69" s="2"/>
      <c r="B69" s="2"/>
      <c r="C69" s="11"/>
      <c r="D69" s="2"/>
      <c r="E69" s="2"/>
      <c r="F69" s="2"/>
      <c r="G69" s="2"/>
      <c r="H69" s="2"/>
      <c r="I69" s="2"/>
      <c r="J69" s="2"/>
      <c r="K69" s="2"/>
      <c r="L69" s="2"/>
      <c r="M69" s="2"/>
      <c r="N69" s="2"/>
      <c r="O69" s="2"/>
      <c r="P69" s="2"/>
      <c r="Q69" s="2"/>
    </row>
    <row r="70" spans="1:17" ht="12" customHeight="1">
      <c r="A70" s="306" t="s">
        <v>58</v>
      </c>
      <c r="B70" s="303"/>
      <c r="C70" s="304"/>
      <c r="D70" s="2"/>
      <c r="E70" s="2"/>
      <c r="F70" s="2"/>
      <c r="G70" s="2"/>
      <c r="H70" s="2"/>
      <c r="I70" s="2"/>
      <c r="J70" s="2"/>
      <c r="K70" s="2"/>
      <c r="L70" s="2"/>
      <c r="M70" s="2"/>
      <c r="N70" s="2"/>
      <c r="O70" s="2"/>
      <c r="P70" s="2"/>
      <c r="Q70" s="2"/>
    </row>
    <row r="71" spans="1:17" ht="12" customHeight="1">
      <c r="A71" s="22">
        <v>2</v>
      </c>
      <c r="B71" s="36" t="s">
        <v>59</v>
      </c>
      <c r="C71" s="22" t="s">
        <v>21</v>
      </c>
      <c r="D71" s="2"/>
      <c r="E71" s="2"/>
      <c r="F71" s="2"/>
      <c r="G71" s="2"/>
      <c r="H71" s="2"/>
      <c r="I71" s="2"/>
      <c r="J71" s="2"/>
      <c r="K71" s="2"/>
      <c r="L71" s="2"/>
      <c r="M71" s="2"/>
      <c r="N71" s="2"/>
      <c r="O71" s="2"/>
      <c r="P71" s="2"/>
      <c r="Q71" s="2"/>
    </row>
    <row r="72" spans="1:17" ht="12" customHeight="1">
      <c r="A72" s="22" t="s">
        <v>33</v>
      </c>
      <c r="B72" s="31" t="s">
        <v>34</v>
      </c>
      <c r="C72" s="49">
        <f>D45</f>
        <v>252.83463636363632</v>
      </c>
      <c r="D72" s="2"/>
      <c r="E72" s="2"/>
      <c r="F72" s="2"/>
      <c r="G72" s="2"/>
      <c r="H72" s="2"/>
      <c r="I72" s="2"/>
      <c r="J72" s="2"/>
      <c r="K72" s="2"/>
      <c r="L72" s="2"/>
      <c r="M72" s="2"/>
      <c r="N72" s="2"/>
      <c r="O72" s="2"/>
      <c r="P72" s="2"/>
      <c r="Q72" s="2"/>
    </row>
    <row r="73" spans="1:17" ht="12" customHeight="1">
      <c r="A73" s="22" t="s">
        <v>40</v>
      </c>
      <c r="B73" s="31" t="s">
        <v>41</v>
      </c>
      <c r="C73" s="49">
        <f>D58</f>
        <v>548.39296436363634</v>
      </c>
      <c r="D73" s="2"/>
      <c r="E73" s="2"/>
      <c r="F73" s="2"/>
      <c r="G73" s="2"/>
      <c r="H73" s="2"/>
      <c r="I73" s="2"/>
      <c r="J73" s="2"/>
      <c r="K73" s="2"/>
      <c r="L73" s="2"/>
      <c r="M73" s="2"/>
      <c r="N73" s="2"/>
      <c r="O73" s="2"/>
      <c r="P73" s="2"/>
      <c r="Q73" s="2"/>
    </row>
    <row r="74" spans="1:17" ht="12" customHeight="1">
      <c r="A74" s="22" t="s">
        <v>54</v>
      </c>
      <c r="B74" s="31" t="s">
        <v>55</v>
      </c>
      <c r="C74" s="50">
        <f>C67</f>
        <v>376.82</v>
      </c>
      <c r="D74" s="2"/>
      <c r="E74" s="2"/>
      <c r="F74" s="2"/>
      <c r="G74" s="2"/>
      <c r="H74" s="2"/>
      <c r="I74" s="2"/>
      <c r="J74" s="2"/>
      <c r="K74" s="2"/>
      <c r="L74" s="2"/>
      <c r="M74" s="2"/>
      <c r="N74" s="2"/>
      <c r="O74" s="2"/>
      <c r="P74" s="2"/>
      <c r="Q74" s="2"/>
    </row>
    <row r="75" spans="1:17" ht="12" customHeight="1">
      <c r="A75" s="298" t="s">
        <v>52</v>
      </c>
      <c r="B75" s="299"/>
      <c r="C75" s="51">
        <f>SUM(C72:C74)</f>
        <v>1178.0476007272725</v>
      </c>
      <c r="D75" s="2"/>
      <c r="E75" s="2"/>
      <c r="F75" s="2"/>
      <c r="G75" s="2"/>
      <c r="H75" s="2"/>
      <c r="I75" s="2"/>
      <c r="J75" s="2"/>
      <c r="K75" s="2"/>
      <c r="L75" s="2"/>
      <c r="M75" s="2"/>
      <c r="N75" s="2"/>
      <c r="O75" s="2"/>
      <c r="P75" s="2"/>
      <c r="Q75" s="2"/>
    </row>
    <row r="76" spans="1:17" ht="12" customHeight="1">
      <c r="A76" s="2"/>
      <c r="B76" s="2"/>
      <c r="C76" s="11"/>
      <c r="D76" s="2"/>
      <c r="E76" s="2"/>
      <c r="F76" s="2"/>
      <c r="G76" s="2"/>
      <c r="H76" s="2"/>
      <c r="I76" s="2"/>
      <c r="J76" s="2"/>
      <c r="K76" s="2"/>
      <c r="L76" s="2"/>
      <c r="M76" s="2"/>
      <c r="N76" s="2"/>
      <c r="O76" s="2"/>
      <c r="P76" s="2"/>
      <c r="Q76" s="2"/>
    </row>
    <row r="77" spans="1:17" ht="12" customHeight="1">
      <c r="A77" s="308" t="s">
        <v>60</v>
      </c>
      <c r="B77" s="303"/>
      <c r="C77" s="303"/>
      <c r="D77" s="304"/>
      <c r="E77" s="2"/>
      <c r="F77" s="2"/>
      <c r="G77" s="2"/>
      <c r="H77" s="2"/>
      <c r="I77" s="2"/>
      <c r="J77" s="2"/>
      <c r="K77" s="2"/>
      <c r="L77" s="2"/>
      <c r="M77" s="2"/>
      <c r="N77" s="2"/>
      <c r="O77" s="2"/>
      <c r="P77" s="2"/>
      <c r="Q77" s="2"/>
    </row>
    <row r="78" spans="1:17" ht="12" customHeight="1">
      <c r="A78" s="30"/>
      <c r="B78" s="30" t="s">
        <v>61</v>
      </c>
      <c r="C78" s="30"/>
      <c r="D78" s="11"/>
      <c r="E78" s="2"/>
      <c r="F78" s="2"/>
      <c r="G78" s="2"/>
      <c r="H78" s="2"/>
      <c r="I78" s="2"/>
      <c r="J78" s="2"/>
      <c r="K78" s="2"/>
      <c r="L78" s="2"/>
      <c r="M78" s="2"/>
      <c r="N78" s="2"/>
      <c r="O78" s="2"/>
      <c r="P78" s="2"/>
      <c r="Q78" s="2"/>
    </row>
    <row r="79" spans="1:17" ht="12" customHeight="1">
      <c r="A79" s="22">
        <v>3</v>
      </c>
      <c r="B79" s="36" t="s">
        <v>62</v>
      </c>
      <c r="C79" s="22" t="s">
        <v>35</v>
      </c>
      <c r="D79" s="22" t="s">
        <v>21</v>
      </c>
      <c r="E79" s="2"/>
      <c r="F79" s="2"/>
      <c r="G79" s="2"/>
      <c r="H79" s="2"/>
      <c r="I79" s="2"/>
      <c r="J79" s="2"/>
      <c r="K79" s="2"/>
      <c r="L79" s="2"/>
      <c r="M79" s="2"/>
      <c r="N79" s="2"/>
      <c r="O79" s="2"/>
      <c r="P79" s="2"/>
      <c r="Q79" s="2"/>
    </row>
    <row r="80" spans="1:17" ht="12" customHeight="1">
      <c r="A80" s="22" t="s">
        <v>5</v>
      </c>
      <c r="B80" s="31" t="s">
        <v>63</v>
      </c>
      <c r="C80" s="52">
        <f>(0.05*(1/12))*100%</f>
        <v>4.1666666666666666E-3</v>
      </c>
      <c r="D80" s="53">
        <f>C80*(C36+C72+C74+D57)</f>
        <v>8.2759755606060601</v>
      </c>
      <c r="E80" s="45"/>
      <c r="F80" s="2"/>
      <c r="G80" s="2"/>
      <c r="H80" s="2"/>
      <c r="I80" s="2"/>
      <c r="J80" s="2"/>
      <c r="K80" s="2"/>
      <c r="L80" s="2"/>
      <c r="M80" s="2"/>
      <c r="N80" s="2"/>
      <c r="O80" s="2"/>
      <c r="P80" s="2"/>
      <c r="Q80" s="2"/>
    </row>
    <row r="81" spans="1:17" ht="12" customHeight="1">
      <c r="A81" s="22" t="s">
        <v>7</v>
      </c>
      <c r="B81" s="31" t="s">
        <v>64</v>
      </c>
      <c r="C81" s="52">
        <f>C57*C80</f>
        <v>3.3333333333333332E-4</v>
      </c>
      <c r="D81" s="54">
        <f>C81*C36</f>
        <v>0.41245454545454541</v>
      </c>
      <c r="E81" s="2"/>
      <c r="F81" s="2"/>
      <c r="G81" s="2"/>
      <c r="H81" s="2"/>
      <c r="I81" s="2"/>
      <c r="J81" s="2"/>
      <c r="K81" s="2"/>
      <c r="L81" s="2"/>
      <c r="M81" s="2"/>
      <c r="N81" s="2"/>
      <c r="O81" s="2"/>
      <c r="P81" s="2"/>
      <c r="Q81" s="2"/>
    </row>
    <row r="82" spans="1:17" ht="12" customHeight="1">
      <c r="A82" s="22" t="s">
        <v>10</v>
      </c>
      <c r="B82" s="31" t="s">
        <v>65</v>
      </c>
      <c r="C82" s="55">
        <v>0.04</v>
      </c>
      <c r="D82" s="53">
        <f>C82*(C36+D45)</f>
        <v>59.607930909090904</v>
      </c>
      <c r="E82" s="45"/>
      <c r="F82" s="2"/>
      <c r="G82" s="2"/>
      <c r="H82" s="2"/>
      <c r="I82" s="2"/>
      <c r="J82" s="2"/>
      <c r="K82" s="2"/>
      <c r="L82" s="2"/>
      <c r="M82" s="2"/>
      <c r="N82" s="2"/>
      <c r="O82" s="2"/>
      <c r="P82" s="2"/>
      <c r="Q82" s="2"/>
    </row>
    <row r="83" spans="1:17" ht="12" customHeight="1">
      <c r="A83" s="22" t="s">
        <v>12</v>
      </c>
      <c r="B83" s="31" t="s">
        <v>423</v>
      </c>
      <c r="C83" s="55">
        <f>(1/30/12)*7</f>
        <v>1.9444444444444445E-2</v>
      </c>
      <c r="D83" s="53">
        <f>C83*(C36+C75)</f>
        <v>46.966329610101006</v>
      </c>
      <c r="E83" s="45"/>
      <c r="F83" s="2"/>
      <c r="G83" s="2"/>
      <c r="H83" s="2"/>
      <c r="I83" s="2"/>
      <c r="J83" s="2"/>
      <c r="K83" s="2"/>
      <c r="L83" s="2"/>
      <c r="M83" s="2"/>
      <c r="N83" s="2"/>
      <c r="O83" s="2"/>
      <c r="P83" s="2"/>
      <c r="Q83" s="2"/>
    </row>
    <row r="84" spans="1:17" ht="12" customHeight="1">
      <c r="A84" s="22"/>
      <c r="B84" s="31" t="s">
        <v>67</v>
      </c>
      <c r="C84" s="55">
        <f>C83*C58</f>
        <v>7.1555555555555565E-3</v>
      </c>
      <c r="D84" s="53">
        <f>C84*C36</f>
        <v>8.8540242424242432</v>
      </c>
      <c r="E84" s="45"/>
      <c r="F84" s="2"/>
      <c r="G84" s="2"/>
      <c r="H84" s="2"/>
      <c r="I84" s="2"/>
      <c r="J84" s="2"/>
      <c r="K84" s="2"/>
      <c r="L84" s="2"/>
      <c r="M84" s="2"/>
      <c r="N84" s="2"/>
      <c r="O84" s="2"/>
      <c r="P84" s="2"/>
      <c r="Q84" s="2"/>
    </row>
    <row r="85" spans="1:17" ht="12" customHeight="1">
      <c r="A85" s="22" t="s">
        <v>26</v>
      </c>
      <c r="B85" s="31" t="s">
        <v>29</v>
      </c>
      <c r="C85" s="52">
        <v>0</v>
      </c>
      <c r="D85" s="54">
        <f>C85*(C36+D45)</f>
        <v>0</v>
      </c>
      <c r="E85" s="2"/>
      <c r="F85" s="2"/>
      <c r="G85" s="2"/>
      <c r="H85" s="2"/>
      <c r="I85" s="2"/>
      <c r="J85" s="2"/>
      <c r="K85" s="2"/>
      <c r="L85" s="2"/>
      <c r="M85" s="2"/>
      <c r="N85" s="2"/>
      <c r="O85" s="2"/>
      <c r="P85" s="2"/>
      <c r="Q85" s="2"/>
    </row>
    <row r="86" spans="1:17" ht="12" customHeight="1">
      <c r="A86" s="298" t="s">
        <v>52</v>
      </c>
      <c r="B86" s="299"/>
      <c r="C86" s="56">
        <f>SUM(C80:C84)</f>
        <v>7.1099999999999997E-2</v>
      </c>
      <c r="D86" s="57">
        <f>SUM(D80:D85)</f>
        <v>124.11671486767675</v>
      </c>
      <c r="E86" s="2"/>
      <c r="F86" s="2"/>
      <c r="G86" s="2"/>
      <c r="H86" s="2"/>
      <c r="I86" s="2"/>
      <c r="J86" s="2"/>
      <c r="K86" s="2"/>
      <c r="L86" s="2"/>
      <c r="M86" s="2"/>
      <c r="N86" s="2"/>
      <c r="O86" s="2"/>
      <c r="P86" s="2"/>
      <c r="Q86" s="2"/>
    </row>
    <row r="87" spans="1:17" ht="12" customHeight="1">
      <c r="A87" s="30"/>
      <c r="B87" s="30"/>
      <c r="C87" s="30"/>
      <c r="D87" s="2"/>
      <c r="E87" s="2"/>
      <c r="F87" s="2"/>
      <c r="G87" s="2"/>
      <c r="H87" s="2"/>
      <c r="I87" s="2"/>
      <c r="J87" s="2"/>
      <c r="K87" s="2"/>
      <c r="L87" s="2"/>
      <c r="M87" s="2"/>
      <c r="N87" s="2"/>
      <c r="O87" s="2"/>
      <c r="P87" s="2"/>
      <c r="Q87" s="2"/>
    </row>
    <row r="88" spans="1:17" ht="12" customHeight="1">
      <c r="A88" s="30"/>
      <c r="B88" s="30"/>
      <c r="C88" s="30"/>
      <c r="D88" s="2"/>
      <c r="E88" s="2"/>
      <c r="F88" s="2"/>
      <c r="G88" s="2"/>
      <c r="H88" s="2"/>
      <c r="I88" s="2"/>
      <c r="J88" s="2"/>
      <c r="K88" s="2"/>
      <c r="L88" s="2"/>
      <c r="M88" s="2"/>
      <c r="N88" s="2"/>
      <c r="O88" s="2"/>
      <c r="P88" s="2"/>
      <c r="Q88" s="2"/>
    </row>
    <row r="89" spans="1:17" ht="12" customHeight="1">
      <c r="A89" s="308" t="s">
        <v>68</v>
      </c>
      <c r="B89" s="303"/>
      <c r="C89" s="303"/>
      <c r="D89" s="304"/>
      <c r="E89" s="2"/>
      <c r="F89" s="2"/>
      <c r="G89" s="2"/>
      <c r="H89" s="2"/>
      <c r="I89" s="2"/>
      <c r="J89" s="2"/>
      <c r="K89" s="2"/>
      <c r="L89" s="2"/>
      <c r="M89" s="2"/>
      <c r="N89" s="2"/>
      <c r="O89" s="2"/>
      <c r="P89" s="2"/>
      <c r="Q89" s="58"/>
    </row>
    <row r="90" spans="1:17" ht="12" customHeight="1">
      <c r="A90" s="30"/>
      <c r="B90" s="30"/>
      <c r="C90" s="30"/>
      <c r="D90" s="30"/>
      <c r="E90" s="2"/>
      <c r="F90" s="2"/>
      <c r="G90" s="2"/>
      <c r="H90" s="2"/>
      <c r="I90" s="48"/>
      <c r="J90" s="2"/>
      <c r="K90" s="2"/>
      <c r="L90" s="2"/>
      <c r="M90" s="2"/>
      <c r="N90" s="2"/>
      <c r="O90" s="2"/>
      <c r="P90" s="2"/>
      <c r="Q90" s="2"/>
    </row>
    <row r="91" spans="1:17" ht="12" customHeight="1">
      <c r="A91" s="302" t="s">
        <v>69</v>
      </c>
      <c r="B91" s="303"/>
      <c r="C91" s="303"/>
      <c r="D91" s="304"/>
      <c r="E91" s="2"/>
      <c r="F91" s="2"/>
      <c r="G91" s="2"/>
      <c r="H91" s="2"/>
      <c r="I91" s="2"/>
      <c r="J91" s="2"/>
      <c r="K91" s="2"/>
      <c r="L91" s="2"/>
      <c r="M91" s="2"/>
      <c r="N91" s="2"/>
      <c r="O91" s="2"/>
      <c r="P91" s="2"/>
      <c r="Q91" s="2"/>
    </row>
    <row r="92" spans="1:17" ht="12" customHeight="1">
      <c r="A92" s="36" t="s">
        <v>70</v>
      </c>
      <c r="B92" s="36" t="s">
        <v>71</v>
      </c>
      <c r="C92" s="22" t="s">
        <v>35</v>
      </c>
      <c r="D92" s="22" t="s">
        <v>21</v>
      </c>
      <c r="E92" s="2"/>
      <c r="F92" s="2"/>
      <c r="G92" s="2"/>
      <c r="H92" s="2"/>
      <c r="I92" s="2"/>
      <c r="J92" s="2"/>
      <c r="K92" s="2"/>
      <c r="L92" s="2"/>
      <c r="M92" s="2"/>
      <c r="N92" s="2"/>
      <c r="O92" s="2"/>
      <c r="P92" s="2"/>
      <c r="Q92" s="2"/>
    </row>
    <row r="93" spans="1:17" ht="12" customHeight="1">
      <c r="A93" s="22" t="s">
        <v>5</v>
      </c>
      <c r="B93" s="31" t="s">
        <v>72</v>
      </c>
      <c r="C93" s="32">
        <f>1/12</f>
        <v>8.3333333333333329E-2</v>
      </c>
      <c r="D93" s="59">
        <f>C93*(C36+C75+D86)</f>
        <v>211.62732932988212</v>
      </c>
      <c r="E93" s="2"/>
      <c r="F93" s="2"/>
      <c r="G93" s="2"/>
      <c r="H93" s="2"/>
      <c r="I93" s="2"/>
      <c r="J93" s="2"/>
      <c r="K93" s="2"/>
      <c r="L93" s="2"/>
      <c r="M93" s="2"/>
      <c r="N93" s="2"/>
      <c r="O93" s="2"/>
      <c r="P93" s="2"/>
      <c r="Q93" s="2"/>
    </row>
    <row r="94" spans="1:17" ht="12" customHeight="1">
      <c r="A94" s="22" t="s">
        <v>7</v>
      </c>
      <c r="B94" s="31" t="s">
        <v>73</v>
      </c>
      <c r="C94" s="32">
        <f>(2.64/30)/12</f>
        <v>7.3333333333333341E-3</v>
      </c>
      <c r="D94" s="59">
        <f>C94*(C36+C75+D86)</f>
        <v>18.62320498102963</v>
      </c>
      <c r="E94" s="60"/>
      <c r="F94" s="2"/>
      <c r="G94" s="58"/>
      <c r="H94" s="61"/>
      <c r="I94" s="61"/>
      <c r="J94" s="2"/>
      <c r="K94" s="2"/>
      <c r="L94" s="2"/>
      <c r="M94" s="2"/>
      <c r="N94" s="2"/>
      <c r="O94" s="2"/>
      <c r="P94" s="2"/>
      <c r="Q94" s="2"/>
    </row>
    <row r="95" spans="1:17" ht="12" customHeight="1">
      <c r="A95" s="22" t="s">
        <v>10</v>
      </c>
      <c r="B95" s="31" t="s">
        <v>74</v>
      </c>
      <c r="C95" s="32">
        <v>1.3299999999999999E-2</v>
      </c>
      <c r="D95" s="59">
        <f>C95*(C36+C75+D86)</f>
        <v>33.775721761049184</v>
      </c>
      <c r="E95" s="2"/>
      <c r="F95" s="2"/>
      <c r="G95" s="2"/>
      <c r="H95" s="2"/>
      <c r="I95" s="2"/>
      <c r="J95" s="2"/>
      <c r="K95" s="2"/>
      <c r="L95" s="2"/>
      <c r="M95" s="2"/>
      <c r="N95" s="2"/>
      <c r="O95" s="2"/>
      <c r="P95" s="2"/>
      <c r="Q95" s="2"/>
    </row>
    <row r="96" spans="1:17" ht="12" customHeight="1">
      <c r="A96" s="22" t="s">
        <v>12</v>
      </c>
      <c r="B96" s="31" t="s">
        <v>75</v>
      </c>
      <c r="C96" s="32">
        <f>(0.78/30)*(1/12)</f>
        <v>2.1666666666666666E-3</v>
      </c>
      <c r="D96" s="59">
        <f>C96*(C36+C75+D86)</f>
        <v>5.5023105625769348</v>
      </c>
      <c r="E96" s="2"/>
      <c r="F96" s="2"/>
      <c r="G96" s="2"/>
      <c r="H96" s="2"/>
      <c r="I96" s="2"/>
      <c r="J96" s="2"/>
      <c r="K96" s="2"/>
      <c r="L96" s="2"/>
      <c r="M96" s="2"/>
      <c r="N96" s="2"/>
      <c r="O96" s="2"/>
      <c r="P96" s="2"/>
      <c r="Q96" s="2"/>
    </row>
    <row r="97" spans="1:17" ht="12" customHeight="1">
      <c r="A97" s="22" t="s">
        <v>26</v>
      </c>
      <c r="B97" s="31" t="s">
        <v>76</v>
      </c>
      <c r="C97" s="34">
        <v>1.8499999999999999E-2</v>
      </c>
      <c r="D97" s="62">
        <f>C97*(D43+D44+D58+C65+C66)</f>
        <v>15.100210613454543</v>
      </c>
      <c r="E97" s="2"/>
      <c r="F97" s="2"/>
      <c r="G97" s="2"/>
      <c r="H97" s="60"/>
      <c r="I97" s="2"/>
      <c r="J97" s="2"/>
      <c r="K97" s="2"/>
      <c r="L97" s="2"/>
      <c r="M97" s="2"/>
      <c r="N97" s="2"/>
      <c r="O97" s="2"/>
      <c r="P97" s="2"/>
      <c r="Q97" s="2"/>
    </row>
    <row r="98" spans="1:17" ht="12" customHeight="1">
      <c r="A98" s="22" t="s">
        <v>28</v>
      </c>
      <c r="B98" s="31" t="s">
        <v>77</v>
      </c>
      <c r="C98" s="34">
        <v>0</v>
      </c>
      <c r="D98" s="62">
        <f>C98*C23</f>
        <v>0</v>
      </c>
      <c r="E98" s="2"/>
      <c r="F98" s="2"/>
      <c r="G98" s="2"/>
      <c r="H98" s="60"/>
      <c r="I98" s="2"/>
      <c r="J98" s="2"/>
      <c r="K98" s="2"/>
      <c r="L98" s="2"/>
      <c r="M98" s="2"/>
      <c r="N98" s="2"/>
      <c r="O98" s="2"/>
      <c r="P98" s="2"/>
      <c r="Q98" s="2"/>
    </row>
    <row r="99" spans="1:17" ht="12" customHeight="1">
      <c r="A99" s="298" t="s">
        <v>52</v>
      </c>
      <c r="B99" s="299"/>
      <c r="C99" s="32">
        <f t="shared" ref="C99:D99" si="2">SUM(C93:C98)</f>
        <v>0.12463333333333332</v>
      </c>
      <c r="D99" s="63">
        <f t="shared" si="2"/>
        <v>284.62877724799239</v>
      </c>
      <c r="E99" s="2"/>
      <c r="F99" s="2"/>
      <c r="G99" s="2"/>
      <c r="H99" s="2"/>
      <c r="I99" s="2"/>
      <c r="J99" s="2"/>
      <c r="K99" s="2"/>
      <c r="L99" s="2"/>
      <c r="M99" s="2"/>
      <c r="N99" s="2"/>
      <c r="O99" s="2"/>
      <c r="P99" s="2"/>
      <c r="Q99" s="2"/>
    </row>
    <row r="100" spans="1:17" ht="12" customHeight="1">
      <c r="A100" s="30"/>
      <c r="B100" s="30"/>
      <c r="C100" s="30"/>
      <c r="D100" s="2"/>
      <c r="E100" s="2"/>
      <c r="F100" s="2"/>
      <c r="G100" s="48"/>
      <c r="H100" s="2"/>
      <c r="I100" s="2"/>
      <c r="J100" s="2"/>
      <c r="K100" s="2"/>
      <c r="L100" s="2"/>
      <c r="M100" s="2"/>
      <c r="N100" s="2"/>
      <c r="O100" s="2"/>
      <c r="P100" s="2"/>
      <c r="Q100" s="2"/>
    </row>
    <row r="101" spans="1:17" ht="12" customHeight="1">
      <c r="A101" s="30"/>
      <c r="B101" s="30"/>
      <c r="C101" s="30"/>
      <c r="D101" s="2"/>
      <c r="E101" s="2"/>
      <c r="F101" s="2"/>
      <c r="G101" s="2"/>
      <c r="H101" s="2"/>
      <c r="I101" s="2"/>
      <c r="J101" s="2"/>
      <c r="K101" s="2"/>
      <c r="L101" s="2"/>
      <c r="M101" s="2"/>
      <c r="N101" s="2"/>
      <c r="O101" s="2"/>
      <c r="P101" s="2"/>
      <c r="Q101" s="2"/>
    </row>
    <row r="102" spans="1:17" ht="12" customHeight="1">
      <c r="A102" s="302" t="s">
        <v>78</v>
      </c>
      <c r="B102" s="303"/>
      <c r="C102" s="303"/>
      <c r="D102" s="304"/>
      <c r="E102" s="2"/>
      <c r="F102" s="2"/>
      <c r="G102" s="2"/>
      <c r="H102" s="2"/>
      <c r="I102" s="2"/>
      <c r="J102" s="2"/>
      <c r="K102" s="2"/>
      <c r="L102" s="2"/>
      <c r="M102" s="2"/>
      <c r="N102" s="2"/>
      <c r="O102" s="2"/>
      <c r="P102" s="2"/>
      <c r="Q102" s="2"/>
    </row>
    <row r="103" spans="1:17" ht="12" customHeight="1">
      <c r="A103" s="36" t="s">
        <v>79</v>
      </c>
      <c r="B103" s="36" t="s">
        <v>80</v>
      </c>
      <c r="C103" s="22" t="s">
        <v>35</v>
      </c>
      <c r="D103" s="22" t="s">
        <v>21</v>
      </c>
      <c r="E103" s="2"/>
      <c r="F103" s="2"/>
      <c r="G103" s="2"/>
      <c r="H103" s="58"/>
      <c r="I103" s="2"/>
      <c r="J103" s="2"/>
      <c r="K103" s="2"/>
      <c r="L103" s="2"/>
      <c r="M103" s="2"/>
      <c r="N103" s="2"/>
      <c r="O103" s="2"/>
      <c r="P103" s="2"/>
      <c r="Q103" s="2"/>
    </row>
    <row r="104" spans="1:17" ht="12" customHeight="1">
      <c r="A104" s="22" t="s">
        <v>5</v>
      </c>
      <c r="B104" s="31" t="s">
        <v>81</v>
      </c>
      <c r="C104" s="64">
        <v>0</v>
      </c>
      <c r="D104" s="40">
        <f>C104*C23</f>
        <v>0</v>
      </c>
      <c r="E104" s="2"/>
      <c r="F104" s="2"/>
      <c r="G104" s="2"/>
      <c r="H104" s="45"/>
      <c r="I104" s="2"/>
      <c r="J104" s="2"/>
      <c r="K104" s="2"/>
      <c r="L104" s="2"/>
      <c r="M104" s="2"/>
      <c r="N104" s="2"/>
      <c r="O104" s="2"/>
      <c r="P104" s="2"/>
      <c r="Q104" s="2"/>
    </row>
    <row r="105" spans="1:17" ht="12" customHeight="1">
      <c r="A105" s="298" t="s">
        <v>52</v>
      </c>
      <c r="B105" s="305"/>
      <c r="C105" s="299"/>
      <c r="D105" s="42">
        <f>D104</f>
        <v>0</v>
      </c>
      <c r="E105" s="2"/>
      <c r="F105" s="2"/>
      <c r="G105" s="2"/>
      <c r="H105" s="2"/>
      <c r="I105" s="2"/>
      <c r="J105" s="2"/>
      <c r="K105" s="2"/>
      <c r="L105" s="2"/>
      <c r="M105" s="2"/>
      <c r="N105" s="2"/>
      <c r="O105" s="2"/>
      <c r="P105" s="2"/>
      <c r="Q105" s="2"/>
    </row>
    <row r="106" spans="1:17" ht="12" customHeight="1">
      <c r="A106" s="2"/>
      <c r="B106" s="2"/>
      <c r="C106" s="11"/>
      <c r="D106" s="2"/>
      <c r="E106" s="2"/>
      <c r="F106" s="2"/>
      <c r="G106" s="2"/>
      <c r="H106" s="2"/>
      <c r="I106" s="2"/>
      <c r="J106" s="2"/>
      <c r="K106" s="2"/>
      <c r="L106" s="2"/>
      <c r="M106" s="2"/>
      <c r="N106" s="2"/>
      <c r="O106" s="2"/>
      <c r="P106" s="2"/>
      <c r="Q106" s="2"/>
    </row>
    <row r="107" spans="1:17" ht="12" customHeight="1">
      <c r="A107" s="2"/>
      <c r="B107" s="2"/>
      <c r="C107" s="11"/>
      <c r="D107" s="2"/>
      <c r="E107" s="2"/>
      <c r="F107" s="2"/>
      <c r="G107" s="2"/>
      <c r="H107" s="2"/>
      <c r="I107" s="2"/>
      <c r="J107" s="2"/>
      <c r="K107" s="2"/>
      <c r="L107" s="2"/>
      <c r="M107" s="2"/>
      <c r="N107" s="2"/>
      <c r="O107" s="2"/>
      <c r="P107" s="2"/>
      <c r="Q107" s="2"/>
    </row>
    <row r="108" spans="1:17" ht="15.75" customHeight="1">
      <c r="A108" s="302" t="s">
        <v>82</v>
      </c>
      <c r="B108" s="303"/>
      <c r="C108" s="304"/>
      <c r="D108" s="65"/>
      <c r="E108" s="2"/>
      <c r="F108" s="2"/>
      <c r="G108" s="2"/>
      <c r="H108" s="2"/>
      <c r="I108" s="2"/>
      <c r="J108" s="2"/>
      <c r="K108" s="2"/>
      <c r="L108" s="2"/>
      <c r="M108" s="2"/>
      <c r="N108" s="2"/>
      <c r="O108" s="2"/>
      <c r="P108" s="2"/>
      <c r="Q108" s="2"/>
    </row>
    <row r="109" spans="1:17" ht="12" customHeight="1">
      <c r="A109" s="36">
        <v>4</v>
      </c>
      <c r="B109" s="36" t="s">
        <v>83</v>
      </c>
      <c r="C109" s="22" t="s">
        <v>21</v>
      </c>
      <c r="D109" s="2"/>
      <c r="E109" s="2"/>
      <c r="F109" s="2"/>
      <c r="G109" s="2"/>
      <c r="H109" s="2"/>
      <c r="I109" s="2"/>
      <c r="J109" s="2"/>
      <c r="K109" s="2"/>
      <c r="L109" s="2"/>
      <c r="M109" s="2"/>
      <c r="N109" s="2"/>
      <c r="O109" s="2"/>
      <c r="P109" s="2"/>
      <c r="Q109" s="2"/>
    </row>
    <row r="110" spans="1:17" ht="12" customHeight="1">
      <c r="A110" s="31" t="s">
        <v>70</v>
      </c>
      <c r="B110" s="31" t="s">
        <v>71</v>
      </c>
      <c r="C110" s="59">
        <f>D99</f>
        <v>284.62877724799239</v>
      </c>
      <c r="D110" s="2"/>
      <c r="E110" s="2"/>
      <c r="F110" s="2"/>
      <c r="G110" s="2"/>
      <c r="H110" s="2"/>
      <c r="I110" s="2"/>
      <c r="J110" s="2"/>
      <c r="K110" s="2"/>
      <c r="L110" s="2"/>
      <c r="M110" s="2"/>
      <c r="N110" s="2"/>
      <c r="O110" s="2"/>
      <c r="P110" s="2"/>
      <c r="Q110" s="2"/>
    </row>
    <row r="111" spans="1:17" ht="12" customHeight="1">
      <c r="A111" s="31" t="s">
        <v>79</v>
      </c>
      <c r="B111" s="31" t="s">
        <v>80</v>
      </c>
      <c r="C111" s="40">
        <f>D105</f>
        <v>0</v>
      </c>
      <c r="D111" s="2"/>
      <c r="E111" s="2"/>
      <c r="F111" s="2"/>
      <c r="G111" s="2"/>
      <c r="H111" s="2"/>
      <c r="I111" s="2"/>
      <c r="J111" s="2"/>
      <c r="K111" s="2"/>
      <c r="L111" s="2"/>
      <c r="M111" s="2"/>
      <c r="N111" s="2"/>
      <c r="O111" s="2"/>
      <c r="P111" s="2"/>
      <c r="Q111" s="2"/>
    </row>
    <row r="112" spans="1:17" ht="12" customHeight="1">
      <c r="A112" s="298" t="s">
        <v>52</v>
      </c>
      <c r="B112" s="299"/>
      <c r="C112" s="66">
        <f>SUM(C110:C111)</f>
        <v>284.62877724799239</v>
      </c>
      <c r="D112" s="2"/>
      <c r="E112" s="2"/>
      <c r="F112" s="2"/>
      <c r="G112" s="2"/>
      <c r="H112" s="2"/>
      <c r="I112" s="2"/>
      <c r="J112" s="2"/>
      <c r="K112" s="2"/>
      <c r="L112" s="2"/>
      <c r="M112" s="2"/>
      <c r="N112" s="2"/>
      <c r="O112" s="2"/>
      <c r="P112" s="2"/>
      <c r="Q112" s="2"/>
    </row>
    <row r="113" spans="1:17" ht="12" customHeight="1">
      <c r="A113" s="2"/>
      <c r="B113" s="2"/>
      <c r="C113" s="11"/>
      <c r="D113" s="2"/>
      <c r="E113" s="2"/>
      <c r="F113" s="2"/>
      <c r="G113" s="37"/>
      <c r="H113" s="60"/>
      <c r="I113" s="2"/>
      <c r="J113" s="2"/>
      <c r="K113" s="2"/>
      <c r="L113" s="2"/>
      <c r="M113" s="2"/>
      <c r="N113" s="2"/>
      <c r="O113" s="2"/>
      <c r="P113" s="2"/>
      <c r="Q113" s="2"/>
    </row>
    <row r="114" spans="1:17" ht="12" customHeight="1">
      <c r="A114" s="2"/>
      <c r="B114" s="2"/>
      <c r="C114" s="11"/>
      <c r="D114" s="2"/>
      <c r="E114" s="2"/>
      <c r="F114" s="2"/>
      <c r="G114" s="2"/>
      <c r="H114" s="2"/>
      <c r="I114" s="2"/>
      <c r="J114" s="2"/>
      <c r="K114" s="2"/>
      <c r="L114" s="2"/>
      <c r="M114" s="2"/>
      <c r="N114" s="2"/>
      <c r="O114" s="2"/>
      <c r="P114" s="2"/>
      <c r="Q114" s="2"/>
    </row>
    <row r="115" spans="1:17" ht="12" customHeight="1">
      <c r="A115" s="323" t="s">
        <v>84</v>
      </c>
      <c r="B115" s="303"/>
      <c r="C115" s="304"/>
      <c r="D115" s="2"/>
      <c r="E115" s="2"/>
      <c r="F115" s="2"/>
      <c r="G115" s="2"/>
      <c r="H115" s="2"/>
      <c r="I115" s="2"/>
      <c r="J115" s="2"/>
      <c r="K115" s="2"/>
      <c r="L115" s="2"/>
      <c r="M115" s="2"/>
      <c r="N115" s="2"/>
      <c r="O115" s="2"/>
      <c r="P115" s="2"/>
      <c r="Q115" s="2"/>
    </row>
    <row r="116" spans="1:17" ht="12" customHeight="1">
      <c r="A116" s="2"/>
      <c r="B116" s="2"/>
      <c r="C116" s="2"/>
      <c r="D116" s="2"/>
      <c r="E116" s="2"/>
      <c r="F116" s="2"/>
      <c r="G116" s="2"/>
      <c r="H116" s="2"/>
      <c r="I116" s="2"/>
      <c r="J116" s="2"/>
      <c r="K116" s="2"/>
      <c r="L116" s="2"/>
      <c r="M116" s="2"/>
      <c r="N116" s="2"/>
      <c r="O116" s="2"/>
      <c r="P116" s="2"/>
      <c r="Q116" s="2"/>
    </row>
    <row r="117" spans="1:17" ht="12" customHeight="1">
      <c r="A117" s="67">
        <v>5</v>
      </c>
      <c r="B117" s="67" t="s">
        <v>85</v>
      </c>
      <c r="C117" s="67" t="s">
        <v>21</v>
      </c>
      <c r="D117" s="2"/>
      <c r="E117" s="2"/>
      <c r="F117" s="2"/>
      <c r="G117" s="2"/>
      <c r="H117" s="2"/>
      <c r="I117" s="2"/>
      <c r="J117" s="2"/>
      <c r="K117" s="2"/>
      <c r="L117" s="2"/>
      <c r="M117" s="2"/>
      <c r="N117" s="2"/>
      <c r="O117" s="2"/>
      <c r="P117" s="2"/>
      <c r="Q117" s="2"/>
    </row>
    <row r="118" spans="1:17" ht="12" customHeight="1">
      <c r="A118" s="12" t="s">
        <v>5</v>
      </c>
      <c r="B118" s="13" t="s">
        <v>86</v>
      </c>
      <c r="C118" s="86">
        <f>+UNIFORMES!R46</f>
        <v>48.699166666666663</v>
      </c>
      <c r="D118" s="2"/>
      <c r="E118" s="2"/>
      <c r="F118" s="2"/>
      <c r="G118" s="2"/>
      <c r="H118" s="2"/>
      <c r="I118" s="2"/>
      <c r="J118" s="2"/>
      <c r="K118" s="2"/>
      <c r="L118" s="2"/>
      <c r="M118" s="2"/>
      <c r="N118" s="2"/>
      <c r="O118" s="2"/>
      <c r="P118" s="2"/>
      <c r="Q118" s="2"/>
    </row>
    <row r="119" spans="1:17" ht="12" customHeight="1">
      <c r="A119" s="12" t="s">
        <v>7</v>
      </c>
      <c r="B119" s="13" t="s">
        <v>87</v>
      </c>
      <c r="C119" s="86">
        <f>+Materiais!O110</f>
        <v>340.00374999999997</v>
      </c>
      <c r="D119" s="2"/>
      <c r="E119" s="2"/>
      <c r="F119" s="2"/>
      <c r="G119" s="2"/>
      <c r="H119" s="2"/>
      <c r="I119" s="2"/>
      <c r="J119" s="2"/>
      <c r="K119" s="2"/>
      <c r="L119" s="2"/>
      <c r="M119" s="2"/>
      <c r="N119" s="2"/>
      <c r="O119" s="2"/>
      <c r="P119" s="2"/>
      <c r="Q119" s="2"/>
    </row>
    <row r="120" spans="1:17" ht="12" customHeight="1">
      <c r="A120" s="12" t="s">
        <v>10</v>
      </c>
      <c r="B120" s="13" t="s">
        <v>424</v>
      </c>
      <c r="C120" s="87">
        <f>+'FERRAMENTAS E EQUIPAMENTOS'!O50</f>
        <v>8.5140000000000011</v>
      </c>
      <c r="D120" s="2"/>
      <c r="E120" s="2"/>
      <c r="F120" s="2"/>
      <c r="G120" s="2"/>
      <c r="H120" s="2"/>
      <c r="I120" s="2"/>
      <c r="J120" s="2"/>
      <c r="K120" s="2"/>
      <c r="L120" s="2"/>
      <c r="M120" s="2"/>
      <c r="N120" s="2"/>
      <c r="O120" s="2"/>
      <c r="P120" s="2"/>
      <c r="Q120" s="2"/>
    </row>
    <row r="121" spans="1:17" ht="12" customHeight="1">
      <c r="A121" s="70" t="s">
        <v>12</v>
      </c>
      <c r="B121" s="71" t="s">
        <v>29</v>
      </c>
      <c r="C121" s="86">
        <v>0</v>
      </c>
      <c r="D121" s="2"/>
      <c r="E121" s="2"/>
      <c r="F121" s="2"/>
      <c r="G121" s="2"/>
      <c r="H121" s="2"/>
      <c r="I121" s="2"/>
      <c r="J121" s="2"/>
      <c r="K121" s="2"/>
      <c r="L121" s="2"/>
      <c r="M121" s="2"/>
      <c r="N121" s="2"/>
      <c r="O121" s="2"/>
      <c r="P121" s="2"/>
      <c r="Q121" s="2"/>
    </row>
    <row r="122" spans="1:17" ht="12" customHeight="1">
      <c r="A122" s="70" t="s">
        <v>26</v>
      </c>
      <c r="B122" s="71" t="s">
        <v>89</v>
      </c>
      <c r="C122" s="86">
        <v>0</v>
      </c>
      <c r="D122" s="2"/>
      <c r="E122" s="2"/>
      <c r="F122" s="2"/>
      <c r="G122" s="2"/>
      <c r="H122" s="2"/>
      <c r="I122" s="2"/>
      <c r="J122" s="2"/>
      <c r="K122" s="2"/>
      <c r="L122" s="2"/>
      <c r="M122" s="2"/>
      <c r="N122" s="2"/>
      <c r="O122" s="2"/>
      <c r="P122" s="2"/>
      <c r="Q122" s="2"/>
    </row>
    <row r="123" spans="1:17" ht="12" customHeight="1">
      <c r="A123" s="70" t="s">
        <v>28</v>
      </c>
      <c r="B123" s="71" t="s">
        <v>89</v>
      </c>
      <c r="C123" s="86">
        <v>0</v>
      </c>
      <c r="D123" s="2"/>
      <c r="E123" s="2"/>
      <c r="F123" s="2"/>
      <c r="G123" s="2"/>
      <c r="H123" s="2"/>
      <c r="I123" s="2"/>
      <c r="J123" s="2"/>
      <c r="K123" s="2"/>
      <c r="L123" s="2"/>
      <c r="M123" s="2"/>
      <c r="N123" s="2"/>
      <c r="O123" s="2"/>
      <c r="P123" s="2"/>
      <c r="Q123" s="2"/>
    </row>
    <row r="124" spans="1:17" ht="12" customHeight="1">
      <c r="A124" s="324" t="s">
        <v>90</v>
      </c>
      <c r="B124" s="299"/>
      <c r="C124" s="47">
        <f>SUM(C118:C123)</f>
        <v>397.21691666666663</v>
      </c>
      <c r="D124" s="30"/>
      <c r="E124" s="2"/>
      <c r="F124" s="2"/>
      <c r="G124" s="2"/>
      <c r="H124" s="2"/>
      <c r="I124" s="2"/>
      <c r="J124" s="2"/>
      <c r="K124" s="2"/>
      <c r="L124" s="2"/>
      <c r="M124" s="2"/>
      <c r="N124" s="2"/>
      <c r="O124" s="2"/>
      <c r="P124" s="2"/>
      <c r="Q124" s="2"/>
    </row>
    <row r="125" spans="1:17" ht="12" customHeight="1">
      <c r="A125" s="328"/>
      <c r="B125" s="329"/>
      <c r="C125" s="329"/>
      <c r="D125" s="2"/>
      <c r="E125" s="2"/>
      <c r="F125" s="2"/>
      <c r="G125" s="2"/>
      <c r="H125" s="2"/>
      <c r="I125" s="2"/>
      <c r="J125" s="2"/>
      <c r="K125" s="2"/>
      <c r="L125" s="2"/>
      <c r="M125" s="2"/>
      <c r="N125" s="2"/>
      <c r="O125" s="2"/>
      <c r="P125" s="2"/>
      <c r="Q125" s="2"/>
    </row>
    <row r="126" spans="1:17" ht="12" customHeight="1">
      <c r="A126" s="2"/>
      <c r="B126" s="2"/>
      <c r="C126" s="11"/>
      <c r="D126" s="2"/>
      <c r="E126" s="2"/>
      <c r="F126" s="2"/>
      <c r="G126" s="2"/>
      <c r="H126" s="2"/>
      <c r="I126" s="2"/>
      <c r="J126" s="2"/>
      <c r="K126" s="2"/>
      <c r="L126" s="2"/>
      <c r="M126" s="2"/>
      <c r="N126" s="2"/>
      <c r="O126" s="2"/>
      <c r="P126" s="2"/>
      <c r="Q126" s="2"/>
    </row>
    <row r="127" spans="1:17" ht="12" customHeight="1">
      <c r="A127" s="323" t="s">
        <v>91</v>
      </c>
      <c r="B127" s="303"/>
      <c r="C127" s="303"/>
      <c r="D127" s="304"/>
      <c r="E127" s="2"/>
      <c r="F127" s="2"/>
      <c r="G127" s="2"/>
      <c r="H127" s="2"/>
      <c r="I127" s="2"/>
      <c r="J127" s="2"/>
      <c r="K127" s="2"/>
      <c r="L127" s="2"/>
      <c r="M127" s="2"/>
      <c r="N127" s="2"/>
      <c r="O127" s="2"/>
      <c r="P127" s="2"/>
      <c r="Q127" s="2"/>
    </row>
    <row r="128" spans="1:17" ht="12" customHeight="1">
      <c r="A128" s="2"/>
      <c r="B128" s="2"/>
      <c r="C128" s="11"/>
      <c r="D128" s="2"/>
      <c r="E128" s="2"/>
      <c r="F128" s="2"/>
      <c r="G128" s="2"/>
      <c r="H128" s="2"/>
      <c r="I128" s="2"/>
      <c r="J128" s="2"/>
      <c r="K128" s="2"/>
      <c r="L128" s="2"/>
      <c r="M128" s="2"/>
      <c r="N128" s="2"/>
      <c r="O128" s="2"/>
      <c r="P128" s="2"/>
      <c r="Q128" s="2"/>
    </row>
    <row r="129" spans="1:17" ht="12" customHeight="1">
      <c r="A129" s="22">
        <v>6</v>
      </c>
      <c r="B129" s="36" t="s">
        <v>92</v>
      </c>
      <c r="C129" s="22" t="s">
        <v>35</v>
      </c>
      <c r="D129" s="22" t="s">
        <v>21</v>
      </c>
      <c r="E129" s="2"/>
      <c r="F129" s="2"/>
      <c r="G129" s="2"/>
      <c r="H129" s="2"/>
      <c r="I129" s="2"/>
      <c r="J129" s="2"/>
      <c r="K129" s="2"/>
      <c r="L129" s="2"/>
      <c r="M129" s="2"/>
      <c r="N129" s="2"/>
      <c r="O129" s="2"/>
      <c r="P129" s="2"/>
      <c r="Q129" s="2"/>
    </row>
    <row r="130" spans="1:17" ht="12" customHeight="1">
      <c r="A130" s="22" t="s">
        <v>5</v>
      </c>
      <c r="B130" s="31" t="s">
        <v>93</v>
      </c>
      <c r="C130" s="72">
        <v>0.03</v>
      </c>
      <c r="D130" s="73">
        <f>(C36+C75+D86+C112+C124)*C130</f>
        <v>96.641209376197338</v>
      </c>
      <c r="E130" s="2"/>
      <c r="F130" s="2"/>
      <c r="G130" s="88"/>
      <c r="H130" s="2"/>
      <c r="I130" s="2"/>
      <c r="J130" s="2"/>
      <c r="K130" s="2"/>
      <c r="L130" s="2"/>
      <c r="M130" s="2"/>
      <c r="N130" s="2"/>
      <c r="O130" s="2"/>
      <c r="P130" s="2"/>
      <c r="Q130" s="2"/>
    </row>
    <row r="131" spans="1:17" ht="12" customHeight="1">
      <c r="A131" s="22" t="s">
        <v>7</v>
      </c>
      <c r="B131" s="31" t="s">
        <v>94</v>
      </c>
      <c r="C131" s="39">
        <v>6.7900000000000002E-2</v>
      </c>
      <c r="D131" s="73">
        <f>(C147+C148+C149+C150+C151)*C131</f>
        <v>218.73127055479333</v>
      </c>
      <c r="E131" s="2"/>
      <c r="F131" s="2"/>
      <c r="G131" s="2"/>
      <c r="H131" s="2"/>
      <c r="I131" s="2"/>
      <c r="J131" s="2"/>
      <c r="K131" s="2"/>
      <c r="L131" s="2"/>
      <c r="M131" s="2"/>
      <c r="N131" s="2"/>
      <c r="O131" s="2"/>
      <c r="P131" s="2"/>
      <c r="Q131" s="2"/>
    </row>
    <row r="132" spans="1:17" ht="12" customHeight="1">
      <c r="A132" s="22" t="s">
        <v>10</v>
      </c>
      <c r="B132" s="31" t="s">
        <v>95</v>
      </c>
      <c r="C132" s="38" t="s">
        <v>96</v>
      </c>
      <c r="D132" s="74">
        <v>0</v>
      </c>
      <c r="E132" s="2"/>
      <c r="F132" s="2"/>
      <c r="G132" s="2"/>
      <c r="H132" s="2"/>
      <c r="I132" s="2"/>
      <c r="J132" s="2"/>
      <c r="K132" s="2"/>
      <c r="L132" s="2"/>
      <c r="M132" s="2"/>
      <c r="N132" s="2"/>
      <c r="O132" s="2"/>
      <c r="P132" s="2"/>
      <c r="Q132" s="2"/>
    </row>
    <row r="133" spans="1:17" ht="12" customHeight="1">
      <c r="A133" s="22"/>
      <c r="B133" s="31" t="s">
        <v>97</v>
      </c>
      <c r="C133" s="39">
        <v>1.6500000000000001E-2</v>
      </c>
      <c r="D133" s="62">
        <f>((C152+D130+D131)/C141)*C133</f>
        <v>68.054007085445932</v>
      </c>
      <c r="E133" s="2"/>
      <c r="F133" s="2"/>
      <c r="G133" s="2"/>
      <c r="H133" s="2"/>
      <c r="I133" s="2"/>
      <c r="J133" s="2"/>
      <c r="K133" s="2"/>
      <c r="L133" s="2"/>
      <c r="M133" s="2"/>
      <c r="N133" s="2"/>
      <c r="O133" s="2"/>
      <c r="P133" s="2"/>
      <c r="Q133" s="2"/>
    </row>
    <row r="134" spans="1:17" ht="12" customHeight="1">
      <c r="A134" s="22"/>
      <c r="B134" s="31" t="s">
        <v>98</v>
      </c>
      <c r="C134" s="39">
        <v>7.5999999999999998E-2</v>
      </c>
      <c r="D134" s="62">
        <f>((C152+D130+D131)/C141)*C134</f>
        <v>313.46088112084186</v>
      </c>
      <c r="E134" s="2"/>
      <c r="F134" s="2"/>
      <c r="G134" s="2"/>
      <c r="H134" s="2"/>
      <c r="I134" s="2"/>
      <c r="J134" s="2"/>
      <c r="K134" s="2"/>
      <c r="L134" s="2"/>
      <c r="M134" s="2"/>
      <c r="N134" s="2"/>
      <c r="O134" s="2"/>
      <c r="P134" s="2"/>
      <c r="Q134" s="2"/>
    </row>
    <row r="135" spans="1:17" ht="12" customHeight="1">
      <c r="A135" s="22"/>
      <c r="B135" s="31" t="s">
        <v>99</v>
      </c>
      <c r="C135" s="38">
        <v>0</v>
      </c>
      <c r="D135" s="74">
        <v>0</v>
      </c>
      <c r="E135" s="2"/>
      <c r="F135" s="2"/>
      <c r="G135" s="2"/>
      <c r="H135" s="2"/>
      <c r="I135" s="2"/>
      <c r="J135" s="2"/>
      <c r="K135" s="2"/>
      <c r="L135" s="2"/>
      <c r="M135" s="2"/>
      <c r="N135" s="2"/>
      <c r="O135" s="2"/>
      <c r="P135" s="2"/>
      <c r="Q135" s="2"/>
    </row>
    <row r="136" spans="1:17" ht="12" customHeight="1">
      <c r="A136" s="31"/>
      <c r="B136" s="31" t="s">
        <v>100</v>
      </c>
      <c r="C136" s="72">
        <v>0.05</v>
      </c>
      <c r="D136" s="62">
        <f>((C152+D130+D131)/C141)*C136</f>
        <v>206.2242638952907</v>
      </c>
      <c r="E136" s="2"/>
      <c r="F136" s="2"/>
      <c r="G136" s="2"/>
      <c r="H136" s="2"/>
      <c r="I136" s="2"/>
      <c r="J136" s="2"/>
      <c r="K136" s="2"/>
      <c r="L136" s="2"/>
      <c r="M136" s="2"/>
      <c r="N136" s="2"/>
      <c r="O136" s="2"/>
      <c r="P136" s="2"/>
      <c r="Q136" s="2"/>
    </row>
    <row r="137" spans="1:17" ht="12" customHeight="1">
      <c r="A137" s="75"/>
      <c r="B137" s="75" t="s">
        <v>101</v>
      </c>
      <c r="C137" s="39">
        <v>0.14249999999999999</v>
      </c>
      <c r="D137" s="74">
        <v>0</v>
      </c>
      <c r="E137" s="45"/>
      <c r="F137" s="2"/>
      <c r="G137" s="2"/>
      <c r="H137" s="2"/>
      <c r="I137" s="2"/>
      <c r="J137" s="2"/>
      <c r="K137" s="2"/>
      <c r="L137" s="2"/>
      <c r="M137" s="2"/>
      <c r="N137" s="2"/>
      <c r="O137" s="2"/>
      <c r="P137" s="2"/>
      <c r="Q137" s="2"/>
    </row>
    <row r="138" spans="1:17" ht="12" customHeight="1">
      <c r="A138" s="298" t="s">
        <v>102</v>
      </c>
      <c r="B138" s="305"/>
      <c r="C138" s="299"/>
      <c r="D138" s="63">
        <f>SUM(D129:D137)</f>
        <v>903.1116320325691</v>
      </c>
      <c r="E138" s="45"/>
      <c r="F138" s="2"/>
      <c r="G138" s="2"/>
      <c r="H138" s="2"/>
      <c r="I138" s="2"/>
      <c r="J138" s="2"/>
      <c r="K138" s="2"/>
      <c r="L138" s="2"/>
      <c r="M138" s="2"/>
      <c r="N138" s="2"/>
      <c r="O138" s="2"/>
      <c r="P138" s="2"/>
      <c r="Q138" s="2"/>
    </row>
    <row r="139" spans="1:17" ht="12" customHeight="1">
      <c r="A139" s="328" t="s">
        <v>103</v>
      </c>
      <c r="B139" s="329"/>
      <c r="C139" s="329"/>
      <c r="D139" s="76"/>
      <c r="E139" s="2"/>
      <c r="F139" s="2"/>
      <c r="G139" s="45"/>
      <c r="H139" s="2"/>
      <c r="I139" s="2"/>
      <c r="J139" s="2"/>
      <c r="K139" s="2"/>
      <c r="L139" s="2"/>
      <c r="M139" s="2"/>
      <c r="N139" s="2"/>
      <c r="O139" s="2"/>
      <c r="P139" s="2"/>
      <c r="Q139" s="2"/>
    </row>
    <row r="140" spans="1:17" ht="12" customHeight="1">
      <c r="A140" s="315" t="s">
        <v>104</v>
      </c>
      <c r="B140" s="311"/>
      <c r="C140" s="311"/>
      <c r="D140" s="2"/>
      <c r="E140" s="2"/>
      <c r="F140" s="2"/>
      <c r="G140" s="45"/>
      <c r="H140" s="2"/>
      <c r="I140" s="2"/>
      <c r="J140" s="2"/>
      <c r="K140" s="2"/>
      <c r="L140" s="2"/>
      <c r="M140" s="2"/>
      <c r="N140" s="2"/>
      <c r="O140" s="2"/>
      <c r="P140" s="2"/>
      <c r="Q140" s="2"/>
    </row>
    <row r="141" spans="1:17" ht="12" customHeight="1">
      <c r="A141" s="334" t="s">
        <v>105</v>
      </c>
      <c r="B141" s="304"/>
      <c r="C141" s="77">
        <v>0.85750000000000004</v>
      </c>
      <c r="D141" s="2"/>
      <c r="E141" s="2"/>
      <c r="F141" s="2"/>
      <c r="G141" s="78"/>
      <c r="H141" s="2"/>
      <c r="I141" s="2"/>
      <c r="J141" s="2"/>
      <c r="K141" s="2"/>
      <c r="L141" s="2"/>
      <c r="M141" s="2"/>
      <c r="N141" s="2"/>
      <c r="O141" s="2"/>
      <c r="P141" s="2"/>
      <c r="Q141" s="2"/>
    </row>
    <row r="142" spans="1:17" ht="12" customHeight="1">
      <c r="A142" s="2"/>
      <c r="B142" s="2"/>
      <c r="C142" s="2"/>
      <c r="D142" s="2"/>
      <c r="E142" s="2"/>
      <c r="F142" s="22"/>
      <c r="G142" s="2"/>
      <c r="H142" s="2"/>
      <c r="I142" s="2"/>
      <c r="J142" s="2"/>
      <c r="K142" s="2"/>
      <c r="L142" s="2"/>
      <c r="M142" s="2"/>
      <c r="N142" s="2"/>
      <c r="O142" s="2"/>
      <c r="P142" s="2"/>
      <c r="Q142" s="2"/>
    </row>
    <row r="143" spans="1:17" ht="12" customHeight="1">
      <c r="A143" s="2"/>
      <c r="B143" s="2"/>
      <c r="C143" s="2"/>
      <c r="D143" s="2"/>
      <c r="E143" s="2"/>
      <c r="F143" s="22"/>
      <c r="G143" s="2"/>
      <c r="H143" s="2"/>
      <c r="I143" s="2"/>
      <c r="J143" s="2"/>
      <c r="K143" s="2"/>
      <c r="L143" s="2"/>
      <c r="M143" s="2"/>
      <c r="N143" s="2"/>
      <c r="O143" s="2"/>
      <c r="P143" s="2"/>
      <c r="Q143" s="2"/>
    </row>
    <row r="144" spans="1:17" ht="12" customHeight="1">
      <c r="A144" s="308" t="s">
        <v>106</v>
      </c>
      <c r="B144" s="303"/>
      <c r="C144" s="304"/>
      <c r="D144" s="65"/>
      <c r="E144" s="2"/>
      <c r="F144" s="22"/>
      <c r="G144" s="2"/>
      <c r="H144" s="2"/>
      <c r="I144" s="2"/>
      <c r="J144" s="2"/>
      <c r="K144" s="2"/>
      <c r="L144" s="2"/>
      <c r="M144" s="2"/>
      <c r="N144" s="2"/>
      <c r="O144" s="2"/>
      <c r="P144" s="2"/>
      <c r="Q144" s="2"/>
    </row>
    <row r="145" spans="1:17" ht="12" customHeight="1">
      <c r="A145" s="2"/>
      <c r="B145" s="2"/>
      <c r="C145" s="2"/>
      <c r="D145" s="2"/>
      <c r="E145" s="2"/>
      <c r="F145" s="22"/>
      <c r="G145" s="2"/>
      <c r="H145" s="2"/>
      <c r="I145" s="2"/>
      <c r="J145" s="2"/>
      <c r="K145" s="2"/>
      <c r="L145" s="2"/>
      <c r="M145" s="2"/>
      <c r="N145" s="2"/>
      <c r="O145" s="2"/>
      <c r="P145" s="2"/>
      <c r="Q145" s="2"/>
    </row>
    <row r="146" spans="1:17" ht="12" customHeight="1">
      <c r="A146" s="38"/>
      <c r="B146" s="22" t="s">
        <v>107</v>
      </c>
      <c r="C146" s="22" t="s">
        <v>21</v>
      </c>
      <c r="D146" s="2"/>
      <c r="E146" s="2"/>
      <c r="F146" s="22"/>
      <c r="G146" s="2"/>
      <c r="H146" s="2"/>
      <c r="I146" s="2"/>
      <c r="J146" s="2"/>
      <c r="K146" s="2"/>
      <c r="L146" s="2"/>
      <c r="M146" s="2"/>
      <c r="N146" s="2"/>
      <c r="O146" s="2"/>
      <c r="P146" s="2"/>
      <c r="Q146" s="2"/>
    </row>
    <row r="147" spans="1:17" ht="12" customHeight="1">
      <c r="A147" s="22" t="s">
        <v>5</v>
      </c>
      <c r="B147" s="31" t="s">
        <v>108</v>
      </c>
      <c r="C147" s="62">
        <f>C36</f>
        <v>1237.3636363636363</v>
      </c>
      <c r="D147" s="2"/>
      <c r="E147" s="2"/>
      <c r="F147" s="22"/>
      <c r="G147" s="2"/>
      <c r="H147" s="2"/>
      <c r="I147" s="2"/>
      <c r="J147" s="2"/>
      <c r="K147" s="2"/>
      <c r="L147" s="2"/>
      <c r="M147" s="2"/>
      <c r="N147" s="2"/>
      <c r="O147" s="2"/>
      <c r="P147" s="2"/>
      <c r="Q147" s="2"/>
    </row>
    <row r="148" spans="1:17" ht="12" customHeight="1">
      <c r="A148" s="22" t="s">
        <v>7</v>
      </c>
      <c r="B148" s="31" t="s">
        <v>109</v>
      </c>
      <c r="C148" s="62">
        <f>C75</f>
        <v>1178.0476007272725</v>
      </c>
      <c r="D148" s="2"/>
      <c r="E148" s="2"/>
      <c r="F148" s="22"/>
      <c r="G148" s="2"/>
      <c r="H148" s="2"/>
      <c r="I148" s="2"/>
      <c r="J148" s="2"/>
      <c r="K148" s="2"/>
      <c r="L148" s="2"/>
      <c r="M148" s="2"/>
      <c r="N148" s="2"/>
      <c r="O148" s="2"/>
      <c r="P148" s="2"/>
      <c r="Q148" s="2"/>
    </row>
    <row r="149" spans="1:17" ht="12" customHeight="1">
      <c r="A149" s="22" t="s">
        <v>10</v>
      </c>
      <c r="B149" s="31" t="s">
        <v>60</v>
      </c>
      <c r="C149" s="50">
        <f>D86</f>
        <v>124.11671486767675</v>
      </c>
      <c r="D149" s="2"/>
      <c r="E149" s="2"/>
      <c r="F149" s="22"/>
      <c r="G149" s="2"/>
      <c r="H149" s="2"/>
      <c r="I149" s="2"/>
      <c r="J149" s="2"/>
      <c r="K149" s="2"/>
      <c r="L149" s="2"/>
      <c r="M149" s="2"/>
      <c r="N149" s="2"/>
      <c r="O149" s="2"/>
      <c r="P149" s="2"/>
      <c r="Q149" s="2"/>
    </row>
    <row r="150" spans="1:17" ht="12" customHeight="1">
      <c r="A150" s="22" t="s">
        <v>12</v>
      </c>
      <c r="B150" s="31" t="s">
        <v>68</v>
      </c>
      <c r="C150" s="62">
        <f>C112</f>
        <v>284.62877724799239</v>
      </c>
      <c r="D150" s="2"/>
      <c r="E150" s="2"/>
      <c r="F150" s="22"/>
      <c r="G150" s="2"/>
      <c r="H150" s="2"/>
      <c r="I150" s="2"/>
      <c r="J150" s="2"/>
      <c r="K150" s="2"/>
      <c r="L150" s="2"/>
      <c r="M150" s="2"/>
      <c r="N150" s="2"/>
      <c r="O150" s="2"/>
      <c r="P150" s="2"/>
      <c r="Q150" s="2"/>
    </row>
    <row r="151" spans="1:17" ht="12" customHeight="1">
      <c r="A151" s="22" t="s">
        <v>26</v>
      </c>
      <c r="B151" s="31" t="s">
        <v>110</v>
      </c>
      <c r="C151" s="50">
        <f>C124</f>
        <v>397.21691666666663</v>
      </c>
      <c r="D151" s="2"/>
      <c r="E151" s="2"/>
      <c r="F151" s="22"/>
      <c r="G151" s="2"/>
      <c r="H151" s="2"/>
      <c r="I151" s="2"/>
      <c r="J151" s="2"/>
      <c r="K151" s="2"/>
      <c r="L151" s="2"/>
      <c r="M151" s="2"/>
      <c r="N151" s="2"/>
      <c r="O151" s="2"/>
      <c r="P151" s="2"/>
      <c r="Q151" s="2"/>
    </row>
    <row r="152" spans="1:17" ht="12" customHeight="1">
      <c r="A152" s="298" t="s">
        <v>111</v>
      </c>
      <c r="B152" s="299"/>
      <c r="C152" s="63">
        <f>SUM(C147:C151)</f>
        <v>3221.3736458732446</v>
      </c>
      <c r="D152" s="2"/>
      <c r="E152" s="2"/>
      <c r="F152" s="22"/>
      <c r="G152" s="2"/>
      <c r="H152" s="2"/>
      <c r="I152" s="2"/>
      <c r="J152" s="2"/>
      <c r="K152" s="2"/>
      <c r="L152" s="2"/>
      <c r="M152" s="2"/>
      <c r="N152" s="2"/>
      <c r="O152" s="2"/>
      <c r="P152" s="2"/>
      <c r="Q152" s="2"/>
    </row>
    <row r="153" spans="1:17" ht="12" customHeight="1">
      <c r="A153" s="22" t="s">
        <v>28</v>
      </c>
      <c r="B153" s="31" t="s">
        <v>112</v>
      </c>
      <c r="C153" s="62">
        <f>D138</f>
        <v>903.1116320325691</v>
      </c>
      <c r="D153" s="2"/>
      <c r="E153" s="2"/>
      <c r="F153" s="22"/>
      <c r="G153" s="45"/>
      <c r="H153" s="2"/>
      <c r="I153" s="2"/>
      <c r="J153" s="2"/>
      <c r="K153" s="2"/>
      <c r="L153" s="2"/>
      <c r="M153" s="2"/>
      <c r="N153" s="2"/>
      <c r="O153" s="2"/>
      <c r="P153" s="2"/>
      <c r="Q153" s="2"/>
    </row>
    <row r="154" spans="1:17" ht="12" customHeight="1">
      <c r="A154" s="298" t="s">
        <v>113</v>
      </c>
      <c r="B154" s="299"/>
      <c r="C154" s="63">
        <f>SUM(C152+C153)</f>
        <v>4124.4852779058137</v>
      </c>
      <c r="D154" s="2"/>
      <c r="E154" s="2"/>
      <c r="F154" s="22"/>
      <c r="G154" s="2"/>
      <c r="H154" s="2"/>
      <c r="I154" s="2"/>
      <c r="J154" s="2"/>
      <c r="K154" s="2"/>
      <c r="L154" s="2"/>
      <c r="M154" s="2"/>
      <c r="N154" s="2"/>
      <c r="O154" s="2"/>
      <c r="P154" s="2"/>
      <c r="Q154" s="2"/>
    </row>
    <row r="155" spans="1:17" ht="12" customHeight="1">
      <c r="A155" s="79"/>
      <c r="B155" s="79"/>
      <c r="C155" s="80"/>
      <c r="D155" s="2"/>
      <c r="E155" s="2"/>
      <c r="F155" s="81"/>
      <c r="G155" s="2"/>
      <c r="H155" s="2"/>
      <c r="I155" s="2"/>
      <c r="J155" s="2"/>
      <c r="K155" s="2"/>
      <c r="L155" s="2"/>
      <c r="M155" s="2"/>
      <c r="N155" s="2"/>
      <c r="O155" s="2"/>
      <c r="P155" s="2"/>
      <c r="Q155" s="2"/>
    </row>
    <row r="156" spans="1:17" ht="12" customHeight="1">
      <c r="A156" s="79"/>
      <c r="B156" s="79"/>
      <c r="C156" s="80"/>
      <c r="D156" s="2"/>
      <c r="E156" s="2"/>
      <c r="F156" s="81"/>
      <c r="G156" s="2"/>
      <c r="H156" s="2"/>
      <c r="I156" s="2"/>
      <c r="J156" s="2"/>
      <c r="K156" s="2"/>
      <c r="L156" s="2"/>
      <c r="M156" s="2"/>
      <c r="N156" s="2"/>
      <c r="O156" s="2"/>
      <c r="P156" s="2"/>
      <c r="Q156" s="2"/>
    </row>
    <row r="157" spans="1:17" ht="12" customHeight="1">
      <c r="A157" s="2"/>
      <c r="B157" s="2"/>
      <c r="C157" s="2"/>
      <c r="D157" s="2"/>
      <c r="E157" s="2"/>
      <c r="F157" s="82"/>
      <c r="G157" s="2"/>
      <c r="H157" s="2"/>
      <c r="I157" s="2"/>
      <c r="J157" s="2"/>
      <c r="K157" s="2"/>
      <c r="L157" s="2"/>
      <c r="M157" s="2"/>
      <c r="N157" s="2"/>
      <c r="O157" s="2"/>
      <c r="P157" s="2"/>
      <c r="Q157" s="2"/>
    </row>
    <row r="158" spans="1:17" ht="12" customHeight="1">
      <c r="A158" s="323" t="s">
        <v>114</v>
      </c>
      <c r="B158" s="303"/>
      <c r="C158" s="303"/>
      <c r="D158" s="303"/>
      <c r="E158" s="303"/>
      <c r="F158" s="303"/>
      <c r="G158" s="303"/>
      <c r="H158" s="304"/>
      <c r="I158" s="2"/>
      <c r="J158" s="2"/>
      <c r="K158" s="2"/>
      <c r="L158" s="2"/>
      <c r="M158" s="2"/>
      <c r="N158" s="2"/>
      <c r="O158" s="2"/>
      <c r="P158" s="2"/>
      <c r="Q158" s="2"/>
    </row>
    <row r="159" spans="1:17" ht="12" customHeight="1">
      <c r="A159" s="30"/>
      <c r="B159" s="30"/>
      <c r="C159" s="83"/>
      <c r="D159" s="2"/>
      <c r="E159" s="84"/>
      <c r="F159" s="84"/>
      <c r="G159" s="2"/>
      <c r="H159" s="2"/>
      <c r="I159" s="2"/>
      <c r="J159" s="2"/>
      <c r="K159" s="2"/>
      <c r="L159" s="2"/>
      <c r="M159" s="2"/>
      <c r="N159" s="2"/>
      <c r="O159" s="2"/>
      <c r="P159" s="2"/>
      <c r="Q159" s="2"/>
    </row>
    <row r="160" spans="1:17" ht="12" customHeight="1">
      <c r="A160" s="335" t="s">
        <v>115</v>
      </c>
      <c r="B160" s="336"/>
      <c r="C160" s="330" t="s">
        <v>116</v>
      </c>
      <c r="D160" s="330" t="s">
        <v>117</v>
      </c>
      <c r="E160" s="22" t="s">
        <v>118</v>
      </c>
      <c r="F160" s="330" t="s">
        <v>119</v>
      </c>
      <c r="G160" s="330" t="s">
        <v>120</v>
      </c>
      <c r="H160" s="22" t="s">
        <v>121</v>
      </c>
      <c r="I160" s="2"/>
      <c r="J160" s="2"/>
      <c r="K160" s="2"/>
      <c r="L160" s="2"/>
      <c r="M160" s="2"/>
      <c r="N160" s="2"/>
      <c r="O160" s="2"/>
      <c r="P160" s="2"/>
      <c r="Q160" s="2"/>
    </row>
    <row r="161" spans="1:17" ht="12" customHeight="1">
      <c r="A161" s="337"/>
      <c r="B161" s="338"/>
      <c r="C161" s="331"/>
      <c r="D161" s="331"/>
      <c r="E161" s="22" t="s">
        <v>122</v>
      </c>
      <c r="F161" s="331"/>
      <c r="G161" s="331"/>
      <c r="H161" s="22" t="s">
        <v>123</v>
      </c>
      <c r="I161" s="2"/>
      <c r="J161" s="2"/>
      <c r="K161" s="2"/>
      <c r="L161" s="2"/>
      <c r="M161" s="2"/>
      <c r="N161" s="2"/>
      <c r="O161" s="2"/>
      <c r="P161" s="2"/>
      <c r="Q161" s="2"/>
    </row>
    <row r="162" spans="1:17" ht="12" customHeight="1">
      <c r="A162" s="22" t="s">
        <v>124</v>
      </c>
      <c r="B162" s="22" t="s">
        <v>132</v>
      </c>
      <c r="C162" s="62">
        <f>C154</f>
        <v>4124.4852779058137</v>
      </c>
      <c r="D162" s="38">
        <v>2</v>
      </c>
      <c r="E162" s="62">
        <f>C162*D162</f>
        <v>8248.9705558116275</v>
      </c>
      <c r="F162" s="31"/>
      <c r="G162" s="17">
        <v>1</v>
      </c>
      <c r="H162" s="62">
        <f>E162*G162</f>
        <v>8248.9705558116275</v>
      </c>
      <c r="I162" s="2"/>
      <c r="J162" s="2"/>
      <c r="K162" s="2"/>
      <c r="L162" s="2"/>
      <c r="M162" s="2"/>
      <c r="N162" s="2"/>
      <c r="O162" s="2"/>
      <c r="P162" s="2"/>
      <c r="Q162" s="2"/>
    </row>
    <row r="163" spans="1:17" ht="12" customHeight="1">
      <c r="A163" s="298"/>
      <c r="B163" s="305"/>
      <c r="C163" s="305"/>
      <c r="D163" s="305"/>
      <c r="E163" s="305"/>
      <c r="F163" s="305"/>
      <c r="G163" s="305"/>
      <c r="H163" s="299"/>
      <c r="I163" s="2"/>
      <c r="J163" s="2"/>
      <c r="K163" s="2"/>
      <c r="L163" s="2"/>
      <c r="M163" s="2"/>
      <c r="N163" s="2"/>
      <c r="O163" s="2"/>
      <c r="P163" s="2"/>
      <c r="Q163" s="2"/>
    </row>
    <row r="164" spans="1:17" ht="12" customHeight="1">
      <c r="A164" s="30"/>
      <c r="B164" s="30"/>
      <c r="C164" s="83"/>
      <c r="D164" s="2"/>
      <c r="E164" s="84"/>
      <c r="F164" s="84"/>
      <c r="G164" s="2"/>
      <c r="H164" s="2"/>
      <c r="I164" s="2"/>
      <c r="J164" s="2"/>
      <c r="K164" s="2"/>
      <c r="L164" s="2"/>
      <c r="M164" s="2"/>
      <c r="N164" s="2"/>
      <c r="O164" s="2"/>
      <c r="P164" s="2"/>
      <c r="Q164" s="2"/>
    </row>
    <row r="165" spans="1:17" ht="12" customHeight="1">
      <c r="A165" s="30"/>
      <c r="B165" s="30"/>
      <c r="C165" s="83"/>
      <c r="D165" s="2"/>
      <c r="E165" s="84"/>
      <c r="F165" s="84"/>
      <c r="G165" s="2"/>
      <c r="H165" s="2"/>
      <c r="I165" s="2"/>
      <c r="J165" s="2"/>
      <c r="K165" s="2"/>
      <c r="L165" s="2"/>
      <c r="M165" s="2"/>
      <c r="N165" s="2"/>
      <c r="O165" s="2"/>
      <c r="P165" s="2"/>
      <c r="Q165" s="2"/>
    </row>
    <row r="166" spans="1:17" ht="12" customHeight="1">
      <c r="A166" s="308" t="s">
        <v>125</v>
      </c>
      <c r="B166" s="303"/>
      <c r="C166" s="304"/>
      <c r="D166" s="2"/>
      <c r="E166" s="84"/>
      <c r="F166" s="84"/>
      <c r="G166" s="2"/>
      <c r="H166" s="2"/>
      <c r="I166" s="2"/>
      <c r="J166" s="2"/>
      <c r="K166" s="2"/>
      <c r="L166" s="2"/>
      <c r="M166" s="2"/>
      <c r="N166" s="2"/>
      <c r="O166" s="2"/>
      <c r="P166" s="2"/>
      <c r="Q166" s="2"/>
    </row>
    <row r="167" spans="1:17" ht="12" customHeight="1">
      <c r="A167" s="2"/>
      <c r="B167" s="2"/>
      <c r="C167" s="2"/>
      <c r="D167" s="2"/>
      <c r="E167" s="2"/>
      <c r="F167" s="2"/>
      <c r="G167" s="2"/>
      <c r="H167" s="2"/>
      <c r="I167" s="2"/>
      <c r="J167" s="2"/>
      <c r="K167" s="2"/>
      <c r="L167" s="2"/>
      <c r="M167" s="2"/>
      <c r="N167" s="2"/>
      <c r="O167" s="2"/>
      <c r="P167" s="2"/>
      <c r="Q167" s="2"/>
    </row>
    <row r="168" spans="1:17" ht="15" customHeight="1">
      <c r="A168" s="314" t="s">
        <v>126</v>
      </c>
      <c r="B168" s="305"/>
      <c r="C168" s="299"/>
      <c r="D168" s="2"/>
      <c r="E168" s="2"/>
      <c r="F168" s="2"/>
      <c r="G168" s="2"/>
      <c r="H168" s="2"/>
      <c r="I168" s="2"/>
      <c r="J168" s="2"/>
      <c r="K168" s="2"/>
      <c r="L168" s="2"/>
      <c r="M168" s="2"/>
      <c r="N168" s="2"/>
      <c r="O168" s="2"/>
      <c r="P168" s="2"/>
      <c r="Q168" s="2"/>
    </row>
    <row r="169" spans="1:17" ht="12" customHeight="1">
      <c r="A169" s="31"/>
      <c r="B169" s="36" t="s">
        <v>127</v>
      </c>
      <c r="C169" s="22" t="s">
        <v>128</v>
      </c>
      <c r="D169" s="2"/>
      <c r="E169" s="2"/>
      <c r="F169" s="2"/>
      <c r="G169" s="2"/>
      <c r="H169" s="2"/>
      <c r="I169" s="2"/>
      <c r="J169" s="2"/>
      <c r="K169" s="2"/>
      <c r="L169" s="2"/>
      <c r="M169" s="2"/>
      <c r="N169" s="2"/>
      <c r="O169" s="2"/>
      <c r="P169" s="2"/>
      <c r="Q169" s="2"/>
    </row>
    <row r="170" spans="1:17" ht="12" customHeight="1">
      <c r="A170" s="22" t="s">
        <v>5</v>
      </c>
      <c r="B170" s="31" t="s">
        <v>129</v>
      </c>
      <c r="C170" s="62">
        <f>C162</f>
        <v>4124.4852779058137</v>
      </c>
      <c r="D170" s="2"/>
      <c r="E170" s="2"/>
      <c r="F170" s="2"/>
      <c r="G170" s="2"/>
      <c r="H170" s="2"/>
      <c r="I170" s="2"/>
      <c r="J170" s="2"/>
      <c r="K170" s="2"/>
      <c r="L170" s="2"/>
      <c r="M170" s="2"/>
      <c r="N170" s="2"/>
      <c r="O170" s="2"/>
      <c r="P170" s="2"/>
      <c r="Q170" s="2"/>
    </row>
    <row r="171" spans="1:17" ht="12" customHeight="1">
      <c r="A171" s="22" t="s">
        <v>7</v>
      </c>
      <c r="B171" s="31" t="s">
        <v>130</v>
      </c>
      <c r="C171" s="62">
        <f>H162</f>
        <v>8248.9705558116275</v>
      </c>
      <c r="D171" s="2"/>
      <c r="E171" s="2"/>
      <c r="F171" s="2"/>
      <c r="G171" s="2"/>
      <c r="H171" s="2"/>
      <c r="I171" s="2"/>
      <c r="J171" s="2"/>
      <c r="K171" s="2"/>
      <c r="L171" s="2"/>
      <c r="M171" s="2"/>
      <c r="N171" s="2"/>
      <c r="O171" s="2"/>
      <c r="P171" s="2"/>
      <c r="Q171" s="2"/>
    </row>
    <row r="172" spans="1:17" ht="12" customHeight="1">
      <c r="A172" s="22" t="s">
        <v>10</v>
      </c>
      <c r="B172" s="31" t="s">
        <v>131</v>
      </c>
      <c r="C172" s="85">
        <f>H162*12</f>
        <v>98987.646669739537</v>
      </c>
      <c r="D172" s="2"/>
      <c r="E172" s="2"/>
      <c r="F172" s="2"/>
      <c r="G172" s="2"/>
      <c r="H172" s="2"/>
      <c r="I172" s="2"/>
      <c r="J172" s="2"/>
      <c r="K172" s="2"/>
      <c r="L172" s="2"/>
      <c r="M172" s="2"/>
      <c r="N172" s="2"/>
      <c r="O172" s="2"/>
      <c r="P172" s="2"/>
      <c r="Q172" s="2"/>
    </row>
  </sheetData>
  <mergeCells count="51">
    <mergeCell ref="A77:D77"/>
    <mergeCell ref="A58:B58"/>
    <mergeCell ref="A61:C61"/>
    <mergeCell ref="A67:B67"/>
    <mergeCell ref="A70:C70"/>
    <mergeCell ref="A75:B75"/>
    <mergeCell ref="A108:C108"/>
    <mergeCell ref="A99:B99"/>
    <mergeCell ref="A102:D102"/>
    <mergeCell ref="A105:C105"/>
    <mergeCell ref="A86:B86"/>
    <mergeCell ref="A89:D89"/>
    <mergeCell ref="A168:C168"/>
    <mergeCell ref="A158:H158"/>
    <mergeCell ref="A160:B161"/>
    <mergeCell ref="D160:D161"/>
    <mergeCell ref="F160:F161"/>
    <mergeCell ref="G160:G161"/>
    <mergeCell ref="C160:C161"/>
    <mergeCell ref="A18:C18"/>
    <mergeCell ref="A20:C20"/>
    <mergeCell ref="A26:C26"/>
    <mergeCell ref="A163:H163"/>
    <mergeCell ref="A166:C166"/>
    <mergeCell ref="A141:B141"/>
    <mergeCell ref="A144:C144"/>
    <mergeCell ref="A154:B154"/>
    <mergeCell ref="A112:B112"/>
    <mergeCell ref="A115:C115"/>
    <mergeCell ref="A152:B152"/>
    <mergeCell ref="A91:D91"/>
    <mergeCell ref="A127:D127"/>
    <mergeCell ref="A138:C138"/>
    <mergeCell ref="A139:C139"/>
    <mergeCell ref="A140:C140"/>
    <mergeCell ref="A48:D48"/>
    <mergeCell ref="A124:B124"/>
    <mergeCell ref="A125:C125"/>
    <mergeCell ref="A9:B9"/>
    <mergeCell ref="A1:D1"/>
    <mergeCell ref="A3:D3"/>
    <mergeCell ref="A5:D5"/>
    <mergeCell ref="A7:B7"/>
    <mergeCell ref="A8:B8"/>
    <mergeCell ref="A28:C28"/>
    <mergeCell ref="A36:B36"/>
    <mergeCell ref="A39:D39"/>
    <mergeCell ref="A41:D41"/>
    <mergeCell ref="A45:B45"/>
    <mergeCell ref="A11:C11"/>
    <mergeCell ref="A17:C17"/>
  </mergeCells>
  <pageMargins left="0.70866141732283472" right="0.11811023622047245" top="0.39370078740157483" bottom="0.39370078740157483" header="0" footer="0"/>
  <pageSetup paperSize="9" fitToHeight="0" orientation="portrait"/>
  <legacy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R110"/>
  <sheetViews>
    <sheetView workbookViewId="0">
      <pane ySplit="2" topLeftCell="A99" activePane="bottomLeft" state="frozen"/>
      <selection pane="bottomLeft" activeCell="R45" sqref="R45"/>
    </sheetView>
  </sheetViews>
  <sheetFormatPr defaultColWidth="14.42578125" defaultRowHeight="15"/>
  <cols>
    <col min="1" max="1" width="7.140625" customWidth="1"/>
    <col min="2" max="2" width="36.42578125" style="187" customWidth="1"/>
    <col min="3" max="3" width="10.5703125" customWidth="1"/>
    <col min="4" max="5" width="9.140625" customWidth="1"/>
    <col min="6" max="6" width="10.85546875" customWidth="1"/>
    <col min="7" max="7" width="9.140625" customWidth="1"/>
    <col min="8" max="9" width="14" customWidth="1"/>
    <col min="10" max="10" width="9.140625" customWidth="1"/>
    <col min="11" max="11" width="10.7109375" customWidth="1"/>
    <col min="12" max="12" width="11.5703125" customWidth="1"/>
    <col min="13" max="14" width="9.140625" customWidth="1"/>
    <col min="15" max="15" width="12.140625" customWidth="1"/>
    <col min="16" max="16" width="12.85546875" customWidth="1"/>
    <col min="17" max="17" width="15.7109375" bestFit="1" customWidth="1"/>
    <col min="18" max="18" width="16.7109375" customWidth="1"/>
  </cols>
  <sheetData>
    <row r="1" spans="1:18" ht="15.75">
      <c r="A1" s="89"/>
      <c r="B1" s="347"/>
      <c r="C1" s="348"/>
      <c r="D1" s="338"/>
      <c r="E1" s="90"/>
      <c r="F1" s="355"/>
      <c r="G1" s="305"/>
      <c r="H1" s="299"/>
      <c r="I1" s="91"/>
      <c r="J1" s="354"/>
      <c r="K1" s="305"/>
      <c r="L1" s="299"/>
      <c r="M1" s="353"/>
      <c r="N1" s="305"/>
      <c r="O1" s="305"/>
      <c r="P1" s="299"/>
      <c r="Q1" s="356" t="s">
        <v>142</v>
      </c>
      <c r="R1" s="356" t="s">
        <v>143</v>
      </c>
    </row>
    <row r="2" spans="1:18" ht="32.25" thickBot="1">
      <c r="A2" s="92" t="s">
        <v>144</v>
      </c>
      <c r="B2" s="93" t="s">
        <v>145</v>
      </c>
      <c r="C2" s="238" t="s">
        <v>146</v>
      </c>
      <c r="D2" s="94" t="s">
        <v>144</v>
      </c>
      <c r="E2" s="95" t="s">
        <v>147</v>
      </c>
      <c r="F2" s="92" t="s">
        <v>148</v>
      </c>
      <c r="G2" s="92" t="s">
        <v>149</v>
      </c>
      <c r="H2" s="92" t="s">
        <v>150</v>
      </c>
      <c r="I2" s="92" t="s">
        <v>147</v>
      </c>
      <c r="J2" s="92" t="s">
        <v>151</v>
      </c>
      <c r="K2" s="92" t="s">
        <v>149</v>
      </c>
      <c r="L2" s="92" t="s">
        <v>150</v>
      </c>
      <c r="M2" s="92" t="s">
        <v>147</v>
      </c>
      <c r="N2" s="92" t="s">
        <v>151</v>
      </c>
      <c r="O2" s="92" t="s">
        <v>152</v>
      </c>
      <c r="P2" s="92" t="s">
        <v>150</v>
      </c>
      <c r="Q2" s="357"/>
      <c r="R2" s="357"/>
    </row>
    <row r="3" spans="1:18" ht="16.5" thickBot="1">
      <c r="A3" s="352" t="s">
        <v>153</v>
      </c>
      <c r="B3" s="341"/>
      <c r="C3" s="341"/>
      <c r="D3" s="341"/>
      <c r="E3" s="341"/>
      <c r="F3" s="341"/>
      <c r="G3" s="341"/>
      <c r="H3" s="341"/>
      <c r="I3" s="341"/>
      <c r="J3" s="341"/>
      <c r="K3" s="341"/>
      <c r="L3" s="341"/>
      <c r="M3" s="341"/>
      <c r="N3" s="341"/>
      <c r="O3" s="341"/>
      <c r="P3" s="341"/>
      <c r="Q3" s="341"/>
      <c r="R3" s="342"/>
    </row>
    <row r="4" spans="1:18" ht="36.75">
      <c r="A4" s="244">
        <v>1</v>
      </c>
      <c r="B4" s="272" t="s">
        <v>501</v>
      </c>
      <c r="C4" s="246">
        <v>3</v>
      </c>
      <c r="D4" s="247" t="s">
        <v>144</v>
      </c>
      <c r="E4" s="244">
        <v>29.45</v>
      </c>
      <c r="F4" s="244">
        <v>64</v>
      </c>
      <c r="G4" s="244" t="s">
        <v>154</v>
      </c>
      <c r="H4" s="247">
        <v>160447</v>
      </c>
      <c r="I4" s="244">
        <v>29.45</v>
      </c>
      <c r="J4" s="244">
        <v>63</v>
      </c>
      <c r="K4" s="244" t="s">
        <v>154</v>
      </c>
      <c r="L4" s="244">
        <v>160447</v>
      </c>
      <c r="M4" s="244">
        <v>118</v>
      </c>
      <c r="N4" s="244">
        <v>11</v>
      </c>
      <c r="O4" s="244" t="s">
        <v>155</v>
      </c>
      <c r="P4" s="244">
        <v>927248</v>
      </c>
      <c r="Q4" s="248">
        <f t="shared" ref="Q4:Q11" si="0">AVERAGE(E4+I4+M4)/3</f>
        <v>58.966666666666669</v>
      </c>
      <c r="R4" s="248">
        <f t="shared" ref="R4:R11" si="1">Q4*C4</f>
        <v>176.9</v>
      </c>
    </row>
    <row r="5" spans="1:18" ht="24.75">
      <c r="A5" s="244">
        <v>2</v>
      </c>
      <c r="B5" s="272" t="s">
        <v>513</v>
      </c>
      <c r="C5" s="249">
        <v>3</v>
      </c>
      <c r="D5" s="250" t="s">
        <v>144</v>
      </c>
      <c r="E5" s="251">
        <v>25</v>
      </c>
      <c r="F5" s="251">
        <v>2</v>
      </c>
      <c r="G5" s="251" t="s">
        <v>156</v>
      </c>
      <c r="H5" s="250">
        <v>983781</v>
      </c>
      <c r="I5" s="251">
        <v>25</v>
      </c>
      <c r="J5" s="251">
        <v>1</v>
      </c>
      <c r="K5" s="252">
        <v>232019</v>
      </c>
      <c r="L5" s="251">
        <v>194007</v>
      </c>
      <c r="M5" s="251">
        <v>25.5</v>
      </c>
      <c r="N5" s="251">
        <v>1</v>
      </c>
      <c r="O5" s="251" t="s">
        <v>157</v>
      </c>
      <c r="P5" s="251">
        <v>153163</v>
      </c>
      <c r="Q5" s="248">
        <f t="shared" si="0"/>
        <v>25.166666666666668</v>
      </c>
      <c r="R5" s="248">
        <f t="shared" si="1"/>
        <v>75.5</v>
      </c>
    </row>
    <row r="6" spans="1:18" ht="24.75">
      <c r="A6" s="244">
        <v>3</v>
      </c>
      <c r="B6" s="272" t="s">
        <v>503</v>
      </c>
      <c r="C6" s="249">
        <v>4</v>
      </c>
      <c r="D6" s="253" t="s">
        <v>158</v>
      </c>
      <c r="E6" s="251">
        <v>5.9</v>
      </c>
      <c r="F6" s="251">
        <v>12</v>
      </c>
      <c r="G6" s="251" t="s">
        <v>164</v>
      </c>
      <c r="H6" s="253">
        <v>160204</v>
      </c>
      <c r="I6" s="251">
        <v>7.5</v>
      </c>
      <c r="J6" s="251">
        <v>28</v>
      </c>
      <c r="K6" s="251" t="s">
        <v>165</v>
      </c>
      <c r="L6" s="251">
        <v>160165</v>
      </c>
      <c r="M6" s="251">
        <v>9.9499999999999993</v>
      </c>
      <c r="N6" s="251">
        <v>50</v>
      </c>
      <c r="O6" s="251" t="s">
        <v>166</v>
      </c>
      <c r="P6" s="251">
        <v>158099</v>
      </c>
      <c r="Q6" s="248">
        <f t="shared" si="0"/>
        <v>7.7833333333333341</v>
      </c>
      <c r="R6" s="248">
        <f t="shared" si="1"/>
        <v>31.133333333333336</v>
      </c>
    </row>
    <row r="7" spans="1:18" ht="72.75">
      <c r="A7" s="244">
        <v>4</v>
      </c>
      <c r="B7" s="272" t="s">
        <v>504</v>
      </c>
      <c r="C7" s="249">
        <v>1</v>
      </c>
      <c r="D7" s="253" t="s">
        <v>158</v>
      </c>
      <c r="E7" s="251">
        <v>35</v>
      </c>
      <c r="F7" s="251">
        <v>58</v>
      </c>
      <c r="G7" s="251" t="s">
        <v>162</v>
      </c>
      <c r="H7" s="253">
        <v>194009</v>
      </c>
      <c r="I7" s="251">
        <v>35</v>
      </c>
      <c r="J7" s="251">
        <v>59</v>
      </c>
      <c r="K7" s="251" t="s">
        <v>162</v>
      </c>
      <c r="L7" s="251">
        <v>194009</v>
      </c>
      <c r="M7" s="251">
        <v>35.93</v>
      </c>
      <c r="N7" s="251">
        <v>78</v>
      </c>
      <c r="O7" s="251" t="s">
        <v>163</v>
      </c>
      <c r="P7" s="251">
        <v>160529</v>
      </c>
      <c r="Q7" s="248">
        <f t="shared" si="0"/>
        <v>35.31</v>
      </c>
      <c r="R7" s="248">
        <f t="shared" si="1"/>
        <v>35.31</v>
      </c>
    </row>
    <row r="8" spans="1:18" ht="132.75">
      <c r="A8" s="244">
        <v>5</v>
      </c>
      <c r="B8" s="272" t="s">
        <v>505</v>
      </c>
      <c r="C8" s="249">
        <v>2</v>
      </c>
      <c r="D8" s="253" t="s">
        <v>158</v>
      </c>
      <c r="E8" s="251">
        <v>78.900000000000006</v>
      </c>
      <c r="F8" s="251"/>
      <c r="G8" s="251" t="s">
        <v>159</v>
      </c>
      <c r="H8" s="253"/>
      <c r="I8" s="251">
        <v>83.52</v>
      </c>
      <c r="J8" s="251"/>
      <c r="K8" s="251" t="s">
        <v>160</v>
      </c>
      <c r="L8" s="251"/>
      <c r="M8" s="251">
        <v>72.599999999999994</v>
      </c>
      <c r="N8" s="251"/>
      <c r="O8" s="251" t="s">
        <v>161</v>
      </c>
      <c r="P8" s="251"/>
      <c r="Q8" s="248">
        <f t="shared" si="0"/>
        <v>78.34</v>
      </c>
      <c r="R8" s="248">
        <f t="shared" si="1"/>
        <v>156.68</v>
      </c>
    </row>
    <row r="9" spans="1:18" ht="48.75">
      <c r="A9" s="244">
        <v>6</v>
      </c>
      <c r="B9" s="272" t="s">
        <v>506</v>
      </c>
      <c r="C9" s="249">
        <v>2</v>
      </c>
      <c r="D9" s="253" t="s">
        <v>144</v>
      </c>
      <c r="E9" s="251">
        <v>14.87</v>
      </c>
      <c r="F9" s="251">
        <v>2</v>
      </c>
      <c r="G9" s="251" t="s">
        <v>514</v>
      </c>
      <c r="H9" s="253">
        <v>200120</v>
      </c>
      <c r="I9" s="251">
        <v>15</v>
      </c>
      <c r="J9" s="251">
        <v>6</v>
      </c>
      <c r="K9" s="254" t="s">
        <v>256</v>
      </c>
      <c r="L9" s="251">
        <v>170028</v>
      </c>
      <c r="M9" s="251">
        <v>19.5</v>
      </c>
      <c r="N9" s="251">
        <v>1</v>
      </c>
      <c r="O9" s="251" t="s">
        <v>183</v>
      </c>
      <c r="P9" s="251">
        <v>160157</v>
      </c>
      <c r="Q9" s="248">
        <f t="shared" si="0"/>
        <v>16.456666666666667</v>
      </c>
      <c r="R9" s="248">
        <f t="shared" si="1"/>
        <v>32.913333333333334</v>
      </c>
    </row>
    <row r="10" spans="1:18" ht="48.75">
      <c r="A10" s="256">
        <v>7</v>
      </c>
      <c r="B10" s="272" t="s">
        <v>512</v>
      </c>
      <c r="C10" s="249">
        <v>1</v>
      </c>
      <c r="D10" s="257" t="s">
        <v>158</v>
      </c>
      <c r="E10" s="251">
        <v>136.44999999999999</v>
      </c>
      <c r="F10" s="251">
        <v>81</v>
      </c>
      <c r="G10" s="251" t="s">
        <v>527</v>
      </c>
      <c r="H10" s="257">
        <v>155023</v>
      </c>
      <c r="I10" s="251">
        <v>166.89</v>
      </c>
      <c r="J10" s="251">
        <v>45</v>
      </c>
      <c r="K10" s="254" t="s">
        <v>197</v>
      </c>
      <c r="L10" s="251">
        <v>160473</v>
      </c>
      <c r="M10" s="251">
        <v>207.2</v>
      </c>
      <c r="N10" s="251">
        <v>38</v>
      </c>
      <c r="O10" s="251" t="s">
        <v>530</v>
      </c>
      <c r="P10" s="251">
        <v>982051</v>
      </c>
      <c r="Q10" s="248">
        <f t="shared" si="0"/>
        <v>170.17999999999998</v>
      </c>
      <c r="R10" s="248">
        <f t="shared" si="1"/>
        <v>170.17999999999998</v>
      </c>
    </row>
    <row r="11" spans="1:18" ht="156.75">
      <c r="A11" s="256">
        <v>8</v>
      </c>
      <c r="B11" s="272" t="s">
        <v>511</v>
      </c>
      <c r="C11" s="249">
        <v>1</v>
      </c>
      <c r="D11" s="257" t="s">
        <v>144</v>
      </c>
      <c r="E11" s="251">
        <v>12.7</v>
      </c>
      <c r="F11" s="251">
        <v>2</v>
      </c>
      <c r="G11" s="251" t="s">
        <v>184</v>
      </c>
      <c r="H11" s="257">
        <v>158306</v>
      </c>
      <c r="I11" s="251">
        <v>12.46</v>
      </c>
      <c r="J11" s="251">
        <v>26</v>
      </c>
      <c r="K11" s="254" t="s">
        <v>528</v>
      </c>
      <c r="L11" s="251">
        <v>927495</v>
      </c>
      <c r="M11" s="251">
        <v>12.79</v>
      </c>
      <c r="N11" s="251">
        <v>21</v>
      </c>
      <c r="O11" s="251" t="s">
        <v>529</v>
      </c>
      <c r="P11" s="251">
        <v>925162</v>
      </c>
      <c r="Q11" s="248">
        <f t="shared" si="0"/>
        <v>12.65</v>
      </c>
      <c r="R11" s="248">
        <f t="shared" si="1"/>
        <v>12.65</v>
      </c>
    </row>
    <row r="12" spans="1:18" ht="145.5" thickBot="1">
      <c r="A12" s="244">
        <v>9</v>
      </c>
      <c r="B12" s="272" t="s">
        <v>507</v>
      </c>
      <c r="C12" s="249">
        <v>2</v>
      </c>
      <c r="D12" s="253" t="s">
        <v>144</v>
      </c>
      <c r="E12" s="251">
        <v>9.92</v>
      </c>
      <c r="F12" s="251">
        <v>1</v>
      </c>
      <c r="G12" s="251" t="s">
        <v>519</v>
      </c>
      <c r="H12" s="253">
        <v>927446</v>
      </c>
      <c r="I12" s="251">
        <v>10.31</v>
      </c>
      <c r="J12" s="251">
        <v>19</v>
      </c>
      <c r="K12" s="251" t="s">
        <v>191</v>
      </c>
      <c r="L12" s="251">
        <v>160396</v>
      </c>
      <c r="M12" s="251">
        <v>8.08</v>
      </c>
      <c r="N12" s="251"/>
      <c r="O12" s="251" t="s">
        <v>160</v>
      </c>
      <c r="P12" s="251"/>
      <c r="Q12" s="248">
        <f>AVERAGE(E12+I12+M12)/3</f>
        <v>9.4366666666666674</v>
      </c>
      <c r="R12" s="248">
        <f>Q12*C12</f>
        <v>18.873333333333335</v>
      </c>
    </row>
    <row r="13" spans="1:18" ht="16.5" thickBot="1">
      <c r="A13" s="349" t="s">
        <v>167</v>
      </c>
      <c r="B13" s="350"/>
      <c r="C13" s="350"/>
      <c r="D13" s="350"/>
      <c r="E13" s="350"/>
      <c r="F13" s="350"/>
      <c r="G13" s="350"/>
      <c r="H13" s="350"/>
      <c r="I13" s="350"/>
      <c r="J13" s="350"/>
      <c r="K13" s="350"/>
      <c r="L13" s="350"/>
      <c r="M13" s="350"/>
      <c r="N13" s="350"/>
      <c r="O13" s="350"/>
      <c r="P13" s="350"/>
      <c r="Q13" s="350"/>
      <c r="R13" s="351"/>
    </row>
    <row r="14" spans="1:18" ht="72.75">
      <c r="A14" s="255">
        <v>1</v>
      </c>
      <c r="B14" s="272" t="s">
        <v>508</v>
      </c>
      <c r="C14" s="103">
        <v>2</v>
      </c>
      <c r="D14" s="250" t="s">
        <v>144</v>
      </c>
      <c r="E14" s="96">
        <v>140</v>
      </c>
      <c r="F14" s="96">
        <v>72</v>
      </c>
      <c r="G14" s="258" t="s">
        <v>286</v>
      </c>
      <c r="H14" s="104">
        <v>926723</v>
      </c>
      <c r="I14" s="96">
        <v>145.6</v>
      </c>
      <c r="J14" s="96"/>
      <c r="K14" s="258" t="s">
        <v>524</v>
      </c>
      <c r="L14" s="96"/>
      <c r="M14" s="96">
        <v>122</v>
      </c>
      <c r="N14" s="96"/>
      <c r="O14" s="258" t="s">
        <v>524</v>
      </c>
      <c r="P14" s="96"/>
      <c r="Q14" s="97">
        <f t="shared" ref="Q14:Q17" si="2">AVERAGE(E14+I14+M14)/3</f>
        <v>135.86666666666667</v>
      </c>
      <c r="R14" s="97">
        <f t="shared" ref="R14:R17" si="3">Q14*C14</f>
        <v>271.73333333333335</v>
      </c>
    </row>
    <row r="15" spans="1:18" ht="60.75">
      <c r="A15" s="255">
        <v>2</v>
      </c>
      <c r="B15" s="272" t="s">
        <v>509</v>
      </c>
      <c r="C15" s="98">
        <v>2</v>
      </c>
      <c r="D15" s="259" t="s">
        <v>158</v>
      </c>
      <c r="E15" s="100">
        <v>70</v>
      </c>
      <c r="F15" s="100">
        <v>72</v>
      </c>
      <c r="G15" s="260" t="s">
        <v>525</v>
      </c>
      <c r="H15" s="99">
        <v>160249</v>
      </c>
      <c r="I15" s="100">
        <v>70.489999999999995</v>
      </c>
      <c r="J15" s="100">
        <v>11</v>
      </c>
      <c r="K15" s="260" t="s">
        <v>526</v>
      </c>
      <c r="L15" s="100">
        <v>120195</v>
      </c>
      <c r="M15" s="100">
        <v>72</v>
      </c>
      <c r="N15" s="100">
        <v>10</v>
      </c>
      <c r="O15" s="260" t="s">
        <v>201</v>
      </c>
      <c r="P15" s="100">
        <v>771300</v>
      </c>
      <c r="Q15" s="97">
        <f t="shared" si="2"/>
        <v>70.83</v>
      </c>
      <c r="R15" s="97">
        <f t="shared" si="3"/>
        <v>141.66</v>
      </c>
    </row>
    <row r="16" spans="1:18" ht="24.75">
      <c r="A16" s="255">
        <v>3</v>
      </c>
      <c r="B16" s="272" t="s">
        <v>503</v>
      </c>
      <c r="C16" s="249">
        <v>4</v>
      </c>
      <c r="D16" s="253" t="s">
        <v>158</v>
      </c>
      <c r="E16" s="251">
        <v>5.9</v>
      </c>
      <c r="F16" s="251">
        <v>12</v>
      </c>
      <c r="G16" s="251" t="s">
        <v>164</v>
      </c>
      <c r="H16" s="253">
        <v>160204</v>
      </c>
      <c r="I16" s="251">
        <v>7.5</v>
      </c>
      <c r="J16" s="251">
        <v>28</v>
      </c>
      <c r="K16" s="251" t="s">
        <v>165</v>
      </c>
      <c r="L16" s="251">
        <v>160165</v>
      </c>
      <c r="M16" s="251">
        <v>9.9499999999999993</v>
      </c>
      <c r="N16" s="251">
        <v>50</v>
      </c>
      <c r="O16" s="251" t="s">
        <v>166</v>
      </c>
      <c r="P16" s="251">
        <v>158099</v>
      </c>
      <c r="Q16" s="248">
        <f t="shared" si="2"/>
        <v>7.7833333333333341</v>
      </c>
      <c r="R16" s="248">
        <f t="shared" si="3"/>
        <v>31.133333333333336</v>
      </c>
    </row>
    <row r="17" spans="1:18" ht="48.75">
      <c r="A17" s="255">
        <v>4</v>
      </c>
      <c r="B17" s="272" t="s">
        <v>510</v>
      </c>
      <c r="C17" s="98">
        <v>1</v>
      </c>
      <c r="D17" s="250" t="s">
        <v>144</v>
      </c>
      <c r="E17" s="102">
        <v>19.98</v>
      </c>
      <c r="F17" s="102">
        <v>138</v>
      </c>
      <c r="G17" s="268" t="s">
        <v>190</v>
      </c>
      <c r="H17" s="106">
        <v>160105</v>
      </c>
      <c r="I17" s="102">
        <v>20</v>
      </c>
      <c r="J17" s="102">
        <v>5</v>
      </c>
      <c r="K17" s="268" t="s">
        <v>157</v>
      </c>
      <c r="L17" s="102">
        <v>173039</v>
      </c>
      <c r="M17" s="102">
        <v>22.27</v>
      </c>
      <c r="N17" s="102">
        <v>1</v>
      </c>
      <c r="O17" s="268" t="s">
        <v>520</v>
      </c>
      <c r="P17" s="102">
        <v>155011</v>
      </c>
      <c r="Q17" s="97">
        <f t="shared" si="2"/>
        <v>20.75</v>
      </c>
      <c r="R17" s="97">
        <f t="shared" si="3"/>
        <v>20.75</v>
      </c>
    </row>
    <row r="18" spans="1:18" ht="16.5" thickBot="1">
      <c r="A18" s="344" t="s">
        <v>168</v>
      </c>
      <c r="B18" s="345"/>
      <c r="C18" s="345"/>
      <c r="D18" s="345"/>
      <c r="E18" s="345"/>
      <c r="F18" s="345"/>
      <c r="G18" s="345"/>
      <c r="H18" s="345"/>
      <c r="I18" s="345"/>
      <c r="J18" s="345"/>
      <c r="K18" s="345"/>
      <c r="L18" s="345"/>
      <c r="M18" s="345"/>
      <c r="N18" s="345"/>
      <c r="O18" s="345"/>
      <c r="P18" s="345"/>
      <c r="Q18" s="345"/>
      <c r="R18" s="346"/>
    </row>
    <row r="19" spans="1:18" ht="36.75">
      <c r="A19" s="255">
        <v>1</v>
      </c>
      <c r="B19" s="272" t="s">
        <v>501</v>
      </c>
      <c r="C19" s="246">
        <v>3</v>
      </c>
      <c r="D19" s="247" t="s">
        <v>144</v>
      </c>
      <c r="E19" s="244">
        <v>29.45</v>
      </c>
      <c r="F19" s="244">
        <v>64</v>
      </c>
      <c r="G19" s="244" t="s">
        <v>154</v>
      </c>
      <c r="H19" s="247">
        <v>160447</v>
      </c>
      <c r="I19" s="244">
        <v>29.45</v>
      </c>
      <c r="J19" s="244">
        <v>63</v>
      </c>
      <c r="K19" s="244" t="s">
        <v>154</v>
      </c>
      <c r="L19" s="244">
        <v>160447</v>
      </c>
      <c r="M19" s="244">
        <v>118</v>
      </c>
      <c r="N19" s="244">
        <v>11</v>
      </c>
      <c r="O19" s="244" t="s">
        <v>155</v>
      </c>
      <c r="P19" s="244">
        <v>927248</v>
      </c>
      <c r="Q19" s="248">
        <f t="shared" ref="Q19:Q20" si="4">AVERAGE(E19+I19+M19)/3</f>
        <v>58.966666666666669</v>
      </c>
      <c r="R19" s="248">
        <f t="shared" ref="R19" si="5">Q19*C19</f>
        <v>176.9</v>
      </c>
    </row>
    <row r="20" spans="1:18" ht="24.75">
      <c r="A20" s="255">
        <v>2</v>
      </c>
      <c r="B20" s="272" t="s">
        <v>502</v>
      </c>
      <c r="C20" s="255">
        <v>3</v>
      </c>
      <c r="D20" s="250" t="s">
        <v>144</v>
      </c>
      <c r="E20" s="255">
        <v>47.2</v>
      </c>
      <c r="F20" s="255">
        <v>27</v>
      </c>
      <c r="G20" s="245" t="s">
        <v>155</v>
      </c>
      <c r="H20" s="107">
        <v>927248</v>
      </c>
      <c r="I20" s="96">
        <v>54</v>
      </c>
      <c r="J20" s="96">
        <v>24</v>
      </c>
      <c r="K20" s="258" t="s">
        <v>155</v>
      </c>
      <c r="L20" s="96">
        <v>927248</v>
      </c>
      <c r="M20" s="96">
        <v>70</v>
      </c>
      <c r="N20" s="96">
        <v>2</v>
      </c>
      <c r="O20" s="258" t="s">
        <v>216</v>
      </c>
      <c r="P20" s="96">
        <v>158658</v>
      </c>
      <c r="Q20" s="248">
        <f t="shared" si="4"/>
        <v>57.066666666666663</v>
      </c>
      <c r="R20" s="97">
        <f>Q20*C20</f>
        <v>171.2</v>
      </c>
    </row>
    <row r="21" spans="1:18" ht="24.75">
      <c r="A21" s="255">
        <v>3</v>
      </c>
      <c r="B21" s="272" t="s">
        <v>503</v>
      </c>
      <c r="C21" s="249">
        <v>4</v>
      </c>
      <c r="D21" s="253" t="s">
        <v>158</v>
      </c>
      <c r="E21" s="251">
        <v>5.9</v>
      </c>
      <c r="F21" s="251">
        <v>12</v>
      </c>
      <c r="G21" s="251" t="s">
        <v>164</v>
      </c>
      <c r="H21" s="253">
        <v>160204</v>
      </c>
      <c r="I21" s="251">
        <v>7.5</v>
      </c>
      <c r="J21" s="251">
        <v>28</v>
      </c>
      <c r="K21" s="251" t="s">
        <v>165</v>
      </c>
      <c r="L21" s="251">
        <v>160165</v>
      </c>
      <c r="M21" s="251">
        <v>9.9499999999999993</v>
      </c>
      <c r="N21" s="251">
        <v>50</v>
      </c>
      <c r="O21" s="251" t="s">
        <v>166</v>
      </c>
      <c r="P21" s="251">
        <v>158099</v>
      </c>
      <c r="Q21" s="248">
        <f t="shared" ref="Q21:Q24" si="6">AVERAGE(E21+I21+M21)/3</f>
        <v>7.7833333333333341</v>
      </c>
      <c r="R21" s="248">
        <f t="shared" ref="R21:R24" si="7">Q21*C21</f>
        <v>31.133333333333336</v>
      </c>
    </row>
    <row r="22" spans="1:18" ht="72.75">
      <c r="A22" s="255">
        <v>4</v>
      </c>
      <c r="B22" s="272" t="s">
        <v>504</v>
      </c>
      <c r="C22" s="249">
        <v>1</v>
      </c>
      <c r="D22" s="253" t="s">
        <v>158</v>
      </c>
      <c r="E22" s="251">
        <v>35</v>
      </c>
      <c r="F22" s="251">
        <v>58</v>
      </c>
      <c r="G22" s="251" t="s">
        <v>162</v>
      </c>
      <c r="H22" s="253">
        <v>194009</v>
      </c>
      <c r="I22" s="251">
        <v>35</v>
      </c>
      <c r="J22" s="251">
        <v>59</v>
      </c>
      <c r="K22" s="251" t="s">
        <v>162</v>
      </c>
      <c r="L22" s="251">
        <v>194009</v>
      </c>
      <c r="M22" s="251">
        <v>35.93</v>
      </c>
      <c r="N22" s="251">
        <v>78</v>
      </c>
      <c r="O22" s="251" t="s">
        <v>163</v>
      </c>
      <c r="P22" s="251">
        <v>160529</v>
      </c>
      <c r="Q22" s="248">
        <f t="shared" si="6"/>
        <v>35.31</v>
      </c>
      <c r="R22" s="248">
        <f t="shared" si="7"/>
        <v>35.31</v>
      </c>
    </row>
    <row r="23" spans="1:18" ht="132.75">
      <c r="A23" s="255">
        <v>5</v>
      </c>
      <c r="B23" s="272" t="s">
        <v>505</v>
      </c>
      <c r="C23" s="249">
        <v>2</v>
      </c>
      <c r="D23" s="253" t="s">
        <v>158</v>
      </c>
      <c r="E23" s="251">
        <v>78.900000000000006</v>
      </c>
      <c r="F23" s="251"/>
      <c r="G23" s="251" t="s">
        <v>159</v>
      </c>
      <c r="H23" s="253"/>
      <c r="I23" s="251">
        <v>83.52</v>
      </c>
      <c r="J23" s="251"/>
      <c r="K23" s="251" t="s">
        <v>160</v>
      </c>
      <c r="L23" s="251"/>
      <c r="M23" s="251">
        <v>72.599999999999994</v>
      </c>
      <c r="N23" s="251"/>
      <c r="O23" s="251" t="s">
        <v>161</v>
      </c>
      <c r="P23" s="251"/>
      <c r="Q23" s="248">
        <f t="shared" si="6"/>
        <v>78.34</v>
      </c>
      <c r="R23" s="248">
        <f t="shared" si="7"/>
        <v>156.68</v>
      </c>
    </row>
    <row r="24" spans="1:18" ht="48.75">
      <c r="A24" s="255">
        <v>6</v>
      </c>
      <c r="B24" s="272" t="s">
        <v>506</v>
      </c>
      <c r="C24" s="249">
        <v>2</v>
      </c>
      <c r="D24" s="253" t="s">
        <v>144</v>
      </c>
      <c r="E24" s="251">
        <v>14.87</v>
      </c>
      <c r="F24" s="251">
        <v>2</v>
      </c>
      <c r="G24" s="251" t="s">
        <v>514</v>
      </c>
      <c r="H24" s="253">
        <v>200120</v>
      </c>
      <c r="I24" s="251">
        <v>15</v>
      </c>
      <c r="J24" s="251">
        <v>6</v>
      </c>
      <c r="K24" s="254" t="s">
        <v>256</v>
      </c>
      <c r="L24" s="251">
        <v>170028</v>
      </c>
      <c r="M24" s="251">
        <v>19.5</v>
      </c>
      <c r="N24" s="251">
        <v>1</v>
      </c>
      <c r="O24" s="251" t="s">
        <v>183</v>
      </c>
      <c r="P24" s="251">
        <v>160157</v>
      </c>
      <c r="Q24" s="248">
        <f t="shared" si="6"/>
        <v>16.456666666666667</v>
      </c>
      <c r="R24" s="248">
        <f t="shared" si="7"/>
        <v>32.913333333333334</v>
      </c>
    </row>
    <row r="25" spans="1:18" ht="144.75">
      <c r="A25" s="255">
        <v>7</v>
      </c>
      <c r="B25" s="272" t="s">
        <v>507</v>
      </c>
      <c r="C25" s="249">
        <v>2</v>
      </c>
      <c r="D25" s="253" t="s">
        <v>144</v>
      </c>
      <c r="E25" s="251">
        <v>9.92</v>
      </c>
      <c r="F25" s="251">
        <v>1</v>
      </c>
      <c r="G25" s="251" t="s">
        <v>519</v>
      </c>
      <c r="H25" s="253">
        <v>927446</v>
      </c>
      <c r="I25" s="251">
        <v>10.31</v>
      </c>
      <c r="J25" s="251">
        <v>19</v>
      </c>
      <c r="K25" s="251" t="s">
        <v>191</v>
      </c>
      <c r="L25" s="251">
        <v>160396</v>
      </c>
      <c r="M25" s="251">
        <v>8.08</v>
      </c>
      <c r="N25" s="251"/>
      <c r="O25" s="251" t="s">
        <v>160</v>
      </c>
      <c r="P25" s="251"/>
      <c r="Q25" s="248">
        <f>AVERAGE(E25+I25+M25)/3</f>
        <v>9.4366666666666674</v>
      </c>
      <c r="R25" s="248">
        <f>Q25*C25</f>
        <v>18.873333333333335</v>
      </c>
    </row>
    <row r="26" spans="1:18" ht="16.5" thickBot="1">
      <c r="A26" s="344" t="s">
        <v>169</v>
      </c>
      <c r="B26" s="345"/>
      <c r="C26" s="345"/>
      <c r="D26" s="345"/>
      <c r="E26" s="345"/>
      <c r="F26" s="345"/>
      <c r="G26" s="345"/>
      <c r="H26" s="345"/>
      <c r="I26" s="345"/>
      <c r="J26" s="345"/>
      <c r="K26" s="345"/>
      <c r="L26" s="345"/>
      <c r="M26" s="345"/>
      <c r="N26" s="345"/>
      <c r="O26" s="345"/>
      <c r="P26" s="345"/>
      <c r="Q26" s="345"/>
      <c r="R26" s="346"/>
    </row>
    <row r="27" spans="1:18" ht="39">
      <c r="A27" s="98">
        <v>1</v>
      </c>
      <c r="B27" s="273" t="s">
        <v>501</v>
      </c>
      <c r="C27" s="239">
        <v>3</v>
      </c>
      <c r="D27" s="240" t="s">
        <v>144</v>
      </c>
      <c r="E27" s="244">
        <v>29.45</v>
      </c>
      <c r="F27" s="244">
        <v>64</v>
      </c>
      <c r="G27" s="244" t="s">
        <v>154</v>
      </c>
      <c r="H27" s="247">
        <v>160447</v>
      </c>
      <c r="I27" s="244">
        <v>29.45</v>
      </c>
      <c r="J27" s="244">
        <v>63</v>
      </c>
      <c r="K27" s="244" t="s">
        <v>154</v>
      </c>
      <c r="L27" s="244">
        <v>160447</v>
      </c>
      <c r="M27" s="244">
        <v>118</v>
      </c>
      <c r="N27" s="244">
        <v>11</v>
      </c>
      <c r="O27" s="244" t="s">
        <v>155</v>
      </c>
      <c r="P27" s="244">
        <v>927248</v>
      </c>
      <c r="Q27" s="248">
        <f t="shared" ref="Q27" si="8">AVERAGE(E27+I27+M27)/3</f>
        <v>58.966666666666669</v>
      </c>
      <c r="R27" s="248">
        <f t="shared" ref="R27" si="9">Q27*C27</f>
        <v>176.9</v>
      </c>
    </row>
    <row r="28" spans="1:18" ht="26.25">
      <c r="A28" s="98">
        <v>2</v>
      </c>
      <c r="B28" s="273" t="s">
        <v>513</v>
      </c>
      <c r="C28" s="262">
        <v>1</v>
      </c>
      <c r="D28" s="242" t="s">
        <v>144</v>
      </c>
      <c r="E28" s="251">
        <v>25</v>
      </c>
      <c r="F28" s="251">
        <v>2</v>
      </c>
      <c r="G28" s="251" t="s">
        <v>156</v>
      </c>
      <c r="H28" s="250">
        <v>983781</v>
      </c>
      <c r="I28" s="251">
        <v>25</v>
      </c>
      <c r="J28" s="251">
        <v>1</v>
      </c>
      <c r="K28" s="252">
        <v>232019</v>
      </c>
      <c r="L28" s="251">
        <v>194007</v>
      </c>
      <c r="M28" s="251">
        <v>25.5</v>
      </c>
      <c r="N28" s="251">
        <v>1</v>
      </c>
      <c r="O28" s="251" t="s">
        <v>157</v>
      </c>
      <c r="P28" s="251">
        <v>153163</v>
      </c>
      <c r="Q28" s="108">
        <f t="shared" ref="Q28:Q37" si="10">AVERAGE(E28+I28+M28)/3</f>
        <v>25.166666666666668</v>
      </c>
      <c r="R28" s="108">
        <f t="shared" ref="R28:R37" si="11">Q28*C28</f>
        <v>25.166666666666668</v>
      </c>
    </row>
    <row r="29" spans="1:18" ht="24.75">
      <c r="A29" s="98">
        <v>3</v>
      </c>
      <c r="B29" s="272" t="s">
        <v>502</v>
      </c>
      <c r="C29" s="255">
        <v>3</v>
      </c>
      <c r="D29" s="250" t="s">
        <v>144</v>
      </c>
      <c r="E29" s="255">
        <v>47.2</v>
      </c>
      <c r="F29" s="255">
        <v>27</v>
      </c>
      <c r="G29" s="245" t="s">
        <v>155</v>
      </c>
      <c r="H29" s="107">
        <v>927248</v>
      </c>
      <c r="I29" s="96">
        <v>54</v>
      </c>
      <c r="J29" s="96">
        <v>24</v>
      </c>
      <c r="K29" s="258" t="s">
        <v>155</v>
      </c>
      <c r="L29" s="96">
        <v>927248</v>
      </c>
      <c r="M29" s="96">
        <v>70</v>
      </c>
      <c r="N29" s="96">
        <v>2</v>
      </c>
      <c r="O29" s="258" t="s">
        <v>216</v>
      </c>
      <c r="P29" s="96">
        <v>158658</v>
      </c>
      <c r="Q29" s="248">
        <f t="shared" si="10"/>
        <v>57.066666666666663</v>
      </c>
      <c r="R29" s="97">
        <f>Q29*C29</f>
        <v>171.2</v>
      </c>
    </row>
    <row r="30" spans="1:18" ht="26.25">
      <c r="A30" s="255">
        <v>4</v>
      </c>
      <c r="B30" s="273" t="s">
        <v>503</v>
      </c>
      <c r="C30" s="241">
        <v>4</v>
      </c>
      <c r="D30" s="243" t="s">
        <v>158</v>
      </c>
      <c r="E30" s="251">
        <v>5.9</v>
      </c>
      <c r="F30" s="251">
        <v>12</v>
      </c>
      <c r="G30" s="251" t="s">
        <v>164</v>
      </c>
      <c r="H30" s="253">
        <v>160204</v>
      </c>
      <c r="I30" s="251">
        <v>7.5</v>
      </c>
      <c r="J30" s="251">
        <v>28</v>
      </c>
      <c r="K30" s="251" t="s">
        <v>165</v>
      </c>
      <c r="L30" s="251">
        <v>160165</v>
      </c>
      <c r="M30" s="251">
        <v>9.9499999999999993</v>
      </c>
      <c r="N30" s="251">
        <v>50</v>
      </c>
      <c r="O30" s="251" t="s">
        <v>166</v>
      </c>
      <c r="P30" s="251">
        <v>158099</v>
      </c>
      <c r="Q30" s="248">
        <f t="shared" si="10"/>
        <v>7.7833333333333341</v>
      </c>
      <c r="R30" s="248">
        <f t="shared" si="11"/>
        <v>31.133333333333336</v>
      </c>
    </row>
    <row r="31" spans="1:18" ht="90">
      <c r="A31" s="255">
        <v>5</v>
      </c>
      <c r="B31" s="273" t="s">
        <v>504</v>
      </c>
      <c r="C31" s="241">
        <v>1</v>
      </c>
      <c r="D31" s="243" t="s">
        <v>158</v>
      </c>
      <c r="E31" s="251">
        <v>35</v>
      </c>
      <c r="F31" s="251">
        <v>58</v>
      </c>
      <c r="G31" s="251" t="s">
        <v>162</v>
      </c>
      <c r="H31" s="253">
        <v>194009</v>
      </c>
      <c r="I31" s="251">
        <v>35</v>
      </c>
      <c r="J31" s="251">
        <v>59</v>
      </c>
      <c r="K31" s="251" t="s">
        <v>162</v>
      </c>
      <c r="L31" s="251">
        <v>194009</v>
      </c>
      <c r="M31" s="251">
        <v>35.93</v>
      </c>
      <c r="N31" s="251">
        <v>78</v>
      </c>
      <c r="O31" s="251" t="s">
        <v>163</v>
      </c>
      <c r="P31" s="251">
        <v>160529</v>
      </c>
      <c r="Q31" s="248">
        <f t="shared" si="10"/>
        <v>35.31</v>
      </c>
      <c r="R31" s="248">
        <f t="shared" si="11"/>
        <v>35.31</v>
      </c>
    </row>
    <row r="32" spans="1:18" ht="51">
      <c r="A32" s="98">
        <v>6</v>
      </c>
      <c r="B32" s="263" t="s">
        <v>515</v>
      </c>
      <c r="C32" s="262">
        <v>2</v>
      </c>
      <c r="D32" s="264" t="s">
        <v>158</v>
      </c>
      <c r="E32" s="100">
        <v>2.2999999999999998</v>
      </c>
      <c r="F32" s="100">
        <v>404</v>
      </c>
      <c r="G32" s="260" t="s">
        <v>197</v>
      </c>
      <c r="H32" s="99">
        <v>158356</v>
      </c>
      <c r="I32" s="100">
        <v>2.95</v>
      </c>
      <c r="J32" s="100">
        <v>38</v>
      </c>
      <c r="K32" s="260" t="s">
        <v>165</v>
      </c>
      <c r="L32" s="100">
        <v>160472</v>
      </c>
      <c r="M32" s="100">
        <v>4.42</v>
      </c>
      <c r="N32" s="100">
        <v>149</v>
      </c>
      <c r="O32" s="260" t="s">
        <v>516</v>
      </c>
      <c r="P32" s="100">
        <v>120636</v>
      </c>
      <c r="Q32" s="108">
        <f t="shared" si="10"/>
        <v>3.2233333333333332</v>
      </c>
      <c r="R32" s="108">
        <f t="shared" si="11"/>
        <v>6.4466666666666663</v>
      </c>
    </row>
    <row r="33" spans="1:18" ht="144.75">
      <c r="A33" s="261">
        <v>7</v>
      </c>
      <c r="B33" s="272" t="s">
        <v>507</v>
      </c>
      <c r="C33" s="249">
        <v>2</v>
      </c>
      <c r="D33" s="253" t="s">
        <v>144</v>
      </c>
      <c r="E33" s="251">
        <v>9.92</v>
      </c>
      <c r="F33" s="251">
        <v>1</v>
      </c>
      <c r="G33" s="251" t="s">
        <v>519</v>
      </c>
      <c r="H33" s="253">
        <v>927446</v>
      </c>
      <c r="I33" s="251">
        <v>10.31</v>
      </c>
      <c r="J33" s="251">
        <v>19</v>
      </c>
      <c r="K33" s="251" t="s">
        <v>191</v>
      </c>
      <c r="L33" s="251">
        <v>160396</v>
      </c>
      <c r="M33" s="251">
        <v>8.08</v>
      </c>
      <c r="N33" s="251"/>
      <c r="O33" s="251" t="s">
        <v>160</v>
      </c>
      <c r="P33" s="251"/>
      <c r="Q33" s="248">
        <f>AVERAGE(E33+I33+M33)/3</f>
        <v>9.4366666666666674</v>
      </c>
      <c r="R33" s="248">
        <f>Q33*C33</f>
        <v>18.873333333333335</v>
      </c>
    </row>
    <row r="34" spans="1:18" ht="39">
      <c r="A34" s="261">
        <v>8</v>
      </c>
      <c r="B34" s="273" t="s">
        <v>517</v>
      </c>
      <c r="C34" s="262">
        <v>2</v>
      </c>
      <c r="D34" s="265" t="s">
        <v>144</v>
      </c>
      <c r="E34" s="100">
        <v>19.98</v>
      </c>
      <c r="F34" s="100">
        <v>138</v>
      </c>
      <c r="G34" s="260" t="s">
        <v>190</v>
      </c>
      <c r="H34" s="99">
        <v>160105</v>
      </c>
      <c r="I34" s="100">
        <v>20</v>
      </c>
      <c r="J34" s="100">
        <v>5</v>
      </c>
      <c r="K34" s="260" t="s">
        <v>157</v>
      </c>
      <c r="L34" s="100">
        <v>173039</v>
      </c>
      <c r="M34" s="100">
        <v>22.24</v>
      </c>
      <c r="N34" s="100">
        <v>1</v>
      </c>
      <c r="O34" s="260" t="s">
        <v>520</v>
      </c>
      <c r="P34" s="100">
        <v>155011</v>
      </c>
      <c r="Q34" s="97">
        <f>AVERAGE(E34+I34+M34)/3</f>
        <v>20.74</v>
      </c>
      <c r="R34" s="97">
        <f>Q34*C34</f>
        <v>41.48</v>
      </c>
    </row>
    <row r="35" spans="1:18" ht="25.5">
      <c r="A35" s="261">
        <v>9</v>
      </c>
      <c r="B35" s="266" t="s">
        <v>518</v>
      </c>
      <c r="C35" s="262">
        <v>1</v>
      </c>
      <c r="D35" s="265" t="s">
        <v>144</v>
      </c>
      <c r="E35" s="100">
        <v>8.4499999999999993</v>
      </c>
      <c r="F35" s="100">
        <v>27</v>
      </c>
      <c r="G35" s="260" t="s">
        <v>237</v>
      </c>
      <c r="H35" s="99">
        <v>120635</v>
      </c>
      <c r="I35" s="100">
        <v>14</v>
      </c>
      <c r="J35" s="100">
        <v>1</v>
      </c>
      <c r="K35" s="260" t="s">
        <v>521</v>
      </c>
      <c r="L35" s="100">
        <v>926321</v>
      </c>
      <c r="M35" s="100">
        <v>10.6</v>
      </c>
      <c r="N35" s="100"/>
      <c r="O35" s="260" t="s">
        <v>161</v>
      </c>
      <c r="P35" s="100"/>
      <c r="Q35" s="97">
        <f>AVERAGE(E35+I35+M35)/3</f>
        <v>11.016666666666666</v>
      </c>
      <c r="R35" s="97">
        <f>Q35*C35</f>
        <v>11.016666666666666</v>
      </c>
    </row>
    <row r="36" spans="1:18" ht="31.5">
      <c r="A36" s="261">
        <v>10</v>
      </c>
      <c r="B36" s="266" t="s">
        <v>522</v>
      </c>
      <c r="C36" s="262">
        <v>1</v>
      </c>
      <c r="D36" s="265" t="s">
        <v>144</v>
      </c>
      <c r="E36" s="100">
        <v>29.9</v>
      </c>
      <c r="F36" s="100"/>
      <c r="G36" s="260"/>
      <c r="H36" s="267" t="s">
        <v>462</v>
      </c>
      <c r="I36" s="100">
        <v>37.049999999999997</v>
      </c>
      <c r="J36" s="100"/>
      <c r="K36" s="260" t="s">
        <v>335</v>
      </c>
      <c r="L36" s="100"/>
      <c r="M36" s="100">
        <v>34.9</v>
      </c>
      <c r="N36" s="100"/>
      <c r="O36" s="260" t="s">
        <v>523</v>
      </c>
      <c r="P36" s="100"/>
      <c r="Q36" s="97">
        <f>AVERAGE(E36+I36+M36)/3</f>
        <v>33.949999999999996</v>
      </c>
      <c r="R36" s="97">
        <f>Q36*C36</f>
        <v>33.949999999999996</v>
      </c>
    </row>
    <row r="37" spans="1:18" ht="52.5" thickBot="1">
      <c r="A37" s="244">
        <v>11</v>
      </c>
      <c r="B37" s="273" t="s">
        <v>506</v>
      </c>
      <c r="C37" s="241">
        <v>2</v>
      </c>
      <c r="D37" s="243" t="s">
        <v>144</v>
      </c>
      <c r="E37" s="251">
        <v>14.87</v>
      </c>
      <c r="F37" s="251">
        <v>2</v>
      </c>
      <c r="G37" s="251" t="s">
        <v>514</v>
      </c>
      <c r="H37" s="253">
        <v>200120</v>
      </c>
      <c r="I37" s="251">
        <v>15</v>
      </c>
      <c r="J37" s="251">
        <v>6</v>
      </c>
      <c r="K37" s="254" t="s">
        <v>256</v>
      </c>
      <c r="L37" s="251">
        <v>170028</v>
      </c>
      <c r="M37" s="251">
        <v>19.5</v>
      </c>
      <c r="N37" s="251">
        <v>1</v>
      </c>
      <c r="O37" s="251" t="s">
        <v>183</v>
      </c>
      <c r="P37" s="251">
        <v>160157</v>
      </c>
      <c r="Q37" s="248">
        <f t="shared" si="10"/>
        <v>16.456666666666667</v>
      </c>
      <c r="R37" s="248">
        <f t="shared" si="11"/>
        <v>32.913333333333334</v>
      </c>
    </row>
    <row r="38" spans="1:18" ht="16.5" thickBot="1">
      <c r="A38" s="340" t="s">
        <v>535</v>
      </c>
      <c r="B38" s="341"/>
      <c r="C38" s="341"/>
      <c r="D38" s="341"/>
      <c r="E38" s="341"/>
      <c r="F38" s="341"/>
      <c r="G38" s="341"/>
      <c r="H38" s="341"/>
      <c r="I38" s="341"/>
      <c r="J38" s="341"/>
      <c r="K38" s="341"/>
      <c r="L38" s="341"/>
      <c r="M38" s="341"/>
      <c r="N38" s="341"/>
      <c r="O38" s="341"/>
      <c r="P38" s="341"/>
      <c r="Q38" s="342"/>
      <c r="R38" s="109">
        <f>SUM(R4:R12)</f>
        <v>710.14</v>
      </c>
    </row>
    <row r="39" spans="1:18" ht="16.5" thickBot="1">
      <c r="A39" s="340" t="s">
        <v>536</v>
      </c>
      <c r="B39" s="341"/>
      <c r="C39" s="341"/>
      <c r="D39" s="341"/>
      <c r="E39" s="341"/>
      <c r="F39" s="341"/>
      <c r="G39" s="341"/>
      <c r="H39" s="341"/>
      <c r="I39" s="341"/>
      <c r="J39" s="341"/>
      <c r="K39" s="341"/>
      <c r="L39" s="341"/>
      <c r="M39" s="341"/>
      <c r="N39" s="341"/>
      <c r="O39" s="341"/>
      <c r="P39" s="341"/>
      <c r="Q39" s="342"/>
      <c r="R39" s="109">
        <f>SUM(R19:R25)</f>
        <v>623.01</v>
      </c>
    </row>
    <row r="40" spans="1:18" ht="16.5" thickBot="1">
      <c r="A40" s="340" t="s">
        <v>537</v>
      </c>
      <c r="B40" s="341"/>
      <c r="C40" s="341"/>
      <c r="D40" s="341"/>
      <c r="E40" s="341"/>
      <c r="F40" s="341"/>
      <c r="G40" s="341"/>
      <c r="H40" s="341"/>
      <c r="I40" s="341"/>
      <c r="J40" s="341"/>
      <c r="K40" s="341"/>
      <c r="L40" s="341"/>
      <c r="M40" s="341"/>
      <c r="N40" s="341"/>
      <c r="O40" s="341"/>
      <c r="P40" s="341"/>
      <c r="Q40" s="342"/>
      <c r="R40" s="109">
        <f>SUM(R14:R17)</f>
        <v>465.27666666666664</v>
      </c>
    </row>
    <row r="41" spans="1:18" ht="16.5" thickBot="1">
      <c r="A41" s="340" t="s">
        <v>538</v>
      </c>
      <c r="B41" s="341"/>
      <c r="C41" s="341"/>
      <c r="D41" s="341"/>
      <c r="E41" s="341"/>
      <c r="F41" s="341"/>
      <c r="G41" s="341"/>
      <c r="H41" s="341"/>
      <c r="I41" s="341"/>
      <c r="J41" s="341"/>
      <c r="K41" s="341"/>
      <c r="L41" s="341"/>
      <c r="M41" s="341"/>
      <c r="N41" s="341"/>
      <c r="O41" s="341"/>
      <c r="P41" s="341"/>
      <c r="Q41" s="342"/>
      <c r="R41" s="109">
        <f>SUM(R27:R37)</f>
        <v>584.39</v>
      </c>
    </row>
    <row r="42" spans="1:18" s="269" customFormat="1" ht="16.5" thickBot="1">
      <c r="A42" s="276"/>
      <c r="B42" s="277"/>
      <c r="C42" s="277"/>
      <c r="D42" s="277"/>
      <c r="E42" s="277"/>
      <c r="F42" s="277"/>
      <c r="G42" s="277"/>
      <c r="H42" s="277"/>
      <c r="I42" s="277"/>
      <c r="J42" s="277"/>
      <c r="K42" s="277"/>
      <c r="L42" s="277"/>
      <c r="M42" s="277"/>
      <c r="N42" s="277"/>
      <c r="O42" s="277"/>
      <c r="P42" s="277"/>
      <c r="Q42" s="277"/>
      <c r="R42" s="277"/>
    </row>
    <row r="43" spans="1:18" s="269" customFormat="1" ht="16.5" thickBot="1">
      <c r="A43" s="340" t="s">
        <v>539</v>
      </c>
      <c r="B43" s="341"/>
      <c r="C43" s="341"/>
      <c r="D43" s="341"/>
      <c r="E43" s="341"/>
      <c r="F43" s="341"/>
      <c r="G43" s="341"/>
      <c r="H43" s="341"/>
      <c r="I43" s="341"/>
      <c r="J43" s="341"/>
      <c r="K43" s="341"/>
      <c r="L43" s="341"/>
      <c r="M43" s="341"/>
      <c r="N43" s="341"/>
      <c r="O43" s="341"/>
      <c r="P43" s="341"/>
      <c r="Q43" s="342"/>
      <c r="R43" s="109">
        <f>+R38/12</f>
        <v>59.178333333333335</v>
      </c>
    </row>
    <row r="44" spans="1:18" s="269" customFormat="1" ht="16.5" thickBot="1">
      <c r="A44" s="340" t="s">
        <v>540</v>
      </c>
      <c r="B44" s="341"/>
      <c r="C44" s="341"/>
      <c r="D44" s="341"/>
      <c r="E44" s="341"/>
      <c r="F44" s="341"/>
      <c r="G44" s="341"/>
      <c r="H44" s="341"/>
      <c r="I44" s="341"/>
      <c r="J44" s="341"/>
      <c r="K44" s="341"/>
      <c r="L44" s="341"/>
      <c r="M44" s="341"/>
      <c r="N44" s="341"/>
      <c r="O44" s="341"/>
      <c r="P44" s="341"/>
      <c r="Q44" s="342"/>
      <c r="R44" s="109">
        <f>+R39/12</f>
        <v>51.917499999999997</v>
      </c>
    </row>
    <row r="45" spans="1:18" s="269" customFormat="1" ht="16.5" thickBot="1">
      <c r="A45" s="340" t="s">
        <v>541</v>
      </c>
      <c r="B45" s="341"/>
      <c r="C45" s="341"/>
      <c r="D45" s="341"/>
      <c r="E45" s="341"/>
      <c r="F45" s="341"/>
      <c r="G45" s="341"/>
      <c r="H45" s="341"/>
      <c r="I45" s="341"/>
      <c r="J45" s="341"/>
      <c r="K45" s="341"/>
      <c r="L45" s="341"/>
      <c r="M45" s="341"/>
      <c r="N45" s="341"/>
      <c r="O45" s="341"/>
      <c r="P45" s="341"/>
      <c r="Q45" s="342"/>
      <c r="R45" s="109">
        <f>+R40/12</f>
        <v>38.773055555555551</v>
      </c>
    </row>
    <row r="46" spans="1:18" s="269" customFormat="1" ht="16.5" thickBot="1">
      <c r="A46" s="340" t="s">
        <v>542</v>
      </c>
      <c r="B46" s="341"/>
      <c r="C46" s="341"/>
      <c r="D46" s="341"/>
      <c r="E46" s="341"/>
      <c r="F46" s="341"/>
      <c r="G46" s="341"/>
      <c r="H46" s="341"/>
      <c r="I46" s="341"/>
      <c r="J46" s="341"/>
      <c r="K46" s="341"/>
      <c r="L46" s="341"/>
      <c r="M46" s="341"/>
      <c r="N46" s="341"/>
      <c r="O46" s="341"/>
      <c r="P46" s="341"/>
      <c r="Q46" s="342"/>
      <c r="R46" s="109">
        <f>+R41/12</f>
        <v>48.699166666666663</v>
      </c>
    </row>
    <row r="47" spans="1:18" s="269" customFormat="1" ht="15.75">
      <c r="A47" s="276"/>
      <c r="B47" s="277"/>
      <c r="C47" s="277"/>
      <c r="D47" s="277"/>
      <c r="E47" s="277"/>
      <c r="F47" s="277"/>
      <c r="G47" s="277"/>
      <c r="H47" s="277"/>
      <c r="I47" s="277"/>
      <c r="J47" s="277"/>
      <c r="K47" s="277"/>
      <c r="L47" s="277"/>
      <c r="M47" s="277"/>
      <c r="N47" s="277"/>
      <c r="O47" s="277"/>
      <c r="P47" s="277"/>
      <c r="Q47" s="277"/>
      <c r="R47" s="278"/>
    </row>
    <row r="48" spans="1:18" ht="15.75">
      <c r="A48" s="89"/>
      <c r="B48" s="274"/>
      <c r="C48" s="89"/>
      <c r="D48" s="89"/>
      <c r="E48" s="89"/>
      <c r="F48" s="89"/>
      <c r="G48" s="89"/>
      <c r="H48" s="89"/>
      <c r="I48" s="89"/>
      <c r="J48" s="89"/>
      <c r="K48" s="89"/>
      <c r="L48" s="89"/>
      <c r="M48" s="89"/>
      <c r="N48" s="89"/>
      <c r="O48" s="89"/>
      <c r="P48" s="89"/>
      <c r="Q48" s="89"/>
      <c r="R48" s="89"/>
    </row>
    <row r="49" spans="1:18">
      <c r="A49" s="343" t="s">
        <v>171</v>
      </c>
      <c r="B49" s="311"/>
      <c r="C49" s="311"/>
      <c r="D49" s="311"/>
      <c r="E49" s="311"/>
      <c r="F49" s="311"/>
      <c r="G49" s="311"/>
      <c r="H49" s="311"/>
      <c r="I49" s="311"/>
      <c r="J49" s="311"/>
      <c r="K49" s="311"/>
      <c r="L49" s="311"/>
      <c r="M49" s="311"/>
      <c r="N49" s="311"/>
      <c r="O49" s="311"/>
      <c r="P49" s="311"/>
      <c r="Q49" s="311"/>
      <c r="R49" s="311"/>
    </row>
    <row r="50" spans="1:18">
      <c r="A50" s="311"/>
      <c r="B50" s="311"/>
      <c r="C50" s="311"/>
      <c r="D50" s="311"/>
      <c r="E50" s="311"/>
      <c r="F50" s="311"/>
      <c r="G50" s="311"/>
      <c r="H50" s="311"/>
      <c r="I50" s="311"/>
      <c r="J50" s="311"/>
      <c r="K50" s="311"/>
      <c r="L50" s="311"/>
      <c r="M50" s="311"/>
      <c r="N50" s="311"/>
      <c r="O50" s="311"/>
      <c r="P50" s="311"/>
      <c r="Q50" s="311"/>
      <c r="R50" s="311"/>
    </row>
    <row r="51" spans="1:18">
      <c r="A51" s="311"/>
      <c r="B51" s="311"/>
      <c r="C51" s="311"/>
      <c r="D51" s="311"/>
      <c r="E51" s="311"/>
      <c r="F51" s="311"/>
      <c r="G51" s="311"/>
      <c r="H51" s="311"/>
      <c r="I51" s="311"/>
      <c r="J51" s="311"/>
      <c r="K51" s="311"/>
      <c r="L51" s="311"/>
      <c r="M51" s="311"/>
      <c r="N51" s="311"/>
      <c r="O51" s="311"/>
      <c r="P51" s="311"/>
      <c r="Q51" s="311"/>
      <c r="R51" s="311"/>
    </row>
    <row r="52" spans="1:18">
      <c r="A52" s="311"/>
      <c r="B52" s="311"/>
      <c r="C52" s="311"/>
      <c r="D52" s="311"/>
      <c r="E52" s="311"/>
      <c r="F52" s="311"/>
      <c r="G52" s="311"/>
      <c r="H52" s="311"/>
      <c r="I52" s="311"/>
      <c r="J52" s="311"/>
      <c r="K52" s="311"/>
      <c r="L52" s="311"/>
      <c r="M52" s="311"/>
      <c r="N52" s="311"/>
      <c r="O52" s="311"/>
      <c r="P52" s="311"/>
      <c r="Q52" s="311"/>
      <c r="R52" s="311"/>
    </row>
    <row r="53" spans="1:18">
      <c r="A53" s="311"/>
      <c r="B53" s="311"/>
      <c r="C53" s="311"/>
      <c r="D53" s="311"/>
      <c r="E53" s="311"/>
      <c r="F53" s="311"/>
      <c r="G53" s="311"/>
      <c r="H53" s="311"/>
      <c r="I53" s="311"/>
      <c r="J53" s="311"/>
      <c r="K53" s="311"/>
      <c r="L53" s="311"/>
      <c r="M53" s="311"/>
      <c r="N53" s="311"/>
      <c r="O53" s="311"/>
      <c r="P53" s="311"/>
      <c r="Q53" s="311"/>
      <c r="R53" s="311"/>
    </row>
    <row r="54" spans="1:18" ht="15.75">
      <c r="A54" s="89"/>
      <c r="B54" s="274"/>
      <c r="C54" s="89"/>
      <c r="D54" s="89"/>
      <c r="E54" s="89"/>
      <c r="F54" s="89"/>
      <c r="G54" s="89"/>
      <c r="H54" s="89"/>
      <c r="I54" s="89"/>
      <c r="J54" s="89"/>
      <c r="K54" s="89"/>
      <c r="L54" s="89"/>
      <c r="M54" s="89"/>
      <c r="N54" s="89"/>
      <c r="O54" s="89"/>
      <c r="P54" s="89"/>
      <c r="Q54" s="89"/>
      <c r="R54" s="89"/>
    </row>
    <row r="55" spans="1:18" ht="15.75">
      <c r="A55" s="89"/>
      <c r="B55" s="274"/>
      <c r="C55" s="89"/>
      <c r="D55" s="89"/>
      <c r="E55" s="89"/>
      <c r="F55" s="89"/>
      <c r="G55" s="89"/>
      <c r="H55" s="89"/>
      <c r="I55" s="89"/>
      <c r="J55" s="89"/>
      <c r="K55" s="89"/>
      <c r="L55" s="89"/>
      <c r="M55" s="89"/>
      <c r="N55" s="89"/>
      <c r="O55" s="89"/>
      <c r="P55" s="89"/>
      <c r="Q55" s="89"/>
      <c r="R55" s="89"/>
    </row>
    <row r="56" spans="1:18" ht="15.75">
      <c r="A56" s="89"/>
      <c r="B56" s="274"/>
      <c r="C56" s="89"/>
      <c r="D56" s="89"/>
      <c r="E56" s="89"/>
      <c r="F56" s="89"/>
      <c r="G56" s="89"/>
      <c r="H56" s="89"/>
      <c r="I56" s="89"/>
      <c r="J56" s="89"/>
      <c r="K56" s="89"/>
      <c r="L56" s="89"/>
      <c r="M56" s="89"/>
      <c r="N56" s="89"/>
      <c r="O56" s="89"/>
      <c r="P56" s="89"/>
      <c r="Q56" s="89"/>
      <c r="R56" s="89"/>
    </row>
    <row r="57" spans="1:18" ht="15.75">
      <c r="A57" s="89"/>
      <c r="B57" s="274"/>
      <c r="C57" s="89"/>
      <c r="D57" s="89"/>
      <c r="E57" s="89"/>
      <c r="F57" s="89"/>
      <c r="G57" s="89"/>
      <c r="H57" s="89"/>
      <c r="I57" s="89"/>
      <c r="J57" s="89"/>
      <c r="K57" s="89"/>
      <c r="L57" s="89"/>
      <c r="M57" s="89"/>
      <c r="N57" s="89"/>
      <c r="O57" s="89"/>
      <c r="P57" s="89"/>
      <c r="Q57" s="89"/>
      <c r="R57" s="89"/>
    </row>
    <row r="58" spans="1:18" ht="15.75">
      <c r="A58" s="89"/>
      <c r="B58" s="274"/>
      <c r="C58" s="89"/>
      <c r="D58" s="89"/>
      <c r="E58" s="89"/>
      <c r="F58" s="89"/>
      <c r="G58" s="89"/>
      <c r="H58" s="89"/>
      <c r="I58" s="89"/>
      <c r="J58" s="89"/>
      <c r="K58" s="89"/>
      <c r="L58" s="89"/>
      <c r="M58" s="89"/>
      <c r="N58" s="89"/>
      <c r="O58" s="89"/>
      <c r="P58" s="89"/>
      <c r="Q58" s="89"/>
      <c r="R58" s="89"/>
    </row>
    <row r="59" spans="1:18" ht="33.75">
      <c r="A59" s="110"/>
      <c r="B59" s="111"/>
      <c r="C59" s="110"/>
      <c r="D59" s="110"/>
      <c r="E59" s="110"/>
      <c r="F59" s="110"/>
      <c r="G59" s="110"/>
      <c r="H59" s="110"/>
      <c r="I59" s="110"/>
      <c r="J59" s="110"/>
      <c r="K59" s="110"/>
      <c r="L59" s="110"/>
      <c r="M59" s="110"/>
      <c r="N59" s="110"/>
      <c r="O59" s="110"/>
      <c r="P59" s="110"/>
      <c r="Q59" s="110"/>
      <c r="R59" s="110"/>
    </row>
    <row r="60" spans="1:18">
      <c r="A60" s="110"/>
      <c r="B60" s="275"/>
      <c r="C60" s="110"/>
      <c r="D60" s="110"/>
      <c r="E60" s="110"/>
      <c r="F60" s="110"/>
      <c r="G60" s="110"/>
      <c r="H60" s="110"/>
      <c r="I60" s="110"/>
      <c r="J60" s="110"/>
      <c r="K60" s="110"/>
      <c r="L60" s="110"/>
      <c r="M60" s="110"/>
      <c r="N60" s="110"/>
      <c r="O60" s="110"/>
      <c r="P60" s="110"/>
      <c r="Q60" s="110"/>
      <c r="R60" s="110"/>
    </row>
    <row r="61" spans="1:18">
      <c r="A61" s="110"/>
      <c r="B61" s="275"/>
      <c r="C61" s="110"/>
      <c r="D61" s="110"/>
      <c r="E61" s="110"/>
      <c r="F61" s="110"/>
      <c r="G61" s="110"/>
      <c r="H61" s="110"/>
      <c r="I61" s="110"/>
      <c r="J61" s="110"/>
      <c r="K61" s="110"/>
      <c r="L61" s="110"/>
      <c r="M61" s="110"/>
      <c r="N61" s="110"/>
      <c r="O61" s="110"/>
      <c r="P61" s="110"/>
      <c r="Q61" s="110"/>
      <c r="R61" s="110"/>
    </row>
    <row r="62" spans="1:18">
      <c r="A62" s="110"/>
      <c r="B62" s="275"/>
      <c r="C62" s="110"/>
      <c r="D62" s="110"/>
      <c r="E62" s="110"/>
      <c r="F62" s="110"/>
      <c r="G62" s="110"/>
      <c r="H62" s="110"/>
      <c r="I62" s="110"/>
      <c r="J62" s="110"/>
      <c r="K62" s="110"/>
      <c r="L62" s="110"/>
      <c r="M62" s="110"/>
      <c r="N62" s="110"/>
      <c r="O62" s="110"/>
      <c r="P62" s="110"/>
      <c r="Q62" s="110"/>
      <c r="R62" s="110"/>
    </row>
    <row r="63" spans="1:18">
      <c r="A63" s="110"/>
      <c r="B63" s="275"/>
      <c r="C63" s="110"/>
      <c r="D63" s="110"/>
      <c r="E63" s="110"/>
      <c r="F63" s="110"/>
      <c r="G63" s="110"/>
      <c r="H63" s="110"/>
      <c r="I63" s="110"/>
      <c r="J63" s="110"/>
      <c r="K63" s="110"/>
      <c r="L63" s="110"/>
      <c r="M63" s="110"/>
      <c r="N63" s="110"/>
      <c r="O63" s="110"/>
      <c r="P63" s="110"/>
      <c r="Q63" s="110"/>
      <c r="R63" s="110"/>
    </row>
    <row r="64" spans="1:18">
      <c r="A64" s="110"/>
      <c r="B64" s="275"/>
      <c r="C64" s="110"/>
      <c r="D64" s="110"/>
      <c r="E64" s="110"/>
      <c r="F64" s="110"/>
      <c r="G64" s="110"/>
      <c r="H64" s="110"/>
      <c r="I64" s="110"/>
      <c r="J64" s="110"/>
      <c r="K64" s="110"/>
      <c r="L64" s="110"/>
      <c r="M64" s="110"/>
      <c r="N64" s="110"/>
      <c r="O64" s="110"/>
      <c r="P64" s="110"/>
      <c r="Q64" s="110"/>
      <c r="R64" s="110"/>
    </row>
    <row r="65" spans="1:18">
      <c r="A65" s="110"/>
      <c r="B65" s="275"/>
      <c r="C65" s="110"/>
      <c r="D65" s="110"/>
      <c r="E65" s="110"/>
      <c r="F65" s="110"/>
      <c r="G65" s="110"/>
      <c r="H65" s="110"/>
      <c r="I65" s="110"/>
      <c r="J65" s="110"/>
      <c r="K65" s="110"/>
      <c r="L65" s="110"/>
      <c r="M65" s="110"/>
      <c r="N65" s="110"/>
      <c r="O65" s="110"/>
      <c r="P65" s="110"/>
      <c r="Q65" s="110"/>
      <c r="R65" s="110"/>
    </row>
    <row r="66" spans="1:18">
      <c r="A66" s="110"/>
      <c r="B66" s="275"/>
      <c r="C66" s="110"/>
      <c r="D66" s="110"/>
      <c r="E66" s="110"/>
      <c r="F66" s="110"/>
      <c r="G66" s="110"/>
      <c r="H66" s="110"/>
      <c r="I66" s="110"/>
      <c r="J66" s="110"/>
      <c r="K66" s="110"/>
      <c r="L66" s="110"/>
      <c r="M66" s="110"/>
      <c r="N66" s="110"/>
      <c r="O66" s="110"/>
      <c r="P66" s="110"/>
      <c r="Q66" s="110"/>
      <c r="R66" s="110"/>
    </row>
    <row r="67" spans="1:18">
      <c r="A67" s="110"/>
      <c r="B67" s="275"/>
      <c r="C67" s="110"/>
      <c r="D67" s="110"/>
      <c r="E67" s="110"/>
      <c r="F67" s="110"/>
      <c r="G67" s="110"/>
      <c r="H67" s="110"/>
      <c r="I67" s="110"/>
      <c r="J67" s="110"/>
      <c r="K67" s="110"/>
      <c r="L67" s="110"/>
      <c r="M67" s="110"/>
      <c r="N67" s="110"/>
      <c r="O67" s="110"/>
      <c r="P67" s="110"/>
      <c r="Q67" s="110"/>
      <c r="R67" s="110"/>
    </row>
    <row r="68" spans="1:18">
      <c r="A68" s="110"/>
      <c r="B68" s="275"/>
      <c r="C68" s="110"/>
      <c r="D68" s="110"/>
      <c r="E68" s="110"/>
      <c r="F68" s="110"/>
      <c r="G68" s="110"/>
      <c r="H68" s="110"/>
      <c r="I68" s="110"/>
      <c r="J68" s="110"/>
      <c r="K68" s="110"/>
      <c r="L68" s="110"/>
      <c r="M68" s="110"/>
      <c r="N68" s="110"/>
      <c r="O68" s="110"/>
      <c r="P68" s="110"/>
      <c r="Q68" s="110"/>
      <c r="R68" s="110"/>
    </row>
    <row r="69" spans="1:18">
      <c r="A69" s="110"/>
      <c r="B69" s="275"/>
      <c r="C69" s="110"/>
      <c r="D69" s="110"/>
      <c r="E69" s="110"/>
      <c r="F69" s="110"/>
      <c r="G69" s="110"/>
      <c r="H69" s="110"/>
      <c r="I69" s="110"/>
      <c r="J69" s="110"/>
      <c r="K69" s="110"/>
      <c r="L69" s="110"/>
      <c r="M69" s="110"/>
      <c r="N69" s="110"/>
      <c r="O69" s="110"/>
      <c r="P69" s="110"/>
      <c r="Q69" s="110"/>
      <c r="R69" s="110"/>
    </row>
    <row r="70" spans="1:18">
      <c r="A70" s="110"/>
      <c r="B70" s="275"/>
      <c r="C70" s="110"/>
      <c r="D70" s="110"/>
      <c r="E70" s="110"/>
      <c r="F70" s="110"/>
      <c r="G70" s="110"/>
      <c r="H70" s="110"/>
      <c r="I70" s="110"/>
      <c r="J70" s="110"/>
      <c r="K70" s="110"/>
      <c r="L70" s="110"/>
      <c r="M70" s="110"/>
      <c r="N70" s="110"/>
      <c r="O70" s="110"/>
      <c r="P70" s="110"/>
      <c r="Q70" s="110"/>
      <c r="R70" s="110"/>
    </row>
    <row r="71" spans="1:18">
      <c r="A71" s="110"/>
      <c r="B71" s="275"/>
      <c r="C71" s="110"/>
      <c r="D71" s="110"/>
      <c r="E71" s="110"/>
      <c r="F71" s="110"/>
      <c r="G71" s="110"/>
      <c r="H71" s="110"/>
      <c r="I71" s="110"/>
      <c r="J71" s="110"/>
      <c r="K71" s="110"/>
      <c r="L71" s="110"/>
      <c r="M71" s="110"/>
      <c r="N71" s="110"/>
      <c r="O71" s="110"/>
      <c r="P71" s="110"/>
      <c r="Q71" s="110"/>
      <c r="R71" s="110"/>
    </row>
    <row r="72" spans="1:18">
      <c r="A72" s="110"/>
      <c r="B72" s="275"/>
      <c r="C72" s="110"/>
      <c r="D72" s="110"/>
      <c r="E72" s="110"/>
      <c r="F72" s="110"/>
      <c r="G72" s="110"/>
      <c r="H72" s="110"/>
      <c r="I72" s="110"/>
      <c r="J72" s="110"/>
      <c r="K72" s="110"/>
      <c r="L72" s="110"/>
      <c r="M72" s="110"/>
      <c r="N72" s="110"/>
      <c r="O72" s="110"/>
      <c r="P72" s="110"/>
      <c r="Q72" s="110"/>
      <c r="R72" s="110"/>
    </row>
    <row r="73" spans="1:18">
      <c r="A73" s="110"/>
      <c r="B73" s="275"/>
      <c r="C73" s="110"/>
      <c r="D73" s="110"/>
      <c r="E73" s="110"/>
      <c r="F73" s="110"/>
      <c r="G73" s="110"/>
      <c r="H73" s="110"/>
      <c r="I73" s="110"/>
      <c r="J73" s="110"/>
      <c r="K73" s="110"/>
      <c r="L73" s="110"/>
      <c r="M73" s="110"/>
      <c r="N73" s="110"/>
      <c r="O73" s="110"/>
      <c r="P73" s="110"/>
      <c r="Q73" s="110"/>
      <c r="R73" s="110"/>
    </row>
    <row r="74" spans="1:18">
      <c r="A74" s="110"/>
      <c r="B74" s="275"/>
      <c r="C74" s="110"/>
      <c r="D74" s="110"/>
      <c r="E74" s="110"/>
      <c r="F74" s="110"/>
      <c r="G74" s="110"/>
      <c r="H74" s="110"/>
      <c r="I74" s="110"/>
      <c r="J74" s="110"/>
      <c r="K74" s="110"/>
      <c r="L74" s="110"/>
      <c r="M74" s="110"/>
      <c r="N74" s="110"/>
      <c r="O74" s="110"/>
      <c r="P74" s="110"/>
      <c r="Q74" s="110"/>
      <c r="R74" s="110"/>
    </row>
    <row r="75" spans="1:18">
      <c r="A75" s="110"/>
      <c r="B75" s="275"/>
      <c r="C75" s="110"/>
      <c r="D75" s="110"/>
      <c r="E75" s="110"/>
      <c r="F75" s="110"/>
      <c r="G75" s="110"/>
      <c r="H75" s="110"/>
      <c r="I75" s="110"/>
      <c r="J75" s="110"/>
      <c r="K75" s="110"/>
      <c r="L75" s="110"/>
      <c r="M75" s="110"/>
      <c r="N75" s="110"/>
      <c r="O75" s="110"/>
      <c r="P75" s="110"/>
      <c r="Q75" s="110"/>
      <c r="R75" s="110"/>
    </row>
    <row r="76" spans="1:18">
      <c r="A76" s="110"/>
      <c r="B76" s="275"/>
      <c r="C76" s="110"/>
      <c r="D76" s="110"/>
      <c r="E76" s="110"/>
      <c r="F76" s="110"/>
      <c r="G76" s="110"/>
      <c r="H76" s="110"/>
      <c r="I76" s="110"/>
      <c r="J76" s="110"/>
      <c r="K76" s="110"/>
      <c r="L76" s="110"/>
      <c r="M76" s="110"/>
      <c r="N76" s="110"/>
      <c r="O76" s="110"/>
      <c r="P76" s="110"/>
      <c r="Q76" s="110"/>
      <c r="R76" s="110"/>
    </row>
    <row r="77" spans="1:18">
      <c r="A77" s="110"/>
      <c r="B77" s="275"/>
      <c r="C77" s="110"/>
      <c r="D77" s="110"/>
      <c r="E77" s="110"/>
      <c r="F77" s="110"/>
      <c r="G77" s="110"/>
      <c r="H77" s="110"/>
      <c r="I77" s="110"/>
      <c r="J77" s="110"/>
      <c r="K77" s="110"/>
      <c r="L77" s="110"/>
      <c r="M77" s="110"/>
      <c r="N77" s="110"/>
      <c r="O77" s="110"/>
      <c r="P77" s="110"/>
      <c r="Q77" s="110"/>
      <c r="R77" s="110"/>
    </row>
    <row r="78" spans="1:18">
      <c r="A78" s="110"/>
      <c r="B78" s="275"/>
      <c r="C78" s="110"/>
      <c r="D78" s="110"/>
      <c r="E78" s="110"/>
      <c r="F78" s="110"/>
      <c r="G78" s="110"/>
      <c r="H78" s="110"/>
      <c r="I78" s="110"/>
      <c r="J78" s="110"/>
      <c r="K78" s="110"/>
      <c r="L78" s="110"/>
      <c r="M78" s="110"/>
      <c r="N78" s="110"/>
      <c r="O78" s="110"/>
      <c r="P78" s="110"/>
      <c r="Q78" s="110"/>
      <c r="R78" s="110"/>
    </row>
    <row r="79" spans="1:18">
      <c r="A79" s="110"/>
      <c r="B79" s="275"/>
      <c r="C79" s="110"/>
      <c r="D79" s="110"/>
      <c r="E79" s="110"/>
      <c r="F79" s="110"/>
      <c r="G79" s="110"/>
      <c r="H79" s="110"/>
      <c r="I79" s="110"/>
      <c r="J79" s="110"/>
      <c r="K79" s="110"/>
      <c r="L79" s="110"/>
      <c r="M79" s="110"/>
      <c r="N79" s="110"/>
      <c r="O79" s="110"/>
      <c r="P79" s="110"/>
      <c r="Q79" s="110"/>
      <c r="R79" s="110"/>
    </row>
    <row r="80" spans="1:18">
      <c r="A80" s="110"/>
      <c r="B80" s="275"/>
      <c r="C80" s="110"/>
      <c r="D80" s="110"/>
      <c r="E80" s="110"/>
      <c r="F80" s="110"/>
      <c r="G80" s="110"/>
      <c r="H80" s="110"/>
      <c r="I80" s="110"/>
      <c r="J80" s="110"/>
      <c r="K80" s="110"/>
      <c r="L80" s="110"/>
      <c r="M80" s="110"/>
      <c r="N80" s="110"/>
      <c r="O80" s="110"/>
      <c r="P80" s="110"/>
      <c r="Q80" s="110"/>
      <c r="R80" s="110"/>
    </row>
    <row r="81" spans="1:18">
      <c r="A81" s="110"/>
      <c r="B81" s="275"/>
      <c r="C81" s="110"/>
      <c r="D81" s="110"/>
      <c r="E81" s="110"/>
      <c r="F81" s="110"/>
      <c r="G81" s="110"/>
      <c r="H81" s="110"/>
      <c r="I81" s="110"/>
      <c r="J81" s="110"/>
      <c r="K81" s="110"/>
      <c r="L81" s="110"/>
      <c r="M81" s="110"/>
      <c r="N81" s="110"/>
      <c r="O81" s="110"/>
      <c r="P81" s="110"/>
      <c r="Q81" s="110"/>
      <c r="R81" s="110"/>
    </row>
    <row r="82" spans="1:18">
      <c r="A82" s="110"/>
      <c r="B82" s="275"/>
      <c r="C82" s="110"/>
      <c r="D82" s="110"/>
      <c r="E82" s="110"/>
      <c r="F82" s="110"/>
      <c r="G82" s="110"/>
      <c r="H82" s="110"/>
      <c r="I82" s="110"/>
      <c r="J82" s="110"/>
      <c r="K82" s="110"/>
      <c r="L82" s="110"/>
      <c r="M82" s="110"/>
      <c r="N82" s="110"/>
      <c r="O82" s="110"/>
      <c r="P82" s="110"/>
      <c r="Q82" s="110"/>
      <c r="R82" s="110"/>
    </row>
    <row r="83" spans="1:18">
      <c r="A83" s="110"/>
      <c r="B83" s="275"/>
      <c r="C83" s="110"/>
      <c r="D83" s="110"/>
      <c r="E83" s="110"/>
      <c r="F83" s="110"/>
      <c r="G83" s="110"/>
      <c r="H83" s="110"/>
      <c r="I83" s="110"/>
      <c r="J83" s="110"/>
      <c r="K83" s="110"/>
      <c r="L83" s="110"/>
      <c r="M83" s="110"/>
      <c r="N83" s="110"/>
      <c r="O83" s="110"/>
      <c r="P83" s="110"/>
      <c r="Q83" s="110"/>
      <c r="R83" s="110"/>
    </row>
    <row r="84" spans="1:18">
      <c r="A84" s="110"/>
      <c r="B84" s="275"/>
      <c r="C84" s="110"/>
      <c r="D84" s="110"/>
      <c r="E84" s="110"/>
      <c r="F84" s="110"/>
      <c r="G84" s="110"/>
      <c r="H84" s="110"/>
      <c r="I84" s="110"/>
      <c r="J84" s="110"/>
      <c r="K84" s="110"/>
      <c r="L84" s="110"/>
      <c r="M84" s="110"/>
      <c r="N84" s="110"/>
      <c r="O84" s="110"/>
      <c r="P84" s="110"/>
      <c r="Q84" s="110"/>
      <c r="R84" s="110"/>
    </row>
    <row r="85" spans="1:18">
      <c r="A85" s="110"/>
      <c r="B85" s="275"/>
      <c r="C85" s="110"/>
      <c r="D85" s="110"/>
      <c r="E85" s="110"/>
      <c r="F85" s="110"/>
      <c r="G85" s="110"/>
      <c r="H85" s="110"/>
      <c r="I85" s="110"/>
      <c r="J85" s="110"/>
      <c r="K85" s="110"/>
      <c r="L85" s="110"/>
      <c r="M85" s="110"/>
      <c r="N85" s="110"/>
      <c r="O85" s="110"/>
      <c r="P85" s="110"/>
      <c r="Q85" s="110"/>
      <c r="R85" s="110"/>
    </row>
    <row r="86" spans="1:18">
      <c r="A86" s="110"/>
      <c r="B86" s="275"/>
      <c r="C86" s="110"/>
      <c r="D86" s="110"/>
      <c r="E86" s="110"/>
      <c r="F86" s="110"/>
      <c r="G86" s="110"/>
      <c r="H86" s="110"/>
      <c r="I86" s="110"/>
      <c r="J86" s="110"/>
      <c r="K86" s="110"/>
      <c r="L86" s="110"/>
      <c r="M86" s="110"/>
      <c r="N86" s="110"/>
      <c r="O86" s="110"/>
      <c r="P86" s="110"/>
      <c r="Q86" s="110"/>
      <c r="R86" s="110"/>
    </row>
    <row r="87" spans="1:18">
      <c r="A87" s="110"/>
      <c r="B87" s="275"/>
      <c r="C87" s="110"/>
      <c r="D87" s="110"/>
      <c r="E87" s="110"/>
      <c r="F87" s="110"/>
      <c r="G87" s="110"/>
      <c r="H87" s="110"/>
      <c r="I87" s="110"/>
      <c r="J87" s="110"/>
      <c r="K87" s="110"/>
      <c r="L87" s="110"/>
      <c r="M87" s="110"/>
      <c r="N87" s="110"/>
      <c r="O87" s="110"/>
      <c r="P87" s="110"/>
      <c r="Q87" s="110"/>
      <c r="R87" s="110"/>
    </row>
    <row r="88" spans="1:18">
      <c r="A88" s="110"/>
      <c r="B88" s="275"/>
      <c r="C88" s="110"/>
      <c r="D88" s="110"/>
      <c r="E88" s="110"/>
      <c r="F88" s="110"/>
      <c r="G88" s="110"/>
      <c r="H88" s="110"/>
      <c r="I88" s="110"/>
      <c r="J88" s="110"/>
      <c r="K88" s="110"/>
      <c r="L88" s="110"/>
      <c r="M88" s="110"/>
      <c r="N88" s="110"/>
      <c r="O88" s="110"/>
      <c r="P88" s="110"/>
      <c r="Q88" s="110"/>
      <c r="R88" s="110"/>
    </row>
    <row r="89" spans="1:18">
      <c r="A89" s="110"/>
      <c r="B89" s="275"/>
      <c r="C89" s="110"/>
      <c r="D89" s="110"/>
      <c r="E89" s="110"/>
      <c r="F89" s="110"/>
      <c r="G89" s="110"/>
      <c r="H89" s="110"/>
      <c r="I89" s="110"/>
      <c r="J89" s="110"/>
      <c r="K89" s="110"/>
      <c r="L89" s="110"/>
      <c r="M89" s="110"/>
      <c r="N89" s="110"/>
      <c r="O89" s="110"/>
      <c r="P89" s="110"/>
      <c r="Q89" s="110"/>
      <c r="R89" s="110"/>
    </row>
    <row r="90" spans="1:18">
      <c r="A90" s="110"/>
      <c r="B90" s="275"/>
      <c r="C90" s="110"/>
      <c r="D90" s="110"/>
      <c r="E90" s="110"/>
      <c r="F90" s="110"/>
      <c r="G90" s="110"/>
      <c r="H90" s="110"/>
      <c r="I90" s="110"/>
      <c r="J90" s="110"/>
      <c r="K90" s="110"/>
      <c r="L90" s="110"/>
      <c r="M90" s="110"/>
      <c r="N90" s="110"/>
      <c r="O90" s="110"/>
      <c r="P90" s="110"/>
      <c r="Q90" s="110"/>
      <c r="R90" s="110"/>
    </row>
    <row r="91" spans="1:18">
      <c r="A91" s="110"/>
      <c r="B91" s="275"/>
      <c r="C91" s="110"/>
      <c r="D91" s="110"/>
      <c r="E91" s="110"/>
      <c r="F91" s="110"/>
      <c r="G91" s="110"/>
      <c r="H91" s="110"/>
      <c r="I91" s="110"/>
      <c r="J91" s="110"/>
      <c r="K91" s="110"/>
      <c r="L91" s="110"/>
      <c r="M91" s="110"/>
      <c r="N91" s="110"/>
      <c r="O91" s="110"/>
      <c r="P91" s="110"/>
      <c r="Q91" s="110"/>
      <c r="R91" s="110"/>
    </row>
    <row r="92" spans="1:18">
      <c r="A92" s="110"/>
      <c r="B92" s="275"/>
      <c r="C92" s="110"/>
      <c r="D92" s="110"/>
      <c r="E92" s="110"/>
      <c r="F92" s="110"/>
      <c r="G92" s="110"/>
      <c r="H92" s="110"/>
      <c r="I92" s="110"/>
      <c r="J92" s="110"/>
      <c r="K92" s="110"/>
      <c r="L92" s="110"/>
      <c r="M92" s="110"/>
      <c r="N92" s="110"/>
      <c r="O92" s="110"/>
      <c r="P92" s="110"/>
      <c r="Q92" s="110"/>
      <c r="R92" s="110"/>
    </row>
    <row r="93" spans="1:18">
      <c r="A93" s="110"/>
      <c r="B93" s="275"/>
      <c r="C93" s="110"/>
      <c r="D93" s="110"/>
      <c r="E93" s="110"/>
      <c r="F93" s="110"/>
      <c r="G93" s="110"/>
      <c r="H93" s="110"/>
      <c r="I93" s="110"/>
      <c r="J93" s="110"/>
      <c r="K93" s="110"/>
      <c r="L93" s="110"/>
      <c r="M93" s="110"/>
      <c r="N93" s="110"/>
      <c r="O93" s="110"/>
      <c r="P93" s="110"/>
      <c r="Q93" s="110"/>
      <c r="R93" s="110"/>
    </row>
    <row r="94" spans="1:18">
      <c r="A94" s="110"/>
      <c r="B94" s="275"/>
      <c r="C94" s="110"/>
      <c r="D94" s="110"/>
      <c r="E94" s="110"/>
      <c r="F94" s="110"/>
      <c r="G94" s="110"/>
      <c r="H94" s="110"/>
      <c r="I94" s="110"/>
      <c r="J94" s="110"/>
      <c r="K94" s="110"/>
      <c r="L94" s="110"/>
      <c r="M94" s="110"/>
      <c r="N94" s="110"/>
      <c r="O94" s="110"/>
      <c r="P94" s="110"/>
      <c r="Q94" s="110"/>
      <c r="R94" s="110"/>
    </row>
    <row r="95" spans="1:18">
      <c r="A95" s="110"/>
      <c r="B95" s="275"/>
      <c r="C95" s="110"/>
      <c r="D95" s="110"/>
      <c r="E95" s="110"/>
      <c r="F95" s="110"/>
      <c r="G95" s="110"/>
      <c r="H95" s="110"/>
      <c r="I95" s="110"/>
      <c r="J95" s="110"/>
      <c r="K95" s="110"/>
      <c r="L95" s="110"/>
      <c r="M95" s="110"/>
      <c r="N95" s="110"/>
      <c r="O95" s="110"/>
      <c r="P95" s="110"/>
      <c r="Q95" s="110"/>
      <c r="R95" s="110"/>
    </row>
    <row r="96" spans="1:18">
      <c r="A96" s="110"/>
      <c r="B96" s="275"/>
      <c r="C96" s="110"/>
      <c r="D96" s="110"/>
      <c r="E96" s="110"/>
      <c r="F96" s="110"/>
      <c r="G96" s="110"/>
      <c r="H96" s="110"/>
      <c r="I96" s="110"/>
      <c r="J96" s="110"/>
      <c r="K96" s="110"/>
      <c r="L96" s="110"/>
      <c r="M96" s="110"/>
      <c r="N96" s="110"/>
      <c r="O96" s="110"/>
      <c r="P96" s="110"/>
      <c r="Q96" s="110"/>
      <c r="R96" s="110"/>
    </row>
    <row r="97" spans="1:18">
      <c r="A97" s="110"/>
      <c r="B97" s="275"/>
      <c r="C97" s="110"/>
      <c r="D97" s="110"/>
      <c r="E97" s="110"/>
      <c r="F97" s="110"/>
      <c r="G97" s="110"/>
      <c r="H97" s="110"/>
      <c r="I97" s="110"/>
      <c r="J97" s="110"/>
      <c r="K97" s="110"/>
      <c r="L97" s="110"/>
      <c r="M97" s="110"/>
      <c r="N97" s="110"/>
      <c r="O97" s="110"/>
      <c r="P97" s="110"/>
      <c r="Q97" s="110"/>
      <c r="R97" s="110"/>
    </row>
    <row r="98" spans="1:18">
      <c r="A98" s="110"/>
      <c r="B98" s="275"/>
      <c r="C98" s="110"/>
      <c r="D98" s="110"/>
      <c r="E98" s="110"/>
      <c r="F98" s="110"/>
      <c r="G98" s="110"/>
      <c r="H98" s="110"/>
      <c r="I98" s="110"/>
      <c r="J98" s="110"/>
      <c r="K98" s="110"/>
      <c r="L98" s="110"/>
      <c r="M98" s="110"/>
      <c r="N98" s="110"/>
      <c r="O98" s="110"/>
      <c r="P98" s="110"/>
      <c r="Q98" s="110"/>
      <c r="R98" s="110"/>
    </row>
    <row r="99" spans="1:18">
      <c r="A99" s="110"/>
      <c r="B99" s="275"/>
      <c r="C99" s="110"/>
      <c r="D99" s="110"/>
      <c r="E99" s="110"/>
      <c r="F99" s="110"/>
      <c r="G99" s="110"/>
      <c r="H99" s="110"/>
      <c r="I99" s="110"/>
      <c r="J99" s="110"/>
      <c r="K99" s="110"/>
      <c r="L99" s="110"/>
      <c r="M99" s="110"/>
      <c r="N99" s="110"/>
      <c r="O99" s="110"/>
      <c r="P99" s="110"/>
      <c r="Q99" s="110"/>
      <c r="R99" s="110"/>
    </row>
    <row r="100" spans="1:18">
      <c r="A100" s="110"/>
      <c r="B100" s="275"/>
      <c r="C100" s="110"/>
      <c r="D100" s="110"/>
      <c r="E100" s="110"/>
      <c r="F100" s="110"/>
      <c r="G100" s="110"/>
      <c r="H100" s="110"/>
      <c r="I100" s="110"/>
      <c r="J100" s="110"/>
      <c r="K100" s="110"/>
      <c r="L100" s="110"/>
      <c r="M100" s="110"/>
      <c r="N100" s="110"/>
      <c r="O100" s="110"/>
      <c r="P100" s="110"/>
      <c r="Q100" s="110"/>
      <c r="R100" s="110"/>
    </row>
    <row r="101" spans="1:18">
      <c r="A101" s="110"/>
      <c r="B101" s="275"/>
      <c r="C101" s="110"/>
      <c r="D101" s="110"/>
      <c r="E101" s="110"/>
      <c r="F101" s="110"/>
      <c r="G101" s="110"/>
      <c r="H101" s="110"/>
      <c r="I101" s="110"/>
      <c r="J101" s="110"/>
      <c r="K101" s="110"/>
      <c r="L101" s="110"/>
      <c r="M101" s="110"/>
      <c r="N101" s="110"/>
      <c r="O101" s="110"/>
      <c r="P101" s="110"/>
      <c r="Q101" s="110"/>
      <c r="R101" s="110"/>
    </row>
    <row r="102" spans="1:18">
      <c r="A102" s="110"/>
      <c r="B102" s="275"/>
      <c r="C102" s="110"/>
      <c r="D102" s="110"/>
      <c r="E102" s="110"/>
      <c r="F102" s="110"/>
      <c r="G102" s="110"/>
      <c r="H102" s="110"/>
      <c r="I102" s="110"/>
      <c r="J102" s="110"/>
      <c r="K102" s="110"/>
      <c r="L102" s="110"/>
      <c r="M102" s="110"/>
      <c r="N102" s="110"/>
      <c r="O102" s="110"/>
      <c r="P102" s="110"/>
      <c r="Q102" s="110"/>
      <c r="R102" s="110"/>
    </row>
    <row r="103" spans="1:18">
      <c r="A103" s="110"/>
      <c r="B103" s="275"/>
      <c r="C103" s="110"/>
      <c r="D103" s="110"/>
      <c r="E103" s="110"/>
      <c r="F103" s="110"/>
      <c r="G103" s="110"/>
      <c r="H103" s="110"/>
      <c r="I103" s="110"/>
      <c r="J103" s="110"/>
      <c r="K103" s="110"/>
      <c r="L103" s="110"/>
      <c r="M103" s="110"/>
      <c r="N103" s="110"/>
      <c r="O103" s="110"/>
      <c r="P103" s="110"/>
      <c r="Q103" s="110"/>
      <c r="R103" s="110"/>
    </row>
    <row r="104" spans="1:18">
      <c r="A104" s="110"/>
      <c r="B104" s="275"/>
      <c r="C104" s="110"/>
      <c r="D104" s="110"/>
      <c r="E104" s="110"/>
      <c r="F104" s="110"/>
      <c r="G104" s="110"/>
      <c r="H104" s="110"/>
      <c r="I104" s="110"/>
      <c r="J104" s="110"/>
      <c r="K104" s="110"/>
      <c r="L104" s="110"/>
      <c r="M104" s="110"/>
      <c r="N104" s="110"/>
      <c r="O104" s="110"/>
      <c r="P104" s="110"/>
      <c r="Q104" s="110"/>
      <c r="R104" s="110"/>
    </row>
    <row r="105" spans="1:18">
      <c r="A105" s="110"/>
      <c r="B105" s="275"/>
      <c r="C105" s="110"/>
      <c r="D105" s="110"/>
      <c r="E105" s="110"/>
      <c r="F105" s="110"/>
      <c r="G105" s="110"/>
      <c r="H105" s="110"/>
      <c r="I105" s="110"/>
      <c r="J105" s="110"/>
      <c r="K105" s="110"/>
      <c r="L105" s="110"/>
      <c r="M105" s="110"/>
      <c r="N105" s="110"/>
      <c r="O105" s="110"/>
      <c r="P105" s="110"/>
      <c r="Q105" s="110"/>
      <c r="R105" s="110"/>
    </row>
    <row r="106" spans="1:18">
      <c r="A106" s="110"/>
      <c r="B106" s="275"/>
      <c r="C106" s="110"/>
      <c r="D106" s="110"/>
      <c r="E106" s="110"/>
      <c r="F106" s="110"/>
      <c r="G106" s="110"/>
      <c r="H106" s="110"/>
      <c r="I106" s="110"/>
      <c r="J106" s="110"/>
      <c r="K106" s="110"/>
      <c r="L106" s="110"/>
      <c r="M106" s="110"/>
      <c r="N106" s="110"/>
      <c r="O106" s="110"/>
      <c r="P106" s="110"/>
      <c r="Q106" s="110"/>
      <c r="R106" s="110"/>
    </row>
    <row r="107" spans="1:18">
      <c r="A107" s="110"/>
      <c r="B107" s="275"/>
      <c r="C107" s="110"/>
      <c r="D107" s="110"/>
      <c r="E107" s="110"/>
      <c r="F107" s="110"/>
      <c r="G107" s="110"/>
      <c r="H107" s="110"/>
      <c r="I107" s="110"/>
      <c r="J107" s="110"/>
      <c r="K107" s="110"/>
      <c r="L107" s="110"/>
      <c r="M107" s="110"/>
      <c r="N107" s="110"/>
      <c r="O107" s="110"/>
      <c r="P107" s="110"/>
      <c r="Q107" s="110"/>
      <c r="R107" s="110"/>
    </row>
    <row r="108" spans="1:18">
      <c r="A108" s="110"/>
      <c r="B108" s="275"/>
      <c r="C108" s="110"/>
      <c r="D108" s="110"/>
      <c r="E108" s="110"/>
      <c r="F108" s="110"/>
      <c r="G108" s="110"/>
      <c r="H108" s="110"/>
      <c r="I108" s="110"/>
      <c r="J108" s="110"/>
      <c r="K108" s="110"/>
      <c r="L108" s="110"/>
      <c r="M108" s="110"/>
      <c r="N108" s="110"/>
      <c r="O108" s="110"/>
      <c r="P108" s="110"/>
      <c r="Q108" s="110"/>
      <c r="R108" s="110"/>
    </row>
    <row r="109" spans="1:18">
      <c r="A109" s="110"/>
      <c r="B109" s="275"/>
      <c r="C109" s="110"/>
      <c r="D109" s="110"/>
      <c r="E109" s="110"/>
      <c r="F109" s="110"/>
      <c r="G109" s="110"/>
      <c r="H109" s="110"/>
      <c r="I109" s="110"/>
      <c r="J109" s="110"/>
      <c r="K109" s="110"/>
      <c r="L109" s="110"/>
      <c r="M109" s="110"/>
      <c r="N109" s="110"/>
      <c r="O109" s="110"/>
      <c r="P109" s="110"/>
      <c r="Q109" s="110"/>
      <c r="R109" s="110"/>
    </row>
    <row r="110" spans="1:18">
      <c r="A110" s="110"/>
      <c r="B110" s="275"/>
      <c r="C110" s="110"/>
      <c r="D110" s="110"/>
      <c r="E110" s="110"/>
      <c r="F110" s="110"/>
      <c r="G110" s="110"/>
      <c r="H110" s="110"/>
      <c r="I110" s="110"/>
      <c r="J110" s="110"/>
      <c r="K110" s="110"/>
      <c r="L110" s="110"/>
      <c r="M110" s="110"/>
      <c r="N110" s="110"/>
      <c r="O110" s="110"/>
      <c r="P110" s="110"/>
      <c r="Q110" s="110"/>
      <c r="R110" s="110"/>
    </row>
  </sheetData>
  <mergeCells count="19">
    <mergeCell ref="A41:Q41"/>
    <mergeCell ref="A18:R18"/>
    <mergeCell ref="A40:Q40"/>
    <mergeCell ref="B1:D1"/>
    <mergeCell ref="A13:R13"/>
    <mergeCell ref="A39:Q39"/>
    <mergeCell ref="A3:R3"/>
    <mergeCell ref="M1:P1"/>
    <mergeCell ref="J1:L1"/>
    <mergeCell ref="F1:H1"/>
    <mergeCell ref="A38:Q38"/>
    <mergeCell ref="A26:R26"/>
    <mergeCell ref="Q1:Q2"/>
    <mergeCell ref="R1:R2"/>
    <mergeCell ref="A43:Q43"/>
    <mergeCell ref="A44:Q44"/>
    <mergeCell ref="A45:Q45"/>
    <mergeCell ref="A46:Q46"/>
    <mergeCell ref="A49:R53"/>
  </mergeCells>
  <pageMargins left="0.511811024" right="0.511811024" top="0.78740157499999996" bottom="0.78740157499999996" header="0" footer="0"/>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R116"/>
  <sheetViews>
    <sheetView topLeftCell="A103" workbookViewId="0">
      <selection activeCell="U20" sqref="U20"/>
    </sheetView>
  </sheetViews>
  <sheetFormatPr defaultColWidth="14.42578125" defaultRowHeight="15" customHeight="1"/>
  <cols>
    <col min="1" max="1" width="4.28515625" customWidth="1"/>
    <col min="2" max="2" width="31.28515625" customWidth="1"/>
    <col min="3" max="3" width="5.7109375" customWidth="1"/>
    <col min="4" max="4" width="10.28515625" customWidth="1"/>
    <col min="5" max="5" width="12.5703125" customWidth="1"/>
    <col min="6" max="6" width="9.140625" customWidth="1"/>
    <col min="7" max="7" width="10" customWidth="1"/>
    <col min="8" max="9" width="9.140625" customWidth="1"/>
    <col min="10" max="10" width="10.140625" customWidth="1"/>
    <col min="11" max="12" width="9.140625" customWidth="1"/>
    <col min="13" max="13" width="11.140625" customWidth="1"/>
    <col min="14" max="14" width="16.85546875" customWidth="1"/>
    <col min="15" max="15" width="18.5703125" customWidth="1"/>
    <col min="16" max="18" width="9.140625" customWidth="1"/>
  </cols>
  <sheetData>
    <row r="1" spans="1:18" ht="11.25" customHeight="1">
      <c r="A1" s="359"/>
      <c r="B1" s="348"/>
      <c r="C1" s="348"/>
      <c r="D1" s="338"/>
      <c r="E1" s="365" t="s">
        <v>172</v>
      </c>
      <c r="F1" s="305"/>
      <c r="G1" s="299"/>
      <c r="H1" s="364" t="s">
        <v>173</v>
      </c>
      <c r="I1" s="305"/>
      <c r="J1" s="299"/>
      <c r="K1" s="363" t="s">
        <v>174</v>
      </c>
      <c r="L1" s="305"/>
      <c r="M1" s="299"/>
      <c r="N1" s="362" t="s">
        <v>175</v>
      </c>
      <c r="O1" s="362" t="s">
        <v>176</v>
      </c>
      <c r="P1" s="112"/>
      <c r="Q1" s="112"/>
      <c r="R1" s="112"/>
    </row>
    <row r="2" spans="1:18" ht="11.25" customHeight="1">
      <c r="A2" s="113" t="s">
        <v>148</v>
      </c>
      <c r="B2" s="113" t="s">
        <v>177</v>
      </c>
      <c r="C2" s="113" t="s">
        <v>178</v>
      </c>
      <c r="D2" s="113" t="s">
        <v>144</v>
      </c>
      <c r="E2" s="114" t="s">
        <v>179</v>
      </c>
      <c r="F2" s="114" t="s">
        <v>150</v>
      </c>
      <c r="G2" s="114" t="s">
        <v>180</v>
      </c>
      <c r="H2" s="114" t="s">
        <v>179</v>
      </c>
      <c r="I2" s="114" t="s">
        <v>150</v>
      </c>
      <c r="J2" s="114" t="s">
        <v>180</v>
      </c>
      <c r="K2" s="114" t="s">
        <v>179</v>
      </c>
      <c r="L2" s="114" t="s">
        <v>150</v>
      </c>
      <c r="M2" s="114" t="s">
        <v>180</v>
      </c>
      <c r="N2" s="357"/>
      <c r="O2" s="357"/>
      <c r="P2" s="110"/>
      <c r="Q2" s="110"/>
      <c r="R2" s="110"/>
    </row>
    <row r="3" spans="1:18" ht="11.25" customHeight="1">
      <c r="A3" s="360" t="s">
        <v>181</v>
      </c>
      <c r="B3" s="341"/>
      <c r="C3" s="341"/>
      <c r="D3" s="341"/>
      <c r="E3" s="341"/>
      <c r="F3" s="341"/>
      <c r="G3" s="341"/>
      <c r="H3" s="341"/>
      <c r="I3" s="341"/>
      <c r="J3" s="341"/>
      <c r="K3" s="341"/>
      <c r="L3" s="341"/>
      <c r="M3" s="341"/>
      <c r="N3" s="341"/>
      <c r="O3" s="342"/>
      <c r="P3" s="115"/>
      <c r="Q3" s="115"/>
      <c r="R3" s="116"/>
    </row>
    <row r="4" spans="1:18" ht="11.25" customHeight="1">
      <c r="A4" s="117">
        <v>1</v>
      </c>
      <c r="B4" s="117" t="s">
        <v>182</v>
      </c>
      <c r="C4" s="118">
        <v>6</v>
      </c>
      <c r="D4" s="119" t="s">
        <v>144</v>
      </c>
      <c r="E4" s="120" t="s">
        <v>183</v>
      </c>
      <c r="F4" s="121">
        <v>1605263</v>
      </c>
      <c r="G4" s="122">
        <v>30.03</v>
      </c>
      <c r="H4" s="120" t="s">
        <v>184</v>
      </c>
      <c r="I4" s="121">
        <v>740000</v>
      </c>
      <c r="J4" s="122">
        <v>31</v>
      </c>
      <c r="K4" s="120" t="s">
        <v>185</v>
      </c>
      <c r="L4" s="121">
        <v>160240</v>
      </c>
      <c r="M4" s="122">
        <v>31</v>
      </c>
      <c r="N4" s="123">
        <f t="shared" ref="N4:N34" si="0">AVERAGE(G4+J4+M4)/3</f>
        <v>30.676666666666666</v>
      </c>
      <c r="O4" s="123">
        <f t="shared" ref="O4:O34" si="1">N4*C4</f>
        <v>184.06</v>
      </c>
      <c r="P4" s="110"/>
      <c r="Q4" s="110"/>
      <c r="R4" s="110"/>
    </row>
    <row r="5" spans="1:18" ht="11.25" customHeight="1">
      <c r="A5" s="117">
        <v>2</v>
      </c>
      <c r="B5" s="124" t="s">
        <v>186</v>
      </c>
      <c r="C5" s="125">
        <v>1</v>
      </c>
      <c r="D5" s="126" t="s">
        <v>144</v>
      </c>
      <c r="E5" s="127" t="s">
        <v>165</v>
      </c>
      <c r="F5" s="128">
        <v>495130</v>
      </c>
      <c r="G5" s="129">
        <v>6</v>
      </c>
      <c r="H5" s="128" t="s">
        <v>165</v>
      </c>
      <c r="I5" s="128">
        <v>980005</v>
      </c>
      <c r="J5" s="129">
        <v>6</v>
      </c>
      <c r="K5" s="128" t="s">
        <v>187</v>
      </c>
      <c r="L5" s="128">
        <v>781330</v>
      </c>
      <c r="M5" s="129">
        <v>7.5</v>
      </c>
      <c r="N5" s="130">
        <f t="shared" si="0"/>
        <v>6.5</v>
      </c>
      <c r="O5" s="130">
        <f t="shared" si="1"/>
        <v>6.5</v>
      </c>
      <c r="P5" s="110"/>
      <c r="Q5" s="110"/>
      <c r="R5" s="110"/>
    </row>
    <row r="6" spans="1:18" ht="11.25" customHeight="1">
      <c r="A6" s="117">
        <v>3</v>
      </c>
      <c r="B6" s="124" t="s">
        <v>188</v>
      </c>
      <c r="C6" s="125">
        <v>2</v>
      </c>
      <c r="D6" s="126" t="s">
        <v>144</v>
      </c>
      <c r="E6" s="127" t="s">
        <v>189</v>
      </c>
      <c r="F6" s="128">
        <v>160311</v>
      </c>
      <c r="G6" s="131">
        <v>10.5</v>
      </c>
      <c r="H6" s="128" t="s">
        <v>190</v>
      </c>
      <c r="I6" s="128">
        <v>160086</v>
      </c>
      <c r="J6" s="129">
        <v>11.16</v>
      </c>
      <c r="K6" s="128" t="s">
        <v>191</v>
      </c>
      <c r="L6" s="128">
        <v>160371</v>
      </c>
      <c r="M6" s="129">
        <v>12.06</v>
      </c>
      <c r="N6" s="130">
        <f t="shared" si="0"/>
        <v>11.24</v>
      </c>
      <c r="O6" s="130">
        <f t="shared" si="1"/>
        <v>22.48</v>
      </c>
      <c r="P6" s="110"/>
      <c r="Q6" s="110"/>
      <c r="R6" s="110"/>
    </row>
    <row r="7" spans="1:18" ht="11.25" customHeight="1">
      <c r="A7" s="117">
        <v>4</v>
      </c>
      <c r="B7" s="124" t="s">
        <v>192</v>
      </c>
      <c r="C7" s="125">
        <v>1</v>
      </c>
      <c r="D7" s="126" t="s">
        <v>144</v>
      </c>
      <c r="E7" s="127" t="s">
        <v>162</v>
      </c>
      <c r="F7" s="128">
        <v>781600</v>
      </c>
      <c r="G7" s="129">
        <v>32.68</v>
      </c>
      <c r="H7" s="128" t="s">
        <v>193</v>
      </c>
      <c r="I7" s="128">
        <v>450996</v>
      </c>
      <c r="J7" s="129">
        <v>33.1</v>
      </c>
      <c r="K7" s="128" t="s">
        <v>194</v>
      </c>
      <c r="L7" s="128">
        <v>160246</v>
      </c>
      <c r="M7" s="129">
        <v>34</v>
      </c>
      <c r="N7" s="130">
        <f t="shared" si="0"/>
        <v>33.26</v>
      </c>
      <c r="O7" s="130">
        <f t="shared" si="1"/>
        <v>33.26</v>
      </c>
      <c r="P7" s="110"/>
      <c r="Q7" s="110"/>
      <c r="R7" s="110"/>
    </row>
    <row r="8" spans="1:18" ht="11.25" customHeight="1">
      <c r="A8" s="117">
        <v>5</v>
      </c>
      <c r="B8" s="124" t="s">
        <v>195</v>
      </c>
      <c r="C8" s="125">
        <v>1</v>
      </c>
      <c r="D8" s="126" t="s">
        <v>196</v>
      </c>
      <c r="E8" s="127" t="s">
        <v>197</v>
      </c>
      <c r="F8" s="128">
        <v>160045</v>
      </c>
      <c r="G8" s="129">
        <v>39.979999999999997</v>
      </c>
      <c r="H8" s="128" t="s">
        <v>197</v>
      </c>
      <c r="I8" s="128">
        <v>160045</v>
      </c>
      <c r="J8" s="129">
        <v>42.19</v>
      </c>
      <c r="K8" s="127" t="s">
        <v>198</v>
      </c>
      <c r="L8" s="128">
        <v>153163</v>
      </c>
      <c r="M8" s="129">
        <v>46.01</v>
      </c>
      <c r="N8" s="130">
        <f t="shared" si="0"/>
        <v>42.726666666666659</v>
      </c>
      <c r="O8" s="130">
        <f t="shared" si="1"/>
        <v>42.726666666666659</v>
      </c>
      <c r="P8" s="110"/>
      <c r="Q8" s="110"/>
      <c r="R8" s="110"/>
    </row>
    <row r="9" spans="1:18" ht="11.25" customHeight="1">
      <c r="A9" s="117">
        <v>6</v>
      </c>
      <c r="B9" s="124" t="s">
        <v>199</v>
      </c>
      <c r="C9" s="125">
        <v>1</v>
      </c>
      <c r="D9" s="126" t="s">
        <v>196</v>
      </c>
      <c r="E9" s="127" t="s">
        <v>200</v>
      </c>
      <c r="F9" s="128">
        <v>194009</v>
      </c>
      <c r="G9" s="131">
        <v>30</v>
      </c>
      <c r="H9" s="128" t="s">
        <v>201</v>
      </c>
      <c r="I9" s="128">
        <v>160471</v>
      </c>
      <c r="J9" s="131">
        <v>35.11</v>
      </c>
      <c r="K9" s="127" t="s">
        <v>162</v>
      </c>
      <c r="L9" s="128">
        <v>781600</v>
      </c>
      <c r="M9" s="131">
        <v>35.94</v>
      </c>
      <c r="N9" s="130">
        <f t="shared" si="0"/>
        <v>33.68333333333333</v>
      </c>
      <c r="O9" s="130">
        <f t="shared" si="1"/>
        <v>33.68333333333333</v>
      </c>
      <c r="P9" s="110"/>
      <c r="Q9" s="110"/>
      <c r="R9" s="110"/>
    </row>
    <row r="10" spans="1:18" ht="11.25" customHeight="1">
      <c r="A10" s="117">
        <v>7</v>
      </c>
      <c r="B10" s="124" t="s">
        <v>202</v>
      </c>
      <c r="C10" s="125">
        <v>1</v>
      </c>
      <c r="D10" s="126" t="s">
        <v>144</v>
      </c>
      <c r="E10" s="127" t="s">
        <v>197</v>
      </c>
      <c r="F10" s="128">
        <v>160377</v>
      </c>
      <c r="G10" s="129">
        <v>7.9</v>
      </c>
      <c r="H10" s="128" t="s">
        <v>201</v>
      </c>
      <c r="I10" s="128">
        <v>160005</v>
      </c>
      <c r="J10" s="129">
        <v>8.4700000000000006</v>
      </c>
      <c r="K10" s="127" t="s">
        <v>190</v>
      </c>
      <c r="L10" s="128">
        <v>160161</v>
      </c>
      <c r="M10" s="129">
        <v>8.49</v>
      </c>
      <c r="N10" s="130">
        <f t="shared" si="0"/>
        <v>8.2866666666666671</v>
      </c>
      <c r="O10" s="130">
        <f t="shared" si="1"/>
        <v>8.2866666666666671</v>
      </c>
      <c r="P10" s="110"/>
      <c r="Q10" s="110"/>
      <c r="R10" s="110"/>
    </row>
    <row r="11" spans="1:18" ht="11.25" customHeight="1">
      <c r="A11" s="117">
        <v>8</v>
      </c>
      <c r="B11" s="124" t="s">
        <v>203</v>
      </c>
      <c r="C11" s="125">
        <v>1</v>
      </c>
      <c r="D11" s="126" t="s">
        <v>144</v>
      </c>
      <c r="E11" s="127" t="s">
        <v>165</v>
      </c>
      <c r="F11" s="128">
        <v>153010</v>
      </c>
      <c r="G11" s="129">
        <v>10.98</v>
      </c>
      <c r="H11" s="128" t="s">
        <v>204</v>
      </c>
      <c r="I11" s="128">
        <v>927644</v>
      </c>
      <c r="J11" s="129">
        <v>12</v>
      </c>
      <c r="K11" s="128" t="s">
        <v>205</v>
      </c>
      <c r="L11" s="128">
        <v>160033</v>
      </c>
      <c r="M11" s="129">
        <v>15.65</v>
      </c>
      <c r="N11" s="130">
        <f t="shared" si="0"/>
        <v>12.876666666666667</v>
      </c>
      <c r="O11" s="130">
        <f t="shared" si="1"/>
        <v>12.876666666666667</v>
      </c>
      <c r="P11" s="110"/>
      <c r="Q11" s="110"/>
      <c r="R11" s="110"/>
    </row>
    <row r="12" spans="1:18" ht="11.25" customHeight="1">
      <c r="A12" s="117">
        <v>9</v>
      </c>
      <c r="B12" s="124" t="s">
        <v>206</v>
      </c>
      <c r="C12" s="125">
        <v>1</v>
      </c>
      <c r="D12" s="126" t="s">
        <v>144</v>
      </c>
      <c r="E12" s="127" t="s">
        <v>157</v>
      </c>
      <c r="F12" s="128">
        <v>160057</v>
      </c>
      <c r="G12" s="129">
        <v>15</v>
      </c>
      <c r="H12" s="128" t="s">
        <v>207</v>
      </c>
      <c r="I12" s="128">
        <v>160547</v>
      </c>
      <c r="J12" s="129">
        <v>16.100000000000001</v>
      </c>
      <c r="K12" s="127" t="s">
        <v>208</v>
      </c>
      <c r="L12" s="128">
        <v>791904</v>
      </c>
      <c r="M12" s="129">
        <v>17.77</v>
      </c>
      <c r="N12" s="130">
        <f t="shared" si="0"/>
        <v>16.290000000000003</v>
      </c>
      <c r="O12" s="130">
        <f t="shared" si="1"/>
        <v>16.290000000000003</v>
      </c>
      <c r="P12" s="110"/>
      <c r="Q12" s="110"/>
      <c r="R12" s="110"/>
    </row>
    <row r="13" spans="1:18" ht="11.25" customHeight="1">
      <c r="A13" s="117">
        <v>10</v>
      </c>
      <c r="B13" s="124" t="s">
        <v>209</v>
      </c>
      <c r="C13" s="125">
        <v>2</v>
      </c>
      <c r="D13" s="126" t="s">
        <v>144</v>
      </c>
      <c r="E13" s="127" t="s">
        <v>165</v>
      </c>
      <c r="F13" s="128">
        <v>158009</v>
      </c>
      <c r="G13" s="129">
        <v>28.4</v>
      </c>
      <c r="H13" s="128" t="s">
        <v>210</v>
      </c>
      <c r="I13" s="128">
        <v>160150</v>
      </c>
      <c r="J13" s="129">
        <v>29.88</v>
      </c>
      <c r="K13" s="127" t="s">
        <v>201</v>
      </c>
      <c r="L13" s="128">
        <v>926804</v>
      </c>
      <c r="M13" s="129">
        <v>30.63</v>
      </c>
      <c r="N13" s="130">
        <f t="shared" si="0"/>
        <v>29.636666666666667</v>
      </c>
      <c r="O13" s="130">
        <f t="shared" si="1"/>
        <v>59.273333333333333</v>
      </c>
      <c r="P13" s="110"/>
      <c r="Q13" s="110"/>
      <c r="R13" s="110"/>
    </row>
    <row r="14" spans="1:18" ht="11.25" customHeight="1">
      <c r="A14" s="117">
        <v>11</v>
      </c>
      <c r="B14" s="124" t="s">
        <v>211</v>
      </c>
      <c r="C14" s="125">
        <v>8</v>
      </c>
      <c r="D14" s="126" t="s">
        <v>212</v>
      </c>
      <c r="E14" s="127" t="s">
        <v>191</v>
      </c>
      <c r="F14" s="128">
        <v>160515</v>
      </c>
      <c r="G14" s="129">
        <v>2.9</v>
      </c>
      <c r="H14" s="128" t="s">
        <v>163</v>
      </c>
      <c r="I14" s="128">
        <v>160450</v>
      </c>
      <c r="J14" s="129">
        <v>2.99</v>
      </c>
      <c r="K14" s="128" t="s">
        <v>213</v>
      </c>
      <c r="L14" s="128">
        <v>160204</v>
      </c>
      <c r="M14" s="129">
        <v>3.02</v>
      </c>
      <c r="N14" s="130">
        <f t="shared" si="0"/>
        <v>2.97</v>
      </c>
      <c r="O14" s="130">
        <f t="shared" si="1"/>
        <v>23.76</v>
      </c>
      <c r="P14" s="110"/>
      <c r="Q14" s="110"/>
      <c r="R14" s="110"/>
    </row>
    <row r="15" spans="1:18" ht="11.25" customHeight="1">
      <c r="A15" s="117">
        <v>12</v>
      </c>
      <c r="B15" s="124" t="s">
        <v>214</v>
      </c>
      <c r="C15" s="125">
        <v>12</v>
      </c>
      <c r="D15" s="126" t="s">
        <v>215</v>
      </c>
      <c r="E15" s="127" t="s">
        <v>216</v>
      </c>
      <c r="F15" s="128">
        <v>160523</v>
      </c>
      <c r="G15" s="129">
        <v>2.8</v>
      </c>
      <c r="H15" s="128" t="s">
        <v>217</v>
      </c>
      <c r="I15" s="128">
        <v>926658</v>
      </c>
      <c r="J15" s="129">
        <v>2.84</v>
      </c>
      <c r="K15" s="128" t="s">
        <v>218</v>
      </c>
      <c r="L15" s="128">
        <v>158383</v>
      </c>
      <c r="M15" s="129">
        <v>2.92</v>
      </c>
      <c r="N15" s="130">
        <f t="shared" si="0"/>
        <v>2.8533333333333331</v>
      </c>
      <c r="O15" s="130">
        <f t="shared" si="1"/>
        <v>34.239999999999995</v>
      </c>
      <c r="P15" s="110"/>
      <c r="Q15" s="110"/>
      <c r="R15" s="110"/>
    </row>
    <row r="16" spans="1:18" ht="11.25" customHeight="1">
      <c r="A16" s="117">
        <v>13</v>
      </c>
      <c r="B16" s="124" t="s">
        <v>219</v>
      </c>
      <c r="C16" s="125">
        <v>15</v>
      </c>
      <c r="D16" s="126" t="s">
        <v>144</v>
      </c>
      <c r="E16" s="127" t="s">
        <v>220</v>
      </c>
      <c r="F16" s="128">
        <v>160420</v>
      </c>
      <c r="G16" s="129">
        <v>0.81</v>
      </c>
      <c r="H16" s="128" t="s">
        <v>221</v>
      </c>
      <c r="I16" s="128">
        <v>153015</v>
      </c>
      <c r="J16" s="129">
        <v>0.82</v>
      </c>
      <c r="K16" s="128" t="s">
        <v>222</v>
      </c>
      <c r="L16" s="128">
        <v>925603</v>
      </c>
      <c r="M16" s="129">
        <v>1.51</v>
      </c>
      <c r="N16" s="130">
        <f t="shared" si="0"/>
        <v>1.0466666666666666</v>
      </c>
      <c r="O16" s="130">
        <f t="shared" si="1"/>
        <v>15.7</v>
      </c>
      <c r="P16" s="110"/>
      <c r="Q16" s="110"/>
      <c r="R16" s="110"/>
    </row>
    <row r="17" spans="1:18" ht="11.25" customHeight="1">
      <c r="A17" s="117">
        <v>14</v>
      </c>
      <c r="B17" s="124" t="s">
        <v>223</v>
      </c>
      <c r="C17" s="125">
        <v>15</v>
      </c>
      <c r="D17" s="126" t="s">
        <v>144</v>
      </c>
      <c r="E17" s="127" t="s">
        <v>220</v>
      </c>
      <c r="F17" s="128">
        <v>160420</v>
      </c>
      <c r="G17" s="129">
        <v>0.81</v>
      </c>
      <c r="H17" s="128" t="s">
        <v>221</v>
      </c>
      <c r="I17" s="128">
        <v>153015</v>
      </c>
      <c r="J17" s="129">
        <v>0.82</v>
      </c>
      <c r="K17" s="128" t="s">
        <v>222</v>
      </c>
      <c r="L17" s="128">
        <v>925853</v>
      </c>
      <c r="M17" s="129">
        <v>1.51</v>
      </c>
      <c r="N17" s="130">
        <f t="shared" si="0"/>
        <v>1.0466666666666666</v>
      </c>
      <c r="O17" s="130">
        <f t="shared" si="1"/>
        <v>15.7</v>
      </c>
      <c r="P17" s="110"/>
      <c r="Q17" s="110"/>
      <c r="R17" s="110"/>
    </row>
    <row r="18" spans="1:18" ht="11.25" customHeight="1">
      <c r="A18" s="117">
        <v>15</v>
      </c>
      <c r="B18" s="124" t="s">
        <v>224</v>
      </c>
      <c r="C18" s="125">
        <v>3</v>
      </c>
      <c r="D18" s="126" t="s">
        <v>158</v>
      </c>
      <c r="E18" s="127" t="s">
        <v>225</v>
      </c>
      <c r="F18" s="128">
        <v>784510</v>
      </c>
      <c r="G18" s="129">
        <v>2.1</v>
      </c>
      <c r="H18" s="128" t="s">
        <v>190</v>
      </c>
      <c r="I18" s="128">
        <v>135035</v>
      </c>
      <c r="J18" s="129">
        <v>2.13</v>
      </c>
      <c r="K18" s="128" t="s">
        <v>163</v>
      </c>
      <c r="L18" s="128">
        <v>153034</v>
      </c>
      <c r="M18" s="129">
        <v>2.14</v>
      </c>
      <c r="N18" s="130">
        <f t="shared" si="0"/>
        <v>2.1233333333333335</v>
      </c>
      <c r="O18" s="130">
        <f t="shared" si="1"/>
        <v>6.370000000000001</v>
      </c>
      <c r="P18" s="110"/>
      <c r="Q18" s="110"/>
      <c r="R18" s="110"/>
    </row>
    <row r="19" spans="1:18" ht="11.25" customHeight="1">
      <c r="A19" s="117">
        <v>16</v>
      </c>
      <c r="B19" s="124" t="s">
        <v>226</v>
      </c>
      <c r="C19" s="125">
        <v>10</v>
      </c>
      <c r="D19" s="126" t="s">
        <v>144</v>
      </c>
      <c r="E19" s="127" t="s">
        <v>227</v>
      </c>
      <c r="F19" s="128">
        <v>90023</v>
      </c>
      <c r="G19" s="129">
        <v>0.85</v>
      </c>
      <c r="H19" s="128" t="s">
        <v>210</v>
      </c>
      <c r="I19" s="128">
        <v>160352</v>
      </c>
      <c r="J19" s="129">
        <v>0.91</v>
      </c>
      <c r="K19" s="128">
        <v>12028</v>
      </c>
      <c r="L19" s="128">
        <v>982757</v>
      </c>
      <c r="M19" s="129">
        <v>0.92</v>
      </c>
      <c r="N19" s="130">
        <f t="shared" si="0"/>
        <v>0.89333333333333342</v>
      </c>
      <c r="O19" s="130">
        <f t="shared" si="1"/>
        <v>8.9333333333333336</v>
      </c>
      <c r="P19" s="110"/>
      <c r="Q19" s="110"/>
      <c r="R19" s="110"/>
    </row>
    <row r="20" spans="1:18" ht="174.75" customHeight="1">
      <c r="A20" s="117">
        <v>17</v>
      </c>
      <c r="B20" s="124" t="s">
        <v>228</v>
      </c>
      <c r="C20" s="125">
        <v>40</v>
      </c>
      <c r="D20" s="126" t="s">
        <v>196</v>
      </c>
      <c r="E20" s="127" t="s">
        <v>229</v>
      </c>
      <c r="F20" s="128">
        <v>155009</v>
      </c>
      <c r="G20" s="129">
        <v>2.66</v>
      </c>
      <c r="H20" s="128" t="s">
        <v>230</v>
      </c>
      <c r="I20" s="128">
        <v>926622</v>
      </c>
      <c r="J20" s="129">
        <v>2.69</v>
      </c>
      <c r="K20" s="132" t="s">
        <v>231</v>
      </c>
      <c r="L20" s="128">
        <v>154055</v>
      </c>
      <c r="M20" s="129">
        <v>2.78</v>
      </c>
      <c r="N20" s="130">
        <f t="shared" si="0"/>
        <v>2.7099999999999995</v>
      </c>
      <c r="O20" s="130">
        <f t="shared" si="1"/>
        <v>108.39999999999998</v>
      </c>
      <c r="P20" s="110"/>
      <c r="Q20" s="110"/>
      <c r="R20" s="110"/>
    </row>
    <row r="21" spans="1:18" ht="174.75" customHeight="1">
      <c r="A21" s="117">
        <v>18</v>
      </c>
      <c r="B21" s="124" t="s">
        <v>232</v>
      </c>
      <c r="C21" s="125">
        <v>40</v>
      </c>
      <c r="D21" s="126" t="s">
        <v>196</v>
      </c>
      <c r="E21" s="127" t="s">
        <v>229</v>
      </c>
      <c r="F21" s="128">
        <v>155009</v>
      </c>
      <c r="G21" s="129">
        <v>2.66</v>
      </c>
      <c r="H21" s="128" t="s">
        <v>230</v>
      </c>
      <c r="I21" s="128">
        <v>926622</v>
      </c>
      <c r="J21" s="129">
        <v>2.69</v>
      </c>
      <c r="K21" s="132" t="s">
        <v>231</v>
      </c>
      <c r="L21" s="128">
        <v>154055</v>
      </c>
      <c r="M21" s="129">
        <v>2.78</v>
      </c>
      <c r="N21" s="130">
        <f t="shared" si="0"/>
        <v>2.7099999999999995</v>
      </c>
      <c r="O21" s="130">
        <f t="shared" si="1"/>
        <v>108.39999999999998</v>
      </c>
      <c r="P21" s="110"/>
      <c r="Q21" s="110"/>
      <c r="R21" s="110"/>
    </row>
    <row r="22" spans="1:18" ht="11.25" customHeight="1">
      <c r="A22" s="117">
        <v>19</v>
      </c>
      <c r="B22" s="124" t="s">
        <v>233</v>
      </c>
      <c r="C22" s="125">
        <v>40</v>
      </c>
      <c r="D22" s="126" t="s">
        <v>196</v>
      </c>
      <c r="E22" s="126" t="s">
        <v>229</v>
      </c>
      <c r="F22" s="128">
        <v>155009</v>
      </c>
      <c r="G22" s="129">
        <v>2.66</v>
      </c>
      <c r="H22" s="128" t="s">
        <v>230</v>
      </c>
      <c r="I22" s="128">
        <v>926622</v>
      </c>
      <c r="J22" s="129">
        <v>2.69</v>
      </c>
      <c r="K22" s="128" t="s">
        <v>231</v>
      </c>
      <c r="L22" s="128">
        <v>154055</v>
      </c>
      <c r="M22" s="129">
        <v>2.78</v>
      </c>
      <c r="N22" s="130">
        <f t="shared" si="0"/>
        <v>2.7099999999999995</v>
      </c>
      <c r="O22" s="130">
        <f t="shared" si="1"/>
        <v>108.39999999999998</v>
      </c>
      <c r="P22" s="110"/>
      <c r="Q22" s="110"/>
      <c r="R22" s="110"/>
    </row>
    <row r="23" spans="1:18" ht="11.25" customHeight="1">
      <c r="A23" s="117">
        <v>20</v>
      </c>
      <c r="B23" s="124" t="s">
        <v>234</v>
      </c>
      <c r="C23" s="125">
        <v>1</v>
      </c>
      <c r="D23" s="126" t="s">
        <v>144</v>
      </c>
      <c r="E23" s="126" t="s">
        <v>235</v>
      </c>
      <c r="F23" s="128">
        <v>926306</v>
      </c>
      <c r="G23" s="129">
        <v>13.65</v>
      </c>
      <c r="H23" s="128" t="s">
        <v>230</v>
      </c>
      <c r="I23" s="128">
        <v>926622</v>
      </c>
      <c r="J23" s="129">
        <v>15.81</v>
      </c>
      <c r="K23" s="128" t="s">
        <v>200</v>
      </c>
      <c r="L23" s="128">
        <v>155440</v>
      </c>
      <c r="M23" s="129">
        <v>21.97</v>
      </c>
      <c r="N23" s="130">
        <f t="shared" si="0"/>
        <v>17.143333333333334</v>
      </c>
      <c r="O23" s="130">
        <f t="shared" si="1"/>
        <v>17.143333333333334</v>
      </c>
      <c r="P23" s="110"/>
      <c r="Q23" s="110"/>
      <c r="R23" s="110"/>
    </row>
    <row r="24" spans="1:18" ht="11.25" customHeight="1">
      <c r="A24" s="117">
        <v>21</v>
      </c>
      <c r="B24" s="124" t="s">
        <v>236</v>
      </c>
      <c r="C24" s="125">
        <v>2</v>
      </c>
      <c r="D24" s="126" t="s">
        <v>144</v>
      </c>
      <c r="E24" s="126" t="s">
        <v>237</v>
      </c>
      <c r="F24" s="128">
        <v>114610</v>
      </c>
      <c r="G24" s="129">
        <v>4.24</v>
      </c>
      <c r="H24" s="128" t="s">
        <v>238</v>
      </c>
      <c r="I24" s="128">
        <v>114610</v>
      </c>
      <c r="J24" s="129">
        <v>4.24</v>
      </c>
      <c r="K24" s="128" t="s">
        <v>239</v>
      </c>
      <c r="L24" s="128">
        <v>785600</v>
      </c>
      <c r="M24" s="129">
        <v>4.25</v>
      </c>
      <c r="N24" s="130">
        <f t="shared" si="0"/>
        <v>4.2433333333333332</v>
      </c>
      <c r="O24" s="130">
        <f t="shared" si="1"/>
        <v>8.4866666666666664</v>
      </c>
      <c r="P24" s="110"/>
      <c r="Q24" s="110"/>
      <c r="R24" s="110"/>
    </row>
    <row r="25" spans="1:18" ht="11.25" customHeight="1">
      <c r="A25" s="117">
        <v>22</v>
      </c>
      <c r="B25" s="133" t="s">
        <v>240</v>
      </c>
      <c r="C25" s="134">
        <v>4</v>
      </c>
      <c r="D25" s="126" t="s">
        <v>144</v>
      </c>
      <c r="E25" s="127" t="s">
        <v>241</v>
      </c>
      <c r="F25" s="128">
        <v>158410</v>
      </c>
      <c r="G25" s="129">
        <v>72.13</v>
      </c>
      <c r="H25" s="128" t="s">
        <v>242</v>
      </c>
      <c r="I25" s="128">
        <v>925070</v>
      </c>
      <c r="J25" s="129">
        <v>74.599999999999994</v>
      </c>
      <c r="K25" s="128" t="s">
        <v>243</v>
      </c>
      <c r="L25" s="128">
        <v>70008</v>
      </c>
      <c r="M25" s="129">
        <v>74.62</v>
      </c>
      <c r="N25" s="130">
        <f t="shared" si="0"/>
        <v>73.783333333333331</v>
      </c>
      <c r="O25" s="130">
        <f t="shared" si="1"/>
        <v>295.13333333333333</v>
      </c>
      <c r="P25" s="110"/>
      <c r="Q25" s="110"/>
      <c r="R25" s="110"/>
    </row>
    <row r="26" spans="1:18" ht="11.25" customHeight="1">
      <c r="A26" s="117">
        <v>23</v>
      </c>
      <c r="B26" s="124" t="s">
        <v>244</v>
      </c>
      <c r="C26" s="125">
        <v>1</v>
      </c>
      <c r="D26" s="126" t="s">
        <v>144</v>
      </c>
      <c r="E26" s="127" t="s">
        <v>245</v>
      </c>
      <c r="F26" s="128">
        <v>135031</v>
      </c>
      <c r="G26" s="129">
        <v>11.1</v>
      </c>
      <c r="H26" s="128" t="s">
        <v>163</v>
      </c>
      <c r="I26" s="128">
        <v>160450</v>
      </c>
      <c r="J26" s="129">
        <v>12.32</v>
      </c>
      <c r="K26" s="128" t="s">
        <v>246</v>
      </c>
      <c r="L26" s="128">
        <v>90026</v>
      </c>
      <c r="M26" s="129">
        <v>12.5</v>
      </c>
      <c r="N26" s="130">
        <f t="shared" si="0"/>
        <v>11.973333333333334</v>
      </c>
      <c r="O26" s="130">
        <f t="shared" si="1"/>
        <v>11.973333333333334</v>
      </c>
      <c r="P26" s="110"/>
      <c r="Q26" s="110"/>
      <c r="R26" s="110"/>
    </row>
    <row r="27" spans="1:18" ht="11.25" customHeight="1">
      <c r="A27" s="117">
        <v>24</v>
      </c>
      <c r="B27" s="124" t="s">
        <v>247</v>
      </c>
      <c r="C27" s="125">
        <v>1</v>
      </c>
      <c r="D27" s="126" t="s">
        <v>144</v>
      </c>
      <c r="E27" s="127" t="s">
        <v>194</v>
      </c>
      <c r="F27" s="128">
        <v>160204</v>
      </c>
      <c r="G27" s="129">
        <v>30.89</v>
      </c>
      <c r="H27" s="128" t="s">
        <v>248</v>
      </c>
      <c r="I27" s="128">
        <v>980447</v>
      </c>
      <c r="J27" s="129">
        <v>33.340000000000003</v>
      </c>
      <c r="K27" s="128" t="s">
        <v>191</v>
      </c>
      <c r="L27" s="128">
        <v>160515</v>
      </c>
      <c r="M27" s="129">
        <v>34.65</v>
      </c>
      <c r="N27" s="130">
        <f t="shared" si="0"/>
        <v>32.96</v>
      </c>
      <c r="O27" s="130">
        <f t="shared" si="1"/>
        <v>32.96</v>
      </c>
      <c r="P27" s="110"/>
      <c r="Q27" s="110"/>
      <c r="R27" s="110"/>
    </row>
    <row r="28" spans="1:18" ht="11.25" customHeight="1">
      <c r="A28" s="117">
        <v>25</v>
      </c>
      <c r="B28" s="124" t="s">
        <v>249</v>
      </c>
      <c r="C28" s="125">
        <v>1</v>
      </c>
      <c r="D28" s="126" t="s">
        <v>144</v>
      </c>
      <c r="E28" s="127" t="s">
        <v>191</v>
      </c>
      <c r="F28" s="128">
        <v>160515</v>
      </c>
      <c r="G28" s="129">
        <v>19.600000000000001</v>
      </c>
      <c r="H28" s="128" t="s">
        <v>250</v>
      </c>
      <c r="I28" s="128">
        <v>160204</v>
      </c>
      <c r="J28" s="129">
        <v>20.05</v>
      </c>
      <c r="K28" s="128" t="s">
        <v>191</v>
      </c>
      <c r="L28" s="128">
        <v>160411</v>
      </c>
      <c r="M28" s="129">
        <v>22.54</v>
      </c>
      <c r="N28" s="130">
        <f t="shared" si="0"/>
        <v>20.73</v>
      </c>
      <c r="O28" s="130">
        <f t="shared" si="1"/>
        <v>20.73</v>
      </c>
      <c r="P28" s="110"/>
      <c r="Q28" s="110"/>
      <c r="R28" s="110"/>
    </row>
    <row r="29" spans="1:18" ht="11.25" customHeight="1">
      <c r="A29" s="117">
        <v>26</v>
      </c>
      <c r="B29" s="124" t="s">
        <v>251</v>
      </c>
      <c r="C29" s="125">
        <v>1</v>
      </c>
      <c r="D29" s="126" t="s">
        <v>144</v>
      </c>
      <c r="E29" s="127" t="s">
        <v>191</v>
      </c>
      <c r="F29" s="128">
        <v>160434</v>
      </c>
      <c r="G29" s="129">
        <v>18.47</v>
      </c>
      <c r="H29" s="128" t="s">
        <v>191</v>
      </c>
      <c r="I29" s="128">
        <v>160434</v>
      </c>
      <c r="J29" s="129">
        <v>19.059999999999999</v>
      </c>
      <c r="K29" s="128" t="s">
        <v>194</v>
      </c>
      <c r="L29" s="128">
        <v>160204</v>
      </c>
      <c r="M29" s="129">
        <v>20.63</v>
      </c>
      <c r="N29" s="130">
        <f t="shared" si="0"/>
        <v>19.386666666666667</v>
      </c>
      <c r="O29" s="130">
        <f t="shared" si="1"/>
        <v>19.386666666666667</v>
      </c>
      <c r="P29" s="110"/>
      <c r="Q29" s="110"/>
      <c r="R29" s="110"/>
    </row>
    <row r="30" spans="1:18" ht="11.25" customHeight="1">
      <c r="A30" s="117">
        <v>27</v>
      </c>
      <c r="B30" s="124" t="s">
        <v>252</v>
      </c>
      <c r="C30" s="125">
        <v>1</v>
      </c>
      <c r="D30" s="126" t="s">
        <v>144</v>
      </c>
      <c r="E30" s="127" t="s">
        <v>253</v>
      </c>
      <c r="F30" s="128">
        <v>194061</v>
      </c>
      <c r="G30" s="129">
        <v>55</v>
      </c>
      <c r="H30" s="128" t="s">
        <v>165</v>
      </c>
      <c r="I30" s="128">
        <v>158009</v>
      </c>
      <c r="J30" s="129">
        <v>57.2</v>
      </c>
      <c r="K30" s="128" t="s">
        <v>254</v>
      </c>
      <c r="L30" s="128">
        <v>974200</v>
      </c>
      <c r="M30" s="129">
        <v>57.48</v>
      </c>
      <c r="N30" s="130">
        <f t="shared" si="0"/>
        <v>56.56</v>
      </c>
      <c r="O30" s="130">
        <f t="shared" si="1"/>
        <v>56.56</v>
      </c>
      <c r="P30" s="110"/>
      <c r="Q30" s="110"/>
      <c r="R30" s="110"/>
    </row>
    <row r="31" spans="1:18" ht="11.25" customHeight="1">
      <c r="A31" s="117">
        <v>28</v>
      </c>
      <c r="B31" s="124" t="s">
        <v>255</v>
      </c>
      <c r="C31" s="125">
        <v>1</v>
      </c>
      <c r="D31" s="126" t="s">
        <v>144</v>
      </c>
      <c r="E31" s="127" t="s">
        <v>208</v>
      </c>
      <c r="F31" s="128">
        <v>158564</v>
      </c>
      <c r="G31" s="129">
        <v>13.62</v>
      </c>
      <c r="H31" s="128" t="s">
        <v>207</v>
      </c>
      <c r="I31" s="128">
        <v>926809</v>
      </c>
      <c r="J31" s="129">
        <v>25</v>
      </c>
      <c r="K31" s="128" t="s">
        <v>256</v>
      </c>
      <c r="L31" s="128">
        <v>160004</v>
      </c>
      <c r="M31" s="129">
        <v>25.15</v>
      </c>
      <c r="N31" s="130">
        <f t="shared" si="0"/>
        <v>21.256666666666664</v>
      </c>
      <c r="O31" s="130">
        <f t="shared" si="1"/>
        <v>21.256666666666664</v>
      </c>
      <c r="P31" s="110"/>
      <c r="Q31" s="110"/>
      <c r="R31" s="110"/>
    </row>
    <row r="32" spans="1:18" ht="11.25" customHeight="1">
      <c r="A32" s="117">
        <v>29</v>
      </c>
      <c r="B32" s="124" t="s">
        <v>257</v>
      </c>
      <c r="C32" s="125">
        <v>2</v>
      </c>
      <c r="D32" s="126" t="s">
        <v>144</v>
      </c>
      <c r="E32" s="127" t="s">
        <v>194</v>
      </c>
      <c r="F32" s="128">
        <v>160204</v>
      </c>
      <c r="G32" s="129">
        <v>7.25</v>
      </c>
      <c r="H32" s="128" t="s">
        <v>191</v>
      </c>
      <c r="I32" s="128">
        <v>160411</v>
      </c>
      <c r="J32" s="129">
        <v>8.3800000000000008</v>
      </c>
      <c r="K32" s="128" t="s">
        <v>194</v>
      </c>
      <c r="L32" s="128">
        <v>160204</v>
      </c>
      <c r="M32" s="129">
        <v>9.02</v>
      </c>
      <c r="N32" s="130">
        <f t="shared" si="0"/>
        <v>8.2166666666666668</v>
      </c>
      <c r="O32" s="130">
        <f t="shared" si="1"/>
        <v>16.433333333333334</v>
      </c>
      <c r="P32" s="110"/>
      <c r="Q32" s="110"/>
      <c r="R32" s="110"/>
    </row>
    <row r="33" spans="1:18" ht="11.25" customHeight="1">
      <c r="A33" s="117">
        <v>30</v>
      </c>
      <c r="B33" s="124" t="s">
        <v>258</v>
      </c>
      <c r="C33" s="125">
        <v>1</v>
      </c>
      <c r="D33" s="126" t="s">
        <v>144</v>
      </c>
      <c r="E33" s="127" t="s">
        <v>191</v>
      </c>
      <c r="F33" s="128">
        <v>160411</v>
      </c>
      <c r="G33" s="129">
        <v>5.94</v>
      </c>
      <c r="H33" s="128" t="s">
        <v>162</v>
      </c>
      <c r="I33" s="128">
        <v>160434</v>
      </c>
      <c r="J33" s="129">
        <v>6.5</v>
      </c>
      <c r="K33" s="128" t="s">
        <v>194</v>
      </c>
      <c r="L33" s="128">
        <v>160204</v>
      </c>
      <c r="M33" s="129">
        <v>6.67</v>
      </c>
      <c r="N33" s="130">
        <f t="shared" si="0"/>
        <v>6.37</v>
      </c>
      <c r="O33" s="130">
        <f t="shared" si="1"/>
        <v>6.37</v>
      </c>
      <c r="P33" s="110"/>
      <c r="Q33" s="110"/>
      <c r="R33" s="110"/>
    </row>
    <row r="34" spans="1:18" ht="11.25" customHeight="1">
      <c r="A34" s="117">
        <v>31</v>
      </c>
      <c r="B34" s="124" t="s">
        <v>259</v>
      </c>
      <c r="C34" s="125">
        <v>3</v>
      </c>
      <c r="D34" s="126" t="s">
        <v>260</v>
      </c>
      <c r="E34" s="127" t="s">
        <v>261</v>
      </c>
      <c r="F34" s="128"/>
      <c r="G34" s="129">
        <v>84.67</v>
      </c>
      <c r="H34" s="128" t="s">
        <v>262</v>
      </c>
      <c r="I34" s="128"/>
      <c r="J34" s="129">
        <v>98.8</v>
      </c>
      <c r="K34" s="128" t="s">
        <v>263</v>
      </c>
      <c r="L34" s="128"/>
      <c r="M34" s="129">
        <v>94.5</v>
      </c>
      <c r="N34" s="130">
        <f t="shared" si="0"/>
        <v>92.65666666666668</v>
      </c>
      <c r="O34" s="130">
        <f t="shared" si="1"/>
        <v>277.97000000000003</v>
      </c>
      <c r="P34" s="110"/>
      <c r="Q34" s="110"/>
      <c r="R34" s="110"/>
    </row>
    <row r="35" spans="1:18" ht="11.25" customHeight="1">
      <c r="A35" s="113" t="s">
        <v>148</v>
      </c>
      <c r="B35" s="113" t="s">
        <v>177</v>
      </c>
      <c r="C35" s="113" t="s">
        <v>178</v>
      </c>
      <c r="D35" s="113" t="s">
        <v>144</v>
      </c>
      <c r="E35" s="114" t="s">
        <v>179</v>
      </c>
      <c r="F35" s="114" t="s">
        <v>150</v>
      </c>
      <c r="G35" s="114" t="s">
        <v>180</v>
      </c>
      <c r="H35" s="114" t="s">
        <v>179</v>
      </c>
      <c r="I35" s="114" t="s">
        <v>150</v>
      </c>
      <c r="J35" s="114" t="s">
        <v>180</v>
      </c>
      <c r="K35" s="114" t="s">
        <v>179</v>
      </c>
      <c r="L35" s="114" t="s">
        <v>150</v>
      </c>
      <c r="M35" s="114" t="s">
        <v>180</v>
      </c>
      <c r="N35" s="135" t="s">
        <v>175</v>
      </c>
      <c r="O35" s="136" t="s">
        <v>176</v>
      </c>
      <c r="P35" s="137"/>
      <c r="Q35" s="110"/>
      <c r="R35" s="110"/>
    </row>
    <row r="36" spans="1:18" ht="11.25" customHeight="1">
      <c r="A36" s="360" t="s">
        <v>264</v>
      </c>
      <c r="B36" s="341"/>
      <c r="C36" s="341"/>
      <c r="D36" s="341"/>
      <c r="E36" s="341"/>
      <c r="F36" s="341"/>
      <c r="G36" s="341"/>
      <c r="H36" s="341"/>
      <c r="I36" s="341"/>
      <c r="J36" s="341"/>
      <c r="K36" s="341"/>
      <c r="L36" s="341"/>
      <c r="M36" s="341"/>
      <c r="N36" s="341"/>
      <c r="O36" s="342"/>
      <c r="P36" s="115"/>
      <c r="Q36" s="115"/>
      <c r="R36" s="115"/>
    </row>
    <row r="37" spans="1:18" ht="11.25" customHeight="1">
      <c r="A37" s="138">
        <v>1</v>
      </c>
      <c r="B37" s="139" t="s">
        <v>265</v>
      </c>
      <c r="C37" s="140">
        <v>100</v>
      </c>
      <c r="D37" s="141" t="s">
        <v>144</v>
      </c>
      <c r="E37" s="138" t="s">
        <v>266</v>
      </c>
      <c r="F37" s="138">
        <v>135182</v>
      </c>
      <c r="G37" s="142">
        <v>9.2799999999999994</v>
      </c>
      <c r="H37" s="138" t="s">
        <v>267</v>
      </c>
      <c r="I37" s="138">
        <v>135182</v>
      </c>
      <c r="J37" s="142">
        <v>9.2899999999999991</v>
      </c>
      <c r="K37" s="138" t="s">
        <v>268</v>
      </c>
      <c r="L37" s="138">
        <v>135182</v>
      </c>
      <c r="M37" s="142">
        <v>9.9</v>
      </c>
      <c r="N37" s="123">
        <f t="shared" ref="N37:N42" si="2">AVERAGE(G37+J37+M37)/3</f>
        <v>9.49</v>
      </c>
      <c r="O37" s="123">
        <f t="shared" ref="O37:O67" si="3">N37*C37</f>
        <v>949</v>
      </c>
      <c r="P37" s="110"/>
      <c r="Q37" s="110"/>
      <c r="R37" s="110"/>
    </row>
    <row r="38" spans="1:18" ht="11.25" customHeight="1">
      <c r="A38" s="138">
        <v>2</v>
      </c>
      <c r="B38" s="139" t="s">
        <v>269</v>
      </c>
      <c r="C38" s="143">
        <v>60</v>
      </c>
      <c r="D38" s="144" t="s">
        <v>270</v>
      </c>
      <c r="E38" s="138" t="s">
        <v>185</v>
      </c>
      <c r="F38" s="138">
        <v>155908</v>
      </c>
      <c r="G38" s="142">
        <v>5.56</v>
      </c>
      <c r="H38" s="138" t="s">
        <v>271</v>
      </c>
      <c r="I38" s="138">
        <v>120631</v>
      </c>
      <c r="J38" s="142">
        <v>5.74</v>
      </c>
      <c r="K38" s="145" t="s">
        <v>272</v>
      </c>
      <c r="L38" s="138">
        <v>925125</v>
      </c>
      <c r="M38" s="142">
        <v>6.59</v>
      </c>
      <c r="N38" s="123">
        <f t="shared" si="2"/>
        <v>5.9633333333333338</v>
      </c>
      <c r="O38" s="123">
        <f t="shared" si="3"/>
        <v>357.8</v>
      </c>
      <c r="P38" s="110"/>
      <c r="Q38" s="110"/>
      <c r="R38" s="110"/>
    </row>
    <row r="39" spans="1:18" ht="11.25" customHeight="1">
      <c r="A39" s="138">
        <v>3</v>
      </c>
      <c r="B39" s="139" t="s">
        <v>273</v>
      </c>
      <c r="C39" s="143">
        <v>4</v>
      </c>
      <c r="D39" s="141" t="s">
        <v>144</v>
      </c>
      <c r="E39" s="138" t="s">
        <v>162</v>
      </c>
      <c r="F39" s="138">
        <v>120636</v>
      </c>
      <c r="G39" s="142">
        <v>5.71</v>
      </c>
      <c r="H39" s="138" t="s">
        <v>274</v>
      </c>
      <c r="I39" s="138">
        <v>988815</v>
      </c>
      <c r="J39" s="142">
        <v>6</v>
      </c>
      <c r="K39" s="138" t="s">
        <v>275</v>
      </c>
      <c r="L39" s="138">
        <v>153038</v>
      </c>
      <c r="M39" s="142">
        <v>6.33</v>
      </c>
      <c r="N39" s="123">
        <f t="shared" si="2"/>
        <v>6.0133333333333328</v>
      </c>
      <c r="O39" s="123">
        <f t="shared" si="3"/>
        <v>24.053333333333331</v>
      </c>
      <c r="P39" s="110"/>
      <c r="Q39" s="110"/>
      <c r="R39" s="110"/>
    </row>
    <row r="40" spans="1:18" ht="11.25" customHeight="1">
      <c r="A40" s="138">
        <v>4</v>
      </c>
      <c r="B40" s="139" t="s">
        <v>276</v>
      </c>
      <c r="C40" s="143">
        <v>2</v>
      </c>
      <c r="D40" s="141" t="s">
        <v>144</v>
      </c>
      <c r="E40" s="145" t="s">
        <v>277</v>
      </c>
      <c r="F40" s="138"/>
      <c r="G40" s="142">
        <v>114</v>
      </c>
      <c r="H40" s="138" t="s">
        <v>278</v>
      </c>
      <c r="I40" s="138"/>
      <c r="J40" s="142">
        <v>184.33</v>
      </c>
      <c r="K40" s="138" t="s">
        <v>279</v>
      </c>
      <c r="L40" s="138"/>
      <c r="M40" s="142">
        <v>151</v>
      </c>
      <c r="N40" s="123">
        <f t="shared" si="2"/>
        <v>149.77666666666667</v>
      </c>
      <c r="O40" s="123">
        <f t="shared" si="3"/>
        <v>299.55333333333334</v>
      </c>
      <c r="P40" s="110"/>
      <c r="Q40" s="110"/>
      <c r="R40" s="110"/>
    </row>
    <row r="41" spans="1:18" ht="61.5" customHeight="1">
      <c r="A41" s="138">
        <v>5</v>
      </c>
      <c r="B41" s="139" t="s">
        <v>280</v>
      </c>
      <c r="C41" s="143">
        <v>400</v>
      </c>
      <c r="D41" s="141" t="s">
        <v>144</v>
      </c>
      <c r="E41" s="146" t="s">
        <v>162</v>
      </c>
      <c r="F41" s="146">
        <v>789330</v>
      </c>
      <c r="G41" s="147">
        <v>4.9000000000000004</v>
      </c>
      <c r="H41" s="146" t="s">
        <v>162</v>
      </c>
      <c r="I41" s="146">
        <v>255017</v>
      </c>
      <c r="J41" s="147">
        <v>5.5</v>
      </c>
      <c r="K41" s="146" t="s">
        <v>165</v>
      </c>
      <c r="L41" s="146">
        <v>389233</v>
      </c>
      <c r="M41" s="147">
        <v>5.88</v>
      </c>
      <c r="N41" s="123">
        <f t="shared" si="2"/>
        <v>5.4266666666666667</v>
      </c>
      <c r="O41" s="123">
        <f t="shared" si="3"/>
        <v>2170.6666666666665</v>
      </c>
      <c r="P41" s="110"/>
      <c r="Q41" s="110"/>
      <c r="R41" s="110"/>
    </row>
    <row r="42" spans="1:18" ht="11.25" customHeight="1">
      <c r="A42" s="138">
        <v>6</v>
      </c>
      <c r="B42" s="148" t="s">
        <v>281</v>
      </c>
      <c r="C42" s="143">
        <v>1</v>
      </c>
      <c r="D42" s="141" t="s">
        <v>144</v>
      </c>
      <c r="E42" s="138" t="s">
        <v>274</v>
      </c>
      <c r="F42" s="138">
        <v>988815</v>
      </c>
      <c r="G42" s="142">
        <v>45</v>
      </c>
      <c r="H42" s="138" t="s">
        <v>282</v>
      </c>
      <c r="I42" s="138">
        <v>987565</v>
      </c>
      <c r="J42" s="142">
        <v>47</v>
      </c>
      <c r="K42" s="138" t="s">
        <v>154</v>
      </c>
      <c r="L42" s="138">
        <v>454524</v>
      </c>
      <c r="M42" s="142">
        <v>56.5</v>
      </c>
      <c r="N42" s="123">
        <f t="shared" si="2"/>
        <v>49.5</v>
      </c>
      <c r="O42" s="123">
        <f t="shared" si="3"/>
        <v>49.5</v>
      </c>
      <c r="P42" s="110"/>
      <c r="Q42" s="110"/>
      <c r="R42" s="110"/>
    </row>
    <row r="43" spans="1:18" ht="11.25" customHeight="1">
      <c r="A43" s="138">
        <v>7</v>
      </c>
      <c r="B43" s="139" t="s">
        <v>283</v>
      </c>
      <c r="C43" s="143">
        <v>1</v>
      </c>
      <c r="D43" s="141" t="s">
        <v>144</v>
      </c>
      <c r="E43" s="138" t="s">
        <v>284</v>
      </c>
      <c r="F43" s="138">
        <v>160132</v>
      </c>
      <c r="G43" s="149">
        <v>10</v>
      </c>
      <c r="H43" s="138" t="s">
        <v>284</v>
      </c>
      <c r="I43" s="138">
        <v>160132</v>
      </c>
      <c r="J43" s="149">
        <v>10</v>
      </c>
      <c r="K43" s="138" t="s">
        <v>191</v>
      </c>
      <c r="L43" s="138">
        <v>160384</v>
      </c>
      <c r="M43" s="149">
        <v>10.77</v>
      </c>
      <c r="N43" s="123">
        <v>1</v>
      </c>
      <c r="O43" s="123">
        <f t="shared" si="3"/>
        <v>1</v>
      </c>
      <c r="P43" s="110"/>
      <c r="Q43" s="110"/>
      <c r="R43" s="110"/>
    </row>
    <row r="44" spans="1:18" ht="11.25" customHeight="1">
      <c r="A44" s="138">
        <v>8</v>
      </c>
      <c r="B44" s="139" t="s">
        <v>285</v>
      </c>
      <c r="C44" s="143">
        <v>1</v>
      </c>
      <c r="D44" s="141" t="s">
        <v>196</v>
      </c>
      <c r="E44" s="138" t="s">
        <v>165</v>
      </c>
      <c r="F44" s="138">
        <v>158667</v>
      </c>
      <c r="G44" s="142">
        <v>70</v>
      </c>
      <c r="H44" s="138" t="s">
        <v>191</v>
      </c>
      <c r="I44" s="138">
        <v>160346</v>
      </c>
      <c r="J44" s="142">
        <v>79.959999999999994</v>
      </c>
      <c r="K44" s="138" t="s">
        <v>286</v>
      </c>
      <c r="L44" s="138">
        <v>170088</v>
      </c>
      <c r="M44" s="142">
        <v>88.33</v>
      </c>
      <c r="N44" s="123">
        <f t="shared" ref="N44:N67" si="4">AVERAGE(G44+J44+M44)/3</f>
        <v>79.429999999999993</v>
      </c>
      <c r="O44" s="123">
        <f t="shared" si="3"/>
        <v>79.429999999999993</v>
      </c>
      <c r="P44" s="110"/>
      <c r="Q44" s="110"/>
      <c r="R44" s="110"/>
    </row>
    <row r="45" spans="1:18" ht="11.25" customHeight="1">
      <c r="A45" s="138">
        <v>9</v>
      </c>
      <c r="B45" s="139" t="s">
        <v>287</v>
      </c>
      <c r="C45" s="143">
        <v>1</v>
      </c>
      <c r="D45" s="141" t="s">
        <v>196</v>
      </c>
      <c r="E45" s="150" t="s">
        <v>288</v>
      </c>
      <c r="F45" s="138"/>
      <c r="G45" s="142">
        <v>121.99</v>
      </c>
      <c r="H45" s="150" t="s">
        <v>289</v>
      </c>
      <c r="I45" s="138"/>
      <c r="J45" s="142">
        <v>102.46</v>
      </c>
      <c r="K45" s="150" t="s">
        <v>290</v>
      </c>
      <c r="L45" s="138"/>
      <c r="M45" s="142">
        <v>89</v>
      </c>
      <c r="N45" s="123">
        <f t="shared" si="4"/>
        <v>104.48333333333333</v>
      </c>
      <c r="O45" s="123">
        <f t="shared" si="3"/>
        <v>104.48333333333333</v>
      </c>
      <c r="P45" s="110"/>
      <c r="Q45" s="110"/>
      <c r="R45" s="110"/>
    </row>
    <row r="46" spans="1:18" ht="11.25" customHeight="1">
      <c r="A46" s="138">
        <v>10</v>
      </c>
      <c r="B46" s="139" t="s">
        <v>291</v>
      </c>
      <c r="C46" s="143">
        <v>120</v>
      </c>
      <c r="D46" s="141" t="s">
        <v>292</v>
      </c>
      <c r="E46" s="138" t="s">
        <v>293</v>
      </c>
      <c r="F46" s="138">
        <v>925464</v>
      </c>
      <c r="G46" s="142">
        <v>2.12</v>
      </c>
      <c r="H46" s="138" t="s">
        <v>294</v>
      </c>
      <c r="I46" s="138">
        <v>160479</v>
      </c>
      <c r="J46" s="142">
        <v>2.15</v>
      </c>
      <c r="K46" s="138" t="s">
        <v>295</v>
      </c>
      <c r="L46" s="138">
        <v>925956</v>
      </c>
      <c r="M46" s="142">
        <v>2.2400000000000002</v>
      </c>
      <c r="N46" s="123">
        <f t="shared" si="4"/>
        <v>2.17</v>
      </c>
      <c r="O46" s="123">
        <f t="shared" si="3"/>
        <v>260.39999999999998</v>
      </c>
      <c r="P46" s="110"/>
      <c r="Q46" s="110"/>
      <c r="R46" s="110"/>
    </row>
    <row r="47" spans="1:18" ht="11.25" customHeight="1">
      <c r="A47" s="138">
        <v>11</v>
      </c>
      <c r="B47" s="139" t="s">
        <v>296</v>
      </c>
      <c r="C47" s="143">
        <v>24</v>
      </c>
      <c r="D47" s="141" t="s">
        <v>297</v>
      </c>
      <c r="E47" s="138" t="s">
        <v>268</v>
      </c>
      <c r="F47" s="138">
        <v>135182</v>
      </c>
      <c r="G47" s="142">
        <v>1.3</v>
      </c>
      <c r="H47" s="138" t="s">
        <v>298</v>
      </c>
      <c r="I47" s="138">
        <v>160450</v>
      </c>
      <c r="J47" s="142">
        <v>1.5</v>
      </c>
      <c r="K47" s="138" t="s">
        <v>299</v>
      </c>
      <c r="L47" s="138">
        <v>135182</v>
      </c>
      <c r="M47" s="142">
        <v>1.79</v>
      </c>
      <c r="N47" s="123">
        <f t="shared" si="4"/>
        <v>1.53</v>
      </c>
      <c r="O47" s="123">
        <f t="shared" si="3"/>
        <v>36.72</v>
      </c>
      <c r="P47" s="110"/>
      <c r="Q47" s="110"/>
      <c r="R47" s="110"/>
    </row>
    <row r="48" spans="1:18" ht="11.25" customHeight="1">
      <c r="A48" s="138">
        <v>12</v>
      </c>
      <c r="B48" s="139" t="s">
        <v>300</v>
      </c>
      <c r="C48" s="143">
        <v>52</v>
      </c>
      <c r="D48" s="141" t="s">
        <v>144</v>
      </c>
      <c r="E48" s="138" t="s">
        <v>301</v>
      </c>
      <c r="F48" s="138">
        <v>160518</v>
      </c>
      <c r="G48" s="142">
        <v>0.66</v>
      </c>
      <c r="H48" s="138" t="s">
        <v>302</v>
      </c>
      <c r="I48" s="138">
        <v>389088</v>
      </c>
      <c r="J48" s="142">
        <v>0.63</v>
      </c>
      <c r="K48" s="138" t="s">
        <v>218</v>
      </c>
      <c r="L48" s="138">
        <v>158380</v>
      </c>
      <c r="M48" s="142">
        <v>1</v>
      </c>
      <c r="N48" s="123">
        <f t="shared" si="4"/>
        <v>0.76333333333333331</v>
      </c>
      <c r="O48" s="123">
        <f t="shared" si="3"/>
        <v>39.693333333333335</v>
      </c>
      <c r="P48" s="110"/>
      <c r="Q48" s="110"/>
      <c r="R48" s="110"/>
    </row>
    <row r="49" spans="1:18" ht="11.25" customHeight="1">
      <c r="A49" s="138">
        <v>13</v>
      </c>
      <c r="B49" s="139" t="s">
        <v>303</v>
      </c>
      <c r="C49" s="143">
        <v>6</v>
      </c>
      <c r="D49" s="141" t="s">
        <v>144</v>
      </c>
      <c r="E49" s="138" t="s">
        <v>304</v>
      </c>
      <c r="F49" s="138">
        <v>70009</v>
      </c>
      <c r="G49" s="142">
        <v>72</v>
      </c>
      <c r="H49" s="138" t="s">
        <v>190</v>
      </c>
      <c r="I49" s="138">
        <v>170110</v>
      </c>
      <c r="J49" s="142">
        <v>72</v>
      </c>
      <c r="K49" s="138" t="s">
        <v>305</v>
      </c>
      <c r="L49" s="138">
        <v>130062</v>
      </c>
      <c r="M49" s="142">
        <v>75</v>
      </c>
      <c r="N49" s="123">
        <f t="shared" si="4"/>
        <v>73</v>
      </c>
      <c r="O49" s="123">
        <f t="shared" si="3"/>
        <v>438</v>
      </c>
      <c r="P49" s="110"/>
      <c r="Q49" s="110"/>
      <c r="R49" s="110"/>
    </row>
    <row r="50" spans="1:18" ht="11.25" customHeight="1">
      <c r="A50" s="138">
        <v>14</v>
      </c>
      <c r="B50" s="139" t="s">
        <v>306</v>
      </c>
      <c r="C50" s="143">
        <v>10</v>
      </c>
      <c r="D50" s="141" t="s">
        <v>144</v>
      </c>
      <c r="E50" s="138" t="s">
        <v>307</v>
      </c>
      <c r="F50" s="138">
        <v>135010</v>
      </c>
      <c r="G50" s="142">
        <v>120</v>
      </c>
      <c r="H50" s="138" t="s">
        <v>307</v>
      </c>
      <c r="I50" s="138">
        <v>135010</v>
      </c>
      <c r="J50" s="142">
        <v>120</v>
      </c>
      <c r="K50" s="138" t="s">
        <v>308</v>
      </c>
      <c r="L50" s="138">
        <v>193104</v>
      </c>
      <c r="M50" s="142">
        <v>123.8</v>
      </c>
      <c r="N50" s="123">
        <f t="shared" si="4"/>
        <v>121.26666666666667</v>
      </c>
      <c r="O50" s="123">
        <f t="shared" si="3"/>
        <v>1212.6666666666667</v>
      </c>
      <c r="P50" s="110"/>
      <c r="Q50" s="110"/>
      <c r="R50" s="110"/>
    </row>
    <row r="51" spans="1:18" ht="11.25" customHeight="1">
      <c r="A51" s="138">
        <v>15</v>
      </c>
      <c r="B51" s="139" t="s">
        <v>309</v>
      </c>
      <c r="C51" s="140">
        <v>6</v>
      </c>
      <c r="D51" s="141" t="s">
        <v>158</v>
      </c>
      <c r="E51" s="138" t="s">
        <v>191</v>
      </c>
      <c r="F51" s="138">
        <v>160167</v>
      </c>
      <c r="G51" s="142">
        <v>12</v>
      </c>
      <c r="H51" s="138" t="s">
        <v>310</v>
      </c>
      <c r="I51" s="138">
        <v>135040</v>
      </c>
      <c r="J51" s="142">
        <v>15</v>
      </c>
      <c r="K51" s="138" t="s">
        <v>311</v>
      </c>
      <c r="L51" s="138">
        <v>980005</v>
      </c>
      <c r="M51" s="142">
        <v>15.8</v>
      </c>
      <c r="N51" s="123">
        <f t="shared" si="4"/>
        <v>14.266666666666666</v>
      </c>
      <c r="O51" s="123">
        <f t="shared" si="3"/>
        <v>85.6</v>
      </c>
      <c r="P51" s="110"/>
      <c r="Q51" s="110"/>
      <c r="R51" s="110"/>
    </row>
    <row r="52" spans="1:18" ht="11.25" customHeight="1">
      <c r="A52" s="138">
        <v>16</v>
      </c>
      <c r="B52" s="139" t="s">
        <v>312</v>
      </c>
      <c r="C52" s="143">
        <v>24</v>
      </c>
      <c r="D52" s="141" t="s">
        <v>313</v>
      </c>
      <c r="E52" s="138" t="s">
        <v>314</v>
      </c>
      <c r="F52" s="138">
        <v>160052</v>
      </c>
      <c r="G52" s="142">
        <v>1.8</v>
      </c>
      <c r="H52" s="138" t="s">
        <v>165</v>
      </c>
      <c r="I52" s="138">
        <v>257028</v>
      </c>
      <c r="J52" s="142">
        <v>2</v>
      </c>
      <c r="K52" s="145" t="s">
        <v>185</v>
      </c>
      <c r="L52" s="138">
        <v>240126</v>
      </c>
      <c r="M52" s="142">
        <v>2.35</v>
      </c>
      <c r="N52" s="123">
        <f t="shared" si="4"/>
        <v>2.0500000000000003</v>
      </c>
      <c r="O52" s="123">
        <f t="shared" si="3"/>
        <v>49.2</v>
      </c>
      <c r="P52" s="110"/>
      <c r="Q52" s="110"/>
      <c r="R52" s="110"/>
    </row>
    <row r="53" spans="1:18" ht="11.25" customHeight="1">
      <c r="A53" s="138">
        <v>17</v>
      </c>
      <c r="B53" s="139" t="s">
        <v>315</v>
      </c>
      <c r="C53" s="143">
        <v>12</v>
      </c>
      <c r="D53" s="141" t="s">
        <v>144</v>
      </c>
      <c r="E53" s="138" t="s">
        <v>316</v>
      </c>
      <c r="F53" s="138">
        <v>154421</v>
      </c>
      <c r="G53" s="142">
        <v>1.96</v>
      </c>
      <c r="H53" s="138" t="s">
        <v>295</v>
      </c>
      <c r="I53" s="138">
        <v>925956</v>
      </c>
      <c r="J53" s="142">
        <v>1.99</v>
      </c>
      <c r="K53" s="138" t="s">
        <v>243</v>
      </c>
      <c r="L53" s="138">
        <v>90026</v>
      </c>
      <c r="M53" s="142">
        <v>2.12</v>
      </c>
      <c r="N53" s="123">
        <f t="shared" si="4"/>
        <v>2.0233333333333334</v>
      </c>
      <c r="O53" s="123">
        <f t="shared" si="3"/>
        <v>24.28</v>
      </c>
      <c r="P53" s="110"/>
      <c r="Q53" s="110"/>
      <c r="R53" s="110"/>
    </row>
    <row r="54" spans="1:18" ht="11.25" customHeight="1">
      <c r="A54" s="138">
        <v>18</v>
      </c>
      <c r="B54" s="139" t="s">
        <v>317</v>
      </c>
      <c r="C54" s="140">
        <v>12</v>
      </c>
      <c r="D54" s="141" t="s">
        <v>144</v>
      </c>
      <c r="E54" s="138" t="s">
        <v>298</v>
      </c>
      <c r="F54" s="138">
        <v>160450</v>
      </c>
      <c r="G54" s="142">
        <v>2.63</v>
      </c>
      <c r="H54" s="138" t="s">
        <v>194</v>
      </c>
      <c r="I54" s="138">
        <v>451555</v>
      </c>
      <c r="J54" s="142">
        <v>2.7</v>
      </c>
      <c r="K54" s="145">
        <v>43556</v>
      </c>
      <c r="L54" s="138">
        <v>160167</v>
      </c>
      <c r="M54" s="142">
        <v>3</v>
      </c>
      <c r="N54" s="123">
        <f t="shared" si="4"/>
        <v>2.7766666666666668</v>
      </c>
      <c r="O54" s="123">
        <f t="shared" si="3"/>
        <v>33.32</v>
      </c>
      <c r="P54" s="110"/>
      <c r="Q54" s="110"/>
      <c r="R54" s="110"/>
    </row>
    <row r="55" spans="1:18" ht="11.25" customHeight="1">
      <c r="A55" s="138">
        <v>19</v>
      </c>
      <c r="B55" s="139" t="s">
        <v>318</v>
      </c>
      <c r="C55" s="143">
        <v>6</v>
      </c>
      <c r="D55" s="141" t="s">
        <v>144</v>
      </c>
      <c r="E55" s="138" t="s">
        <v>271</v>
      </c>
      <c r="F55" s="138">
        <v>160267</v>
      </c>
      <c r="G55" s="142">
        <v>2.87</v>
      </c>
      <c r="H55" s="138" t="s">
        <v>310</v>
      </c>
      <c r="I55" s="138">
        <v>750000</v>
      </c>
      <c r="J55" s="142">
        <v>2.98</v>
      </c>
      <c r="K55" s="138" t="s">
        <v>319</v>
      </c>
      <c r="L55" s="138">
        <v>714000</v>
      </c>
      <c r="M55" s="142">
        <v>3.45</v>
      </c>
      <c r="N55" s="123">
        <f t="shared" si="4"/>
        <v>3.1</v>
      </c>
      <c r="O55" s="123">
        <f t="shared" si="3"/>
        <v>18.600000000000001</v>
      </c>
      <c r="P55" s="110"/>
      <c r="Q55" s="110"/>
      <c r="R55" s="110"/>
    </row>
    <row r="56" spans="1:18" ht="11.25" customHeight="1">
      <c r="A56" s="138">
        <v>20</v>
      </c>
      <c r="B56" s="151" t="s">
        <v>320</v>
      </c>
      <c r="C56" s="143">
        <v>2</v>
      </c>
      <c r="D56" s="141" t="s">
        <v>321</v>
      </c>
      <c r="E56" s="152" t="s">
        <v>322</v>
      </c>
      <c r="F56" s="152"/>
      <c r="G56" s="153">
        <v>39.9</v>
      </c>
      <c r="H56" s="152" t="s">
        <v>323</v>
      </c>
      <c r="I56" s="152"/>
      <c r="J56" s="153">
        <v>49.99</v>
      </c>
      <c r="K56" s="152" t="s">
        <v>324</v>
      </c>
      <c r="L56" s="152"/>
      <c r="M56" s="153">
        <v>41.27</v>
      </c>
      <c r="N56" s="123">
        <f t="shared" si="4"/>
        <v>43.72</v>
      </c>
      <c r="O56" s="123">
        <f t="shared" si="3"/>
        <v>87.44</v>
      </c>
      <c r="P56" s="110"/>
      <c r="Q56" s="110"/>
      <c r="R56" s="110"/>
    </row>
    <row r="57" spans="1:18" ht="11.25" customHeight="1">
      <c r="A57" s="138">
        <v>21</v>
      </c>
      <c r="B57" s="139" t="s">
        <v>325</v>
      </c>
      <c r="C57" s="143">
        <v>12</v>
      </c>
      <c r="D57" s="141" t="s">
        <v>326</v>
      </c>
      <c r="E57" s="152" t="s">
        <v>327</v>
      </c>
      <c r="F57" s="152">
        <v>135182</v>
      </c>
      <c r="G57" s="153">
        <v>4.49</v>
      </c>
      <c r="H57" s="152" t="s">
        <v>191</v>
      </c>
      <c r="I57" s="152">
        <v>160167</v>
      </c>
      <c r="J57" s="153">
        <v>4.5</v>
      </c>
      <c r="K57" s="152" t="s">
        <v>328</v>
      </c>
      <c r="L57" s="152">
        <v>751212</v>
      </c>
      <c r="M57" s="153">
        <v>4.59</v>
      </c>
      <c r="N57" s="123">
        <f t="shared" si="4"/>
        <v>4.5266666666666664</v>
      </c>
      <c r="O57" s="123">
        <f t="shared" si="3"/>
        <v>54.319999999999993</v>
      </c>
      <c r="P57" s="110"/>
      <c r="Q57" s="110"/>
      <c r="R57" s="110"/>
    </row>
    <row r="58" spans="1:18" ht="11.25" customHeight="1">
      <c r="A58" s="138">
        <v>22</v>
      </c>
      <c r="B58" s="139" t="s">
        <v>329</v>
      </c>
      <c r="C58" s="143">
        <v>48</v>
      </c>
      <c r="D58" s="141" t="s">
        <v>330</v>
      </c>
      <c r="E58" s="152" t="s">
        <v>298</v>
      </c>
      <c r="F58" s="152">
        <v>926726</v>
      </c>
      <c r="G58" s="153">
        <v>4</v>
      </c>
      <c r="H58" s="152" t="s">
        <v>331</v>
      </c>
      <c r="I58" s="152">
        <v>984675</v>
      </c>
      <c r="J58" s="153">
        <v>4.4000000000000004</v>
      </c>
      <c r="K58" s="152" t="s">
        <v>294</v>
      </c>
      <c r="L58" s="152">
        <v>160479</v>
      </c>
      <c r="M58" s="153">
        <v>4.59</v>
      </c>
      <c r="N58" s="123">
        <f t="shared" si="4"/>
        <v>4.33</v>
      </c>
      <c r="O58" s="123">
        <f t="shared" si="3"/>
        <v>207.84</v>
      </c>
      <c r="P58" s="110"/>
      <c r="Q58" s="110"/>
      <c r="R58" s="110"/>
    </row>
    <row r="59" spans="1:18" ht="11.25" customHeight="1">
      <c r="A59" s="138">
        <v>23</v>
      </c>
      <c r="B59" s="139" t="s">
        <v>332</v>
      </c>
      <c r="C59" s="140">
        <v>1</v>
      </c>
      <c r="D59" s="141" t="s">
        <v>144</v>
      </c>
      <c r="E59" s="138" t="s">
        <v>333</v>
      </c>
      <c r="F59" s="138"/>
      <c r="G59" s="142">
        <v>21.54</v>
      </c>
      <c r="H59" s="138" t="s">
        <v>334</v>
      </c>
      <c r="I59" s="138"/>
      <c r="J59" s="142">
        <v>33.5</v>
      </c>
      <c r="K59" s="138" t="s">
        <v>335</v>
      </c>
      <c r="L59" s="138"/>
      <c r="M59" s="142">
        <v>26.59</v>
      </c>
      <c r="N59" s="123">
        <f t="shared" si="4"/>
        <v>27.209999999999997</v>
      </c>
      <c r="O59" s="123">
        <f t="shared" si="3"/>
        <v>27.209999999999997</v>
      </c>
      <c r="P59" s="110"/>
      <c r="Q59" s="110"/>
      <c r="R59" s="110"/>
    </row>
    <row r="60" spans="1:18" ht="11.25" customHeight="1">
      <c r="A60" s="138">
        <v>24</v>
      </c>
      <c r="B60" s="139" t="s">
        <v>336</v>
      </c>
      <c r="C60" s="143">
        <v>12</v>
      </c>
      <c r="D60" s="141" t="s">
        <v>337</v>
      </c>
      <c r="E60" s="138" t="s">
        <v>166</v>
      </c>
      <c r="F60" s="138">
        <v>158378</v>
      </c>
      <c r="G60" s="142">
        <v>86.9</v>
      </c>
      <c r="H60" s="138" t="s">
        <v>191</v>
      </c>
      <c r="I60" s="138">
        <v>200112</v>
      </c>
      <c r="J60" s="142">
        <v>106</v>
      </c>
      <c r="K60" s="138" t="s">
        <v>191</v>
      </c>
      <c r="L60" s="138">
        <v>200112</v>
      </c>
      <c r="M60" s="142">
        <v>106</v>
      </c>
      <c r="N60" s="123">
        <f t="shared" si="4"/>
        <v>99.633333333333326</v>
      </c>
      <c r="O60" s="123">
        <f t="shared" si="3"/>
        <v>1195.5999999999999</v>
      </c>
      <c r="P60" s="110"/>
      <c r="Q60" s="110"/>
      <c r="R60" s="110"/>
    </row>
    <row r="61" spans="1:18" ht="11.25" customHeight="1">
      <c r="A61" s="138">
        <v>25</v>
      </c>
      <c r="B61" s="154" t="s">
        <v>338</v>
      </c>
      <c r="C61" s="143">
        <v>24</v>
      </c>
      <c r="D61" s="141" t="s">
        <v>144</v>
      </c>
      <c r="E61" s="152" t="s">
        <v>339</v>
      </c>
      <c r="F61" s="152">
        <v>154039</v>
      </c>
      <c r="G61" s="155">
        <v>9.9</v>
      </c>
      <c r="H61" s="152">
        <v>154039</v>
      </c>
      <c r="I61" s="152">
        <v>925402</v>
      </c>
      <c r="J61" s="153">
        <v>10</v>
      </c>
      <c r="K61" s="152" t="s">
        <v>230</v>
      </c>
      <c r="L61" s="152">
        <v>925402</v>
      </c>
      <c r="M61" s="142">
        <v>10</v>
      </c>
      <c r="N61" s="123">
        <f t="shared" si="4"/>
        <v>9.9666666666666668</v>
      </c>
      <c r="O61" s="123">
        <f t="shared" si="3"/>
        <v>239.2</v>
      </c>
      <c r="P61" s="110"/>
      <c r="Q61" s="110"/>
      <c r="R61" s="110"/>
    </row>
    <row r="62" spans="1:18" ht="11.25" customHeight="1">
      <c r="A62" s="138">
        <v>26</v>
      </c>
      <c r="B62" s="154" t="s">
        <v>340</v>
      </c>
      <c r="C62" s="143">
        <v>2</v>
      </c>
      <c r="D62" s="141" t="s">
        <v>144</v>
      </c>
      <c r="E62" s="152" t="s">
        <v>341</v>
      </c>
      <c r="F62" s="152">
        <v>120669</v>
      </c>
      <c r="G62" s="155">
        <v>19.899999999999999</v>
      </c>
      <c r="H62" s="152" t="s">
        <v>342</v>
      </c>
      <c r="I62" s="152">
        <v>160255</v>
      </c>
      <c r="J62" s="153">
        <v>19.899999999999999</v>
      </c>
      <c r="K62" s="152" t="s">
        <v>343</v>
      </c>
      <c r="L62" s="152">
        <v>160368</v>
      </c>
      <c r="M62" s="142">
        <v>23.97</v>
      </c>
      <c r="N62" s="123">
        <f t="shared" si="4"/>
        <v>21.256666666666664</v>
      </c>
      <c r="O62" s="123">
        <f t="shared" si="3"/>
        <v>42.513333333333328</v>
      </c>
      <c r="P62" s="110"/>
      <c r="Q62" s="110"/>
      <c r="R62" s="110"/>
    </row>
    <row r="63" spans="1:18" ht="11.25" customHeight="1">
      <c r="A63" s="138">
        <v>27</v>
      </c>
      <c r="B63" s="139" t="s">
        <v>344</v>
      </c>
      <c r="C63" s="140">
        <v>2</v>
      </c>
      <c r="D63" s="141" t="s">
        <v>144</v>
      </c>
      <c r="E63" s="138" t="s">
        <v>345</v>
      </c>
      <c r="F63" s="138"/>
      <c r="G63" s="142">
        <v>4.5</v>
      </c>
      <c r="H63" s="138" t="s">
        <v>289</v>
      </c>
      <c r="I63" s="138"/>
      <c r="J63" s="142">
        <v>3.5</v>
      </c>
      <c r="K63" s="138" t="s">
        <v>346</v>
      </c>
      <c r="L63" s="138"/>
      <c r="M63" s="142">
        <v>3.99</v>
      </c>
      <c r="N63" s="123">
        <f t="shared" si="4"/>
        <v>3.9966666666666666</v>
      </c>
      <c r="O63" s="123">
        <f t="shared" si="3"/>
        <v>7.9933333333333332</v>
      </c>
      <c r="P63" s="110"/>
      <c r="Q63" s="110"/>
      <c r="R63" s="110"/>
    </row>
    <row r="64" spans="1:18" ht="11.25" customHeight="1">
      <c r="A64" s="138">
        <v>28</v>
      </c>
      <c r="B64" s="139" t="s">
        <v>347</v>
      </c>
      <c r="C64" s="140">
        <v>300</v>
      </c>
      <c r="D64" s="141" t="s">
        <v>292</v>
      </c>
      <c r="E64" s="138" t="s">
        <v>184</v>
      </c>
      <c r="F64" s="138">
        <v>160429</v>
      </c>
      <c r="G64" s="142">
        <v>2.87</v>
      </c>
      <c r="H64" s="138" t="s">
        <v>165</v>
      </c>
      <c r="I64" s="138">
        <v>200127</v>
      </c>
      <c r="J64" s="142">
        <v>2.9</v>
      </c>
      <c r="K64" s="138" t="s">
        <v>348</v>
      </c>
      <c r="L64" s="138">
        <v>80009</v>
      </c>
      <c r="M64" s="142">
        <v>2.92</v>
      </c>
      <c r="N64" s="123">
        <f t="shared" si="4"/>
        <v>2.8966666666666665</v>
      </c>
      <c r="O64" s="123">
        <f t="shared" si="3"/>
        <v>869</v>
      </c>
      <c r="P64" s="110"/>
      <c r="Q64" s="110"/>
      <c r="R64" s="110"/>
    </row>
    <row r="65" spans="1:18" ht="11.25" customHeight="1">
      <c r="A65" s="138">
        <v>29</v>
      </c>
      <c r="B65" s="139" t="s">
        <v>349</v>
      </c>
      <c r="C65" s="140">
        <v>3</v>
      </c>
      <c r="D65" s="141" t="s">
        <v>144</v>
      </c>
      <c r="E65" s="138" t="s">
        <v>350</v>
      </c>
      <c r="F65" s="138">
        <v>158092</v>
      </c>
      <c r="G65" s="142">
        <v>7.04</v>
      </c>
      <c r="H65" s="138" t="s">
        <v>351</v>
      </c>
      <c r="I65" s="138">
        <v>158261</v>
      </c>
      <c r="J65" s="142">
        <v>8</v>
      </c>
      <c r="K65" s="138" t="s">
        <v>352</v>
      </c>
      <c r="L65" s="138">
        <v>925282</v>
      </c>
      <c r="M65" s="142">
        <v>9.0500000000000007</v>
      </c>
      <c r="N65" s="123">
        <f t="shared" si="4"/>
        <v>8.0299999999999994</v>
      </c>
      <c r="O65" s="123">
        <f t="shared" si="3"/>
        <v>24.089999999999996</v>
      </c>
      <c r="P65" s="110"/>
      <c r="Q65" s="110"/>
      <c r="R65" s="110"/>
    </row>
    <row r="66" spans="1:18" ht="11.25" customHeight="1">
      <c r="A66" s="138">
        <v>30</v>
      </c>
      <c r="B66" s="139" t="s">
        <v>353</v>
      </c>
      <c r="C66" s="140">
        <v>12</v>
      </c>
      <c r="D66" s="141" t="s">
        <v>354</v>
      </c>
      <c r="E66" s="138" t="s">
        <v>272</v>
      </c>
      <c r="F66" s="138">
        <v>925125</v>
      </c>
      <c r="G66" s="142">
        <v>3.15</v>
      </c>
      <c r="H66" s="138" t="s">
        <v>275</v>
      </c>
      <c r="I66" s="138">
        <v>153038</v>
      </c>
      <c r="J66" s="142">
        <v>3.29</v>
      </c>
      <c r="K66" s="138" t="s">
        <v>355</v>
      </c>
      <c r="L66" s="138">
        <v>153045</v>
      </c>
      <c r="M66" s="142">
        <v>4.01</v>
      </c>
      <c r="N66" s="123">
        <f t="shared" si="4"/>
        <v>3.4833333333333329</v>
      </c>
      <c r="O66" s="123">
        <f t="shared" si="3"/>
        <v>41.8</v>
      </c>
      <c r="P66" s="110"/>
      <c r="Q66" s="110"/>
      <c r="R66" s="110"/>
    </row>
    <row r="67" spans="1:18" ht="11.25" customHeight="1">
      <c r="A67" s="138">
        <v>31</v>
      </c>
      <c r="B67" s="139" t="s">
        <v>356</v>
      </c>
      <c r="C67" s="143">
        <v>4</v>
      </c>
      <c r="D67" s="141" t="s">
        <v>357</v>
      </c>
      <c r="E67" s="138" t="s">
        <v>305</v>
      </c>
      <c r="F67" s="138">
        <v>160369</v>
      </c>
      <c r="G67" s="142">
        <v>4.8600000000000003</v>
      </c>
      <c r="H67" s="138" t="s">
        <v>358</v>
      </c>
      <c r="I67" s="138">
        <v>925772</v>
      </c>
      <c r="J67" s="142">
        <v>5.96</v>
      </c>
      <c r="K67" s="138" t="s">
        <v>299</v>
      </c>
      <c r="L67" s="138">
        <v>135182</v>
      </c>
      <c r="M67" s="142">
        <v>6.89</v>
      </c>
      <c r="N67" s="123">
        <f t="shared" si="4"/>
        <v>5.9033333333333333</v>
      </c>
      <c r="O67" s="123">
        <f t="shared" si="3"/>
        <v>23.613333333333333</v>
      </c>
      <c r="P67" s="110"/>
      <c r="Q67" s="110"/>
      <c r="R67" s="110"/>
    </row>
    <row r="68" spans="1:18" ht="11.25" customHeight="1">
      <c r="A68" s="113" t="s">
        <v>148</v>
      </c>
      <c r="B68" s="113" t="s">
        <v>177</v>
      </c>
      <c r="C68" s="113" t="s">
        <v>178</v>
      </c>
      <c r="D68" s="113" t="s">
        <v>144</v>
      </c>
      <c r="E68" s="114" t="s">
        <v>179</v>
      </c>
      <c r="F68" s="114" t="s">
        <v>150</v>
      </c>
      <c r="G68" s="114" t="s">
        <v>180</v>
      </c>
      <c r="H68" s="114" t="s">
        <v>179</v>
      </c>
      <c r="I68" s="114" t="s">
        <v>150</v>
      </c>
      <c r="J68" s="114" t="s">
        <v>180</v>
      </c>
      <c r="K68" s="114" t="s">
        <v>179</v>
      </c>
      <c r="L68" s="114" t="s">
        <v>150</v>
      </c>
      <c r="M68" s="114" t="s">
        <v>180</v>
      </c>
      <c r="N68" s="135" t="s">
        <v>175</v>
      </c>
      <c r="O68" s="136" t="s">
        <v>176</v>
      </c>
      <c r="P68" s="137"/>
      <c r="Q68" s="110"/>
      <c r="R68" s="110"/>
    </row>
    <row r="69" spans="1:18" ht="11.25" customHeight="1">
      <c r="A69" s="360" t="s">
        <v>359</v>
      </c>
      <c r="B69" s="341"/>
      <c r="C69" s="341"/>
      <c r="D69" s="341"/>
      <c r="E69" s="341"/>
      <c r="F69" s="341"/>
      <c r="G69" s="341"/>
      <c r="H69" s="341"/>
      <c r="I69" s="341"/>
      <c r="J69" s="341"/>
      <c r="K69" s="341"/>
      <c r="L69" s="341"/>
      <c r="M69" s="341"/>
      <c r="N69" s="341"/>
      <c r="O69" s="342"/>
      <c r="P69" s="115"/>
      <c r="Q69" s="115"/>
      <c r="R69" s="115"/>
    </row>
    <row r="70" spans="1:18" ht="11.25" customHeight="1">
      <c r="A70" s="117">
        <v>1</v>
      </c>
      <c r="B70" s="117" t="s">
        <v>360</v>
      </c>
      <c r="C70" s="118">
        <v>4</v>
      </c>
      <c r="D70" s="119" t="s">
        <v>361</v>
      </c>
      <c r="E70" s="120" t="s">
        <v>314</v>
      </c>
      <c r="F70" s="121">
        <v>154706</v>
      </c>
      <c r="G70" s="122">
        <v>17.100000000000001</v>
      </c>
      <c r="H70" s="120" t="s">
        <v>362</v>
      </c>
      <c r="I70" s="121">
        <v>153061</v>
      </c>
      <c r="J70" s="122">
        <v>17.5</v>
      </c>
      <c r="K70" s="121" t="s">
        <v>363</v>
      </c>
      <c r="L70" s="121">
        <v>154502</v>
      </c>
      <c r="M70" s="122">
        <v>17.78</v>
      </c>
      <c r="N70" s="123">
        <f t="shared" ref="N70:N85" si="5">AVERAGE(G70+J70+M70)/3</f>
        <v>17.46</v>
      </c>
      <c r="O70" s="123">
        <f t="shared" ref="O70:O85" si="6">N70*C70</f>
        <v>69.84</v>
      </c>
      <c r="P70" s="110"/>
      <c r="Q70" s="110"/>
      <c r="R70" s="110"/>
    </row>
    <row r="71" spans="1:18" ht="11.25" customHeight="1">
      <c r="A71" s="117">
        <v>2</v>
      </c>
      <c r="B71" s="124" t="s">
        <v>364</v>
      </c>
      <c r="C71" s="125">
        <v>2</v>
      </c>
      <c r="D71" s="126" t="s">
        <v>365</v>
      </c>
      <c r="E71" s="127" t="s">
        <v>197</v>
      </c>
      <c r="F71" s="128">
        <v>160082</v>
      </c>
      <c r="G71" s="129">
        <v>21.9</v>
      </c>
      <c r="H71" s="128" t="s">
        <v>162</v>
      </c>
      <c r="I71" s="128">
        <v>70008</v>
      </c>
      <c r="J71" s="129">
        <v>35.299999999999997</v>
      </c>
      <c r="K71" s="128" t="s">
        <v>241</v>
      </c>
      <c r="L71" s="128">
        <v>925315</v>
      </c>
      <c r="M71" s="129">
        <v>38.5</v>
      </c>
      <c r="N71" s="123">
        <f t="shared" si="5"/>
        <v>31.899999999999995</v>
      </c>
      <c r="O71" s="123">
        <f t="shared" si="6"/>
        <v>63.79999999999999</v>
      </c>
      <c r="P71" s="110"/>
      <c r="Q71" s="110"/>
      <c r="R71" s="110"/>
    </row>
    <row r="72" spans="1:18" ht="11.25" customHeight="1">
      <c r="A72" s="117">
        <v>3</v>
      </c>
      <c r="B72" s="124" t="s">
        <v>366</v>
      </c>
      <c r="C72" s="125">
        <v>60</v>
      </c>
      <c r="D72" s="156" t="s">
        <v>367</v>
      </c>
      <c r="E72" s="127" t="s">
        <v>314</v>
      </c>
      <c r="F72" s="128">
        <v>153034</v>
      </c>
      <c r="G72" s="129">
        <v>0.5</v>
      </c>
      <c r="H72" s="128" t="s">
        <v>165</v>
      </c>
      <c r="I72" s="128">
        <v>153034</v>
      </c>
      <c r="J72" s="129">
        <v>0.5</v>
      </c>
      <c r="K72" s="127" t="s">
        <v>256</v>
      </c>
      <c r="L72" s="128">
        <v>158378</v>
      </c>
      <c r="M72" s="129">
        <v>0.8</v>
      </c>
      <c r="N72" s="123">
        <f t="shared" si="5"/>
        <v>0.6</v>
      </c>
      <c r="O72" s="123">
        <f t="shared" si="6"/>
        <v>36</v>
      </c>
      <c r="P72" s="110"/>
      <c r="Q72" s="110"/>
      <c r="R72" s="110"/>
    </row>
    <row r="73" spans="1:18" ht="11.25" customHeight="1">
      <c r="A73" s="117">
        <v>4</v>
      </c>
      <c r="B73" s="124" t="s">
        <v>368</v>
      </c>
      <c r="C73" s="125">
        <v>2</v>
      </c>
      <c r="D73" s="126" t="s">
        <v>369</v>
      </c>
      <c r="E73" s="127" t="s">
        <v>370</v>
      </c>
      <c r="F73" s="128">
        <v>154579</v>
      </c>
      <c r="G73" s="129">
        <v>33</v>
      </c>
      <c r="H73" s="128" t="s">
        <v>200</v>
      </c>
      <c r="I73" s="128">
        <v>153032</v>
      </c>
      <c r="J73" s="129">
        <v>37.94</v>
      </c>
      <c r="K73" s="128" t="s">
        <v>371</v>
      </c>
      <c r="L73" s="128">
        <v>158363</v>
      </c>
      <c r="M73" s="129">
        <v>38.5</v>
      </c>
      <c r="N73" s="123">
        <f t="shared" si="5"/>
        <v>36.479999999999997</v>
      </c>
      <c r="O73" s="123">
        <f t="shared" si="6"/>
        <v>72.959999999999994</v>
      </c>
      <c r="P73" s="110"/>
      <c r="Q73" s="110"/>
      <c r="R73" s="110"/>
    </row>
    <row r="74" spans="1:18" ht="11.25" customHeight="1">
      <c r="A74" s="117">
        <v>5</v>
      </c>
      <c r="B74" s="124" t="s">
        <v>372</v>
      </c>
      <c r="C74" s="125">
        <v>1</v>
      </c>
      <c r="D74" s="126" t="s">
        <v>361</v>
      </c>
      <c r="E74" s="127" t="s">
        <v>184</v>
      </c>
      <c r="F74" s="128">
        <v>153177</v>
      </c>
      <c r="G74" s="129">
        <v>22.52</v>
      </c>
      <c r="H74" s="127" t="s">
        <v>184</v>
      </c>
      <c r="I74" s="128">
        <v>153177</v>
      </c>
      <c r="J74" s="129">
        <v>22.73</v>
      </c>
      <c r="K74" s="127" t="s">
        <v>184</v>
      </c>
      <c r="L74" s="128">
        <v>153177</v>
      </c>
      <c r="M74" s="129">
        <v>22.76</v>
      </c>
      <c r="N74" s="123">
        <f t="shared" si="5"/>
        <v>22.67</v>
      </c>
      <c r="O74" s="123">
        <f t="shared" si="6"/>
        <v>22.67</v>
      </c>
      <c r="P74" s="110"/>
      <c r="Q74" s="110"/>
      <c r="R74" s="110"/>
    </row>
    <row r="75" spans="1:18" ht="11.25" customHeight="1">
      <c r="A75" s="117">
        <v>6</v>
      </c>
      <c r="B75" s="157" t="s">
        <v>320</v>
      </c>
      <c r="C75" s="125">
        <v>1</v>
      </c>
      <c r="D75" s="126" t="s">
        <v>144</v>
      </c>
      <c r="E75" s="127" t="s">
        <v>322</v>
      </c>
      <c r="F75" s="128"/>
      <c r="G75" s="129">
        <v>39.9</v>
      </c>
      <c r="H75" s="128" t="s">
        <v>323</v>
      </c>
      <c r="I75" s="128"/>
      <c r="J75" s="129">
        <v>49.99</v>
      </c>
      <c r="K75" s="128" t="s">
        <v>324</v>
      </c>
      <c r="L75" s="128"/>
      <c r="M75" s="129">
        <v>41.27</v>
      </c>
      <c r="N75" s="123">
        <f t="shared" si="5"/>
        <v>43.72</v>
      </c>
      <c r="O75" s="123">
        <f t="shared" si="6"/>
        <v>43.72</v>
      </c>
      <c r="P75" s="110"/>
      <c r="Q75" s="110"/>
      <c r="R75" s="110"/>
    </row>
    <row r="76" spans="1:18" ht="11.25" customHeight="1">
      <c r="A76" s="117">
        <v>7</v>
      </c>
      <c r="B76" s="124" t="s">
        <v>373</v>
      </c>
      <c r="C76" s="125">
        <v>60</v>
      </c>
      <c r="D76" s="126" t="s">
        <v>260</v>
      </c>
      <c r="E76" s="127" t="s">
        <v>374</v>
      </c>
      <c r="F76" s="128">
        <v>160106</v>
      </c>
      <c r="G76" s="129">
        <v>4.68</v>
      </c>
      <c r="H76" s="127" t="s">
        <v>191</v>
      </c>
      <c r="I76" s="128" t="s">
        <v>191</v>
      </c>
      <c r="J76" s="129">
        <v>4.72</v>
      </c>
      <c r="K76" s="128" t="s">
        <v>375</v>
      </c>
      <c r="L76" s="128">
        <v>135182</v>
      </c>
      <c r="M76" s="129">
        <v>4.76</v>
      </c>
      <c r="N76" s="123">
        <f t="shared" si="5"/>
        <v>4.72</v>
      </c>
      <c r="O76" s="123">
        <f t="shared" si="6"/>
        <v>283.2</v>
      </c>
      <c r="P76" s="110"/>
      <c r="Q76" s="110"/>
      <c r="R76" s="110"/>
    </row>
    <row r="77" spans="1:18" ht="11.25" customHeight="1">
      <c r="A77" s="117">
        <v>8</v>
      </c>
      <c r="B77" s="124" t="s">
        <v>376</v>
      </c>
      <c r="C77" s="125">
        <v>20</v>
      </c>
      <c r="D77" s="126" t="s">
        <v>260</v>
      </c>
      <c r="E77" s="127" t="s">
        <v>377</v>
      </c>
      <c r="F77" s="128"/>
      <c r="G77" s="129">
        <v>23.66</v>
      </c>
      <c r="H77" s="128" t="s">
        <v>378</v>
      </c>
      <c r="I77" s="128"/>
      <c r="J77" s="129">
        <v>24.9</v>
      </c>
      <c r="K77" s="128" t="s">
        <v>379</v>
      </c>
      <c r="L77" s="128"/>
      <c r="M77" s="129">
        <v>26</v>
      </c>
      <c r="N77" s="123">
        <f t="shared" si="5"/>
        <v>24.853333333333335</v>
      </c>
      <c r="O77" s="123">
        <f t="shared" si="6"/>
        <v>497.06666666666672</v>
      </c>
      <c r="P77" s="110"/>
      <c r="Q77" s="110"/>
      <c r="R77" s="110"/>
    </row>
    <row r="78" spans="1:18" ht="11.25" customHeight="1">
      <c r="A78" s="117">
        <v>9</v>
      </c>
      <c r="B78" s="124" t="s">
        <v>380</v>
      </c>
      <c r="C78" s="125">
        <v>10</v>
      </c>
      <c r="D78" s="126" t="s">
        <v>260</v>
      </c>
      <c r="E78" s="127" t="s">
        <v>381</v>
      </c>
      <c r="F78" s="128"/>
      <c r="G78" s="129">
        <v>45.52</v>
      </c>
      <c r="H78" s="128" t="s">
        <v>382</v>
      </c>
      <c r="I78" s="128"/>
      <c r="J78" s="129">
        <v>34.07</v>
      </c>
      <c r="K78" s="128" t="s">
        <v>382</v>
      </c>
      <c r="L78" s="128"/>
      <c r="M78" s="129">
        <v>47.34</v>
      </c>
      <c r="N78" s="123">
        <f t="shared" si="5"/>
        <v>42.31</v>
      </c>
      <c r="O78" s="123">
        <f t="shared" si="6"/>
        <v>423.1</v>
      </c>
      <c r="P78" s="110"/>
      <c r="Q78" s="110"/>
      <c r="R78" s="110"/>
    </row>
    <row r="79" spans="1:18" ht="11.25" customHeight="1">
      <c r="A79" s="117">
        <v>10</v>
      </c>
      <c r="B79" s="124" t="s">
        <v>383</v>
      </c>
      <c r="C79" s="125">
        <v>10</v>
      </c>
      <c r="D79" s="126" t="s">
        <v>260</v>
      </c>
      <c r="E79" s="127" t="s">
        <v>334</v>
      </c>
      <c r="F79" s="128"/>
      <c r="G79" s="129">
        <v>65</v>
      </c>
      <c r="H79" s="128" t="s">
        <v>382</v>
      </c>
      <c r="I79" s="128"/>
      <c r="J79" s="129">
        <v>87.33</v>
      </c>
      <c r="K79" s="128" t="s">
        <v>382</v>
      </c>
      <c r="L79" s="128"/>
      <c r="M79" s="129">
        <v>119.44</v>
      </c>
      <c r="N79" s="123">
        <f t="shared" si="5"/>
        <v>90.589999999999989</v>
      </c>
      <c r="O79" s="123">
        <f t="shared" si="6"/>
        <v>905.89999999999986</v>
      </c>
      <c r="P79" s="110"/>
      <c r="Q79" s="110"/>
      <c r="R79" s="110"/>
    </row>
    <row r="80" spans="1:18" ht="37.5" customHeight="1">
      <c r="A80" s="117">
        <v>11</v>
      </c>
      <c r="B80" s="158" t="s">
        <v>384</v>
      </c>
      <c r="C80" s="134">
        <v>4</v>
      </c>
      <c r="D80" s="126" t="s">
        <v>260</v>
      </c>
      <c r="E80" s="127" t="s">
        <v>288</v>
      </c>
      <c r="F80" s="128"/>
      <c r="G80" s="129">
        <v>78.900000000000006</v>
      </c>
      <c r="H80" s="128" t="s">
        <v>278</v>
      </c>
      <c r="I80" s="128"/>
      <c r="J80" s="129">
        <v>70.400000000000006</v>
      </c>
      <c r="K80" s="128" t="s">
        <v>335</v>
      </c>
      <c r="L80" s="128"/>
      <c r="M80" s="129">
        <v>78.900000000000006</v>
      </c>
      <c r="N80" s="123">
        <f t="shared" si="5"/>
        <v>76.066666666666677</v>
      </c>
      <c r="O80" s="123">
        <f t="shared" si="6"/>
        <v>304.26666666666671</v>
      </c>
      <c r="P80" s="110"/>
      <c r="Q80" s="110"/>
      <c r="R80" s="110"/>
    </row>
    <row r="81" spans="1:18" ht="11.25" customHeight="1">
      <c r="A81" s="117">
        <v>12</v>
      </c>
      <c r="B81" s="124" t="s">
        <v>385</v>
      </c>
      <c r="C81" s="125">
        <v>2</v>
      </c>
      <c r="D81" s="126" t="s">
        <v>386</v>
      </c>
      <c r="E81" s="127" t="s">
        <v>298</v>
      </c>
      <c r="F81" s="128">
        <v>160450</v>
      </c>
      <c r="G81" s="129">
        <v>97.07</v>
      </c>
      <c r="H81" s="128" t="s">
        <v>218</v>
      </c>
      <c r="I81" s="128">
        <v>160434</v>
      </c>
      <c r="J81" s="129">
        <v>115.66</v>
      </c>
      <c r="K81" s="128" t="s">
        <v>275</v>
      </c>
      <c r="L81" s="128">
        <v>154069</v>
      </c>
      <c r="M81" s="129">
        <v>165.26</v>
      </c>
      <c r="N81" s="123">
        <f t="shared" si="5"/>
        <v>125.99666666666667</v>
      </c>
      <c r="O81" s="123">
        <f t="shared" si="6"/>
        <v>251.99333333333334</v>
      </c>
      <c r="P81" s="110"/>
      <c r="Q81" s="110"/>
      <c r="R81" s="110"/>
    </row>
    <row r="82" spans="1:18" ht="11.25" customHeight="1">
      <c r="A82" s="117">
        <v>13</v>
      </c>
      <c r="B82" s="158" t="s">
        <v>387</v>
      </c>
      <c r="C82" s="134">
        <v>1</v>
      </c>
      <c r="D82" s="126" t="s">
        <v>144</v>
      </c>
      <c r="E82" s="127" t="s">
        <v>388</v>
      </c>
      <c r="F82" s="128"/>
      <c r="G82" s="129">
        <v>17.38</v>
      </c>
      <c r="H82" s="128" t="s">
        <v>389</v>
      </c>
      <c r="I82" s="128"/>
      <c r="J82" s="129">
        <v>13.7</v>
      </c>
      <c r="K82" s="128" t="s">
        <v>279</v>
      </c>
      <c r="L82" s="128"/>
      <c r="M82" s="129">
        <v>25.9</v>
      </c>
      <c r="N82" s="123">
        <f t="shared" si="5"/>
        <v>18.993333333333332</v>
      </c>
      <c r="O82" s="123">
        <f t="shared" si="6"/>
        <v>18.993333333333332</v>
      </c>
      <c r="P82" s="110"/>
      <c r="Q82" s="110"/>
      <c r="R82" s="110"/>
    </row>
    <row r="83" spans="1:18" ht="11.25" customHeight="1">
      <c r="A83" s="117">
        <v>14</v>
      </c>
      <c r="B83" s="124" t="s">
        <v>390</v>
      </c>
      <c r="C83" s="125">
        <v>1</v>
      </c>
      <c r="D83" s="126" t="s">
        <v>144</v>
      </c>
      <c r="E83" s="127" t="s">
        <v>288</v>
      </c>
      <c r="F83" s="128"/>
      <c r="G83" s="129">
        <v>26.25</v>
      </c>
      <c r="H83" s="128" t="s">
        <v>391</v>
      </c>
      <c r="I83" s="128"/>
      <c r="J83" s="129">
        <v>29</v>
      </c>
      <c r="K83" s="128" t="s">
        <v>391</v>
      </c>
      <c r="L83" s="128"/>
      <c r="M83" s="129">
        <v>36.85</v>
      </c>
      <c r="N83" s="123">
        <f t="shared" si="5"/>
        <v>30.7</v>
      </c>
      <c r="O83" s="123">
        <f t="shared" si="6"/>
        <v>30.7</v>
      </c>
      <c r="P83" s="110"/>
      <c r="Q83" s="110"/>
      <c r="R83" s="110"/>
    </row>
    <row r="84" spans="1:18" ht="11.25" customHeight="1">
      <c r="A84" s="117">
        <v>15</v>
      </c>
      <c r="B84" s="124" t="s">
        <v>392</v>
      </c>
      <c r="C84" s="125">
        <v>2</v>
      </c>
      <c r="D84" s="126" t="s">
        <v>144</v>
      </c>
      <c r="E84" s="127" t="s">
        <v>393</v>
      </c>
      <c r="F84" s="128"/>
      <c r="G84" s="129">
        <v>52</v>
      </c>
      <c r="H84" s="128" t="s">
        <v>278</v>
      </c>
      <c r="I84" s="128"/>
      <c r="J84" s="129">
        <v>77.900000000000006</v>
      </c>
      <c r="K84" s="128"/>
      <c r="L84" s="128" t="s">
        <v>394</v>
      </c>
      <c r="M84" s="129">
        <v>64.900000000000006</v>
      </c>
      <c r="N84" s="123">
        <f t="shared" si="5"/>
        <v>64.933333333333337</v>
      </c>
      <c r="O84" s="123">
        <f t="shared" si="6"/>
        <v>129.86666666666667</v>
      </c>
      <c r="P84" s="110"/>
      <c r="Q84" s="110"/>
      <c r="R84" s="110"/>
    </row>
    <row r="85" spans="1:18" ht="11.25" customHeight="1">
      <c r="A85" s="117">
        <v>16</v>
      </c>
      <c r="B85" s="159" t="s">
        <v>259</v>
      </c>
      <c r="C85" s="160">
        <v>3</v>
      </c>
      <c r="D85" s="161" t="s">
        <v>260</v>
      </c>
      <c r="E85" s="162" t="s">
        <v>261</v>
      </c>
      <c r="F85" s="163"/>
      <c r="G85" s="164">
        <v>84.67</v>
      </c>
      <c r="H85" s="163" t="s">
        <v>262</v>
      </c>
      <c r="I85" s="163"/>
      <c r="J85" s="164">
        <v>98.8</v>
      </c>
      <c r="K85" s="163" t="s">
        <v>263</v>
      </c>
      <c r="L85" s="163"/>
      <c r="M85" s="164">
        <v>94.5</v>
      </c>
      <c r="N85" s="123">
        <f t="shared" si="5"/>
        <v>92.65666666666668</v>
      </c>
      <c r="O85" s="123">
        <f t="shared" si="6"/>
        <v>277.97000000000003</v>
      </c>
      <c r="P85" s="110"/>
      <c r="Q85" s="110"/>
      <c r="R85" s="110"/>
    </row>
    <row r="86" spans="1:18" ht="11.25" customHeight="1">
      <c r="A86" s="113" t="s">
        <v>148</v>
      </c>
      <c r="B86" s="113" t="s">
        <v>177</v>
      </c>
      <c r="C86" s="113" t="s">
        <v>178</v>
      </c>
      <c r="D86" s="113" t="s">
        <v>144</v>
      </c>
      <c r="E86" s="114" t="s">
        <v>179</v>
      </c>
      <c r="F86" s="114" t="s">
        <v>150</v>
      </c>
      <c r="G86" s="114" t="s">
        <v>180</v>
      </c>
      <c r="H86" s="114" t="s">
        <v>179</v>
      </c>
      <c r="I86" s="114" t="s">
        <v>150</v>
      </c>
      <c r="J86" s="114" t="s">
        <v>180</v>
      </c>
      <c r="K86" s="114" t="s">
        <v>179</v>
      </c>
      <c r="L86" s="114" t="s">
        <v>150</v>
      </c>
      <c r="M86" s="114" t="s">
        <v>180</v>
      </c>
      <c r="N86" s="136" t="s">
        <v>175</v>
      </c>
      <c r="O86" s="136" t="s">
        <v>176</v>
      </c>
      <c r="P86" s="137"/>
      <c r="Q86" s="110"/>
      <c r="R86" s="110"/>
    </row>
    <row r="87" spans="1:18" ht="12.75" customHeight="1">
      <c r="A87" s="360" t="s">
        <v>395</v>
      </c>
      <c r="B87" s="341"/>
      <c r="C87" s="341"/>
      <c r="D87" s="341"/>
      <c r="E87" s="341"/>
      <c r="F87" s="341"/>
      <c r="G87" s="341"/>
      <c r="H87" s="341"/>
      <c r="I87" s="341"/>
      <c r="J87" s="341"/>
      <c r="K87" s="341"/>
      <c r="L87" s="341"/>
      <c r="M87" s="341"/>
      <c r="N87" s="341"/>
      <c r="O87" s="342"/>
      <c r="P87" s="115"/>
      <c r="Q87" s="115"/>
      <c r="R87" s="115"/>
    </row>
    <row r="88" spans="1:18" ht="51.75" customHeight="1">
      <c r="A88" s="117">
        <v>1</v>
      </c>
      <c r="B88" s="124" t="s">
        <v>396</v>
      </c>
      <c r="C88" s="118">
        <v>6</v>
      </c>
      <c r="D88" s="119" t="s">
        <v>144</v>
      </c>
      <c r="E88" s="120" t="s">
        <v>191</v>
      </c>
      <c r="F88" s="121">
        <v>160515</v>
      </c>
      <c r="G88" s="122">
        <v>7.5</v>
      </c>
      <c r="H88" s="120" t="s">
        <v>397</v>
      </c>
      <c r="I88" s="121">
        <v>153115</v>
      </c>
      <c r="J88" s="122">
        <v>7.76</v>
      </c>
      <c r="K88" s="121" t="s">
        <v>305</v>
      </c>
      <c r="L88" s="121">
        <v>160369</v>
      </c>
      <c r="M88" s="122">
        <v>7.78</v>
      </c>
      <c r="N88" s="123">
        <f t="shared" ref="N88:N99" si="7">AVERAGE(G88+J88+M88)/3</f>
        <v>7.68</v>
      </c>
      <c r="O88" s="123">
        <f t="shared" ref="O88:O99" si="8">N88*C88</f>
        <v>46.08</v>
      </c>
      <c r="P88" s="110"/>
      <c r="Q88" s="110"/>
      <c r="R88" s="110"/>
    </row>
    <row r="89" spans="1:18" ht="80.25" customHeight="1">
      <c r="A89" s="117">
        <v>2</v>
      </c>
      <c r="B89" s="124" t="s">
        <v>398</v>
      </c>
      <c r="C89" s="134">
        <v>36</v>
      </c>
      <c r="D89" s="126" t="s">
        <v>399</v>
      </c>
      <c r="E89" s="127" t="s">
        <v>279</v>
      </c>
      <c r="F89" s="128"/>
      <c r="G89" s="129">
        <v>26.9</v>
      </c>
      <c r="H89" s="127" t="s">
        <v>400</v>
      </c>
      <c r="I89" s="128"/>
      <c r="J89" s="129">
        <v>19.73</v>
      </c>
      <c r="K89" s="128" t="s">
        <v>288</v>
      </c>
      <c r="L89" s="128"/>
      <c r="M89" s="129">
        <v>12.22</v>
      </c>
      <c r="N89" s="123">
        <f t="shared" si="7"/>
        <v>19.616666666666664</v>
      </c>
      <c r="O89" s="123">
        <f t="shared" si="8"/>
        <v>706.19999999999993</v>
      </c>
      <c r="P89" s="110"/>
      <c r="Q89" s="110"/>
      <c r="R89" s="110"/>
    </row>
    <row r="90" spans="1:18" ht="45" customHeight="1">
      <c r="A90" s="117">
        <v>3</v>
      </c>
      <c r="B90" s="124" t="s">
        <v>401</v>
      </c>
      <c r="C90" s="134">
        <v>36</v>
      </c>
      <c r="D90" s="126" t="s">
        <v>144</v>
      </c>
      <c r="E90" s="127" t="s">
        <v>261</v>
      </c>
      <c r="F90" s="128"/>
      <c r="G90" s="129">
        <v>13.2</v>
      </c>
      <c r="H90" s="128" t="s">
        <v>402</v>
      </c>
      <c r="I90" s="128"/>
      <c r="J90" s="129">
        <v>17.5</v>
      </c>
      <c r="K90" s="128" t="s">
        <v>403</v>
      </c>
      <c r="L90" s="128"/>
      <c r="M90" s="129">
        <v>14.9</v>
      </c>
      <c r="N90" s="123">
        <f t="shared" si="7"/>
        <v>15.200000000000001</v>
      </c>
      <c r="O90" s="123">
        <f t="shared" si="8"/>
        <v>547.20000000000005</v>
      </c>
      <c r="P90" s="110"/>
      <c r="Q90" s="110"/>
      <c r="R90" s="110"/>
    </row>
    <row r="91" spans="1:18" ht="81" customHeight="1">
      <c r="A91" s="117">
        <v>4</v>
      </c>
      <c r="B91" s="124" t="s">
        <v>404</v>
      </c>
      <c r="C91" s="134">
        <v>80</v>
      </c>
      <c r="D91" s="126" t="s">
        <v>144</v>
      </c>
      <c r="E91" s="127" t="s">
        <v>405</v>
      </c>
      <c r="F91" s="128"/>
      <c r="G91" s="129">
        <v>5.97</v>
      </c>
      <c r="H91" s="128" t="s">
        <v>278</v>
      </c>
      <c r="I91" s="128"/>
      <c r="J91" s="129">
        <v>4</v>
      </c>
      <c r="K91" s="128" t="s">
        <v>406</v>
      </c>
      <c r="L91" s="128"/>
      <c r="M91" s="129">
        <v>3.48</v>
      </c>
      <c r="N91" s="123">
        <f t="shared" si="7"/>
        <v>4.4833333333333334</v>
      </c>
      <c r="O91" s="123">
        <f t="shared" si="8"/>
        <v>358.66666666666669</v>
      </c>
      <c r="P91" s="110"/>
      <c r="Q91" s="110"/>
      <c r="R91" s="110"/>
    </row>
    <row r="92" spans="1:18" ht="30.75" customHeight="1">
      <c r="A92" s="117">
        <v>5</v>
      </c>
      <c r="B92" s="124" t="s">
        <v>407</v>
      </c>
      <c r="C92" s="134">
        <v>50</v>
      </c>
      <c r="D92" s="126" t="s">
        <v>408</v>
      </c>
      <c r="E92" s="127" t="s">
        <v>191</v>
      </c>
      <c r="F92" s="128">
        <v>160411</v>
      </c>
      <c r="G92" s="129">
        <v>7.2</v>
      </c>
      <c r="H92" s="128" t="s">
        <v>293</v>
      </c>
      <c r="I92" s="128">
        <v>925464</v>
      </c>
      <c r="J92" s="129">
        <v>10.199999999999999</v>
      </c>
      <c r="K92" s="128" t="s">
        <v>256</v>
      </c>
      <c r="L92" s="128">
        <v>168008</v>
      </c>
      <c r="M92" s="129">
        <v>13.3</v>
      </c>
      <c r="N92" s="123">
        <f t="shared" si="7"/>
        <v>10.233333333333333</v>
      </c>
      <c r="O92" s="123">
        <f t="shared" si="8"/>
        <v>511.66666666666663</v>
      </c>
      <c r="P92" s="110"/>
      <c r="Q92" s="110"/>
      <c r="R92" s="110"/>
    </row>
    <row r="93" spans="1:18" ht="28.5" customHeight="1">
      <c r="A93" s="117">
        <v>6</v>
      </c>
      <c r="B93" s="124" t="s">
        <v>409</v>
      </c>
      <c r="C93" s="134">
        <v>96</v>
      </c>
      <c r="D93" s="126" t="s">
        <v>144</v>
      </c>
      <c r="E93" s="127" t="s">
        <v>410</v>
      </c>
      <c r="F93" s="128">
        <v>80024</v>
      </c>
      <c r="G93" s="129">
        <v>1.7</v>
      </c>
      <c r="H93" s="128" t="s">
        <v>275</v>
      </c>
      <c r="I93" s="128">
        <v>154069</v>
      </c>
      <c r="J93" s="129">
        <v>1.7</v>
      </c>
      <c r="K93" s="128" t="s">
        <v>411</v>
      </c>
      <c r="L93" s="128">
        <v>135182</v>
      </c>
      <c r="M93" s="129">
        <v>2</v>
      </c>
      <c r="N93" s="123">
        <f t="shared" si="7"/>
        <v>1.8</v>
      </c>
      <c r="O93" s="123">
        <f t="shared" si="8"/>
        <v>172.8</v>
      </c>
      <c r="P93" s="110"/>
      <c r="Q93" s="110"/>
      <c r="R93" s="110"/>
    </row>
    <row r="94" spans="1:18" ht="26.25" customHeight="1">
      <c r="A94" s="117">
        <v>7</v>
      </c>
      <c r="B94" s="124" t="s">
        <v>412</v>
      </c>
      <c r="C94" s="134">
        <v>12</v>
      </c>
      <c r="D94" s="126" t="s">
        <v>413</v>
      </c>
      <c r="E94" s="127" t="s">
        <v>162</v>
      </c>
      <c r="F94" s="128">
        <v>160422</v>
      </c>
      <c r="G94" s="129">
        <v>36.869999999999997</v>
      </c>
      <c r="H94" s="128" t="s">
        <v>197</v>
      </c>
      <c r="I94" s="128">
        <v>160429</v>
      </c>
      <c r="J94" s="129">
        <v>46.02</v>
      </c>
      <c r="K94" s="128" t="s">
        <v>256</v>
      </c>
      <c r="L94" s="128">
        <v>160230</v>
      </c>
      <c r="M94" s="129">
        <v>49.99</v>
      </c>
      <c r="N94" s="123">
        <f t="shared" si="7"/>
        <v>44.293333333333329</v>
      </c>
      <c r="O94" s="123">
        <f t="shared" si="8"/>
        <v>531.52</v>
      </c>
      <c r="P94" s="110"/>
      <c r="Q94" s="110"/>
      <c r="R94" s="110"/>
    </row>
    <row r="95" spans="1:18" ht="27.75" customHeight="1">
      <c r="A95" s="117">
        <v>8</v>
      </c>
      <c r="B95" s="124" t="s">
        <v>385</v>
      </c>
      <c r="C95" s="125">
        <v>4</v>
      </c>
      <c r="D95" s="126" t="s">
        <v>386</v>
      </c>
      <c r="E95" s="127" t="s">
        <v>298</v>
      </c>
      <c r="F95" s="128">
        <v>160450</v>
      </c>
      <c r="G95" s="129">
        <v>97.07</v>
      </c>
      <c r="H95" s="128" t="s">
        <v>191</v>
      </c>
      <c r="I95" s="128">
        <v>160434</v>
      </c>
      <c r="J95" s="129">
        <v>115.66</v>
      </c>
      <c r="K95" s="128" t="s">
        <v>275</v>
      </c>
      <c r="L95" s="128">
        <v>154069</v>
      </c>
      <c r="M95" s="129">
        <v>165.26</v>
      </c>
      <c r="N95" s="123">
        <f t="shared" si="7"/>
        <v>125.99666666666667</v>
      </c>
      <c r="O95" s="123">
        <f t="shared" si="8"/>
        <v>503.98666666666668</v>
      </c>
      <c r="P95" s="110"/>
      <c r="Q95" s="110"/>
      <c r="R95" s="110"/>
    </row>
    <row r="96" spans="1:18" ht="52.5" customHeight="1">
      <c r="A96" s="117">
        <v>9</v>
      </c>
      <c r="B96" s="124" t="s">
        <v>414</v>
      </c>
      <c r="C96" s="134">
        <v>12</v>
      </c>
      <c r="D96" s="126" t="s">
        <v>415</v>
      </c>
      <c r="E96" s="127" t="s">
        <v>230</v>
      </c>
      <c r="F96" s="128">
        <v>160202</v>
      </c>
      <c r="G96" s="129">
        <v>25.33</v>
      </c>
      <c r="H96" s="128" t="s">
        <v>256</v>
      </c>
      <c r="I96" s="128">
        <v>160230</v>
      </c>
      <c r="J96" s="129">
        <v>30</v>
      </c>
      <c r="K96" s="128" t="s">
        <v>191</v>
      </c>
      <c r="L96" s="128">
        <v>16033</v>
      </c>
      <c r="M96" s="129">
        <v>30.47</v>
      </c>
      <c r="N96" s="123">
        <f t="shared" si="7"/>
        <v>28.599999999999998</v>
      </c>
      <c r="O96" s="123">
        <f t="shared" si="8"/>
        <v>343.2</v>
      </c>
      <c r="P96" s="110"/>
      <c r="Q96" s="110"/>
      <c r="R96" s="110"/>
    </row>
    <row r="97" spans="1:18" ht="49.5" customHeight="1">
      <c r="A97" s="117">
        <v>10</v>
      </c>
      <c r="B97" s="124" t="s">
        <v>416</v>
      </c>
      <c r="C97" s="134">
        <v>72</v>
      </c>
      <c r="D97" s="126" t="s">
        <v>417</v>
      </c>
      <c r="E97" s="127" t="s">
        <v>197</v>
      </c>
      <c r="F97" s="128">
        <v>160529</v>
      </c>
      <c r="G97" s="129">
        <v>25</v>
      </c>
      <c r="H97" s="128" t="s">
        <v>183</v>
      </c>
      <c r="I97" s="128">
        <v>240137</v>
      </c>
      <c r="J97" s="129">
        <v>40</v>
      </c>
      <c r="K97" s="128" t="s">
        <v>184</v>
      </c>
      <c r="L97" s="128">
        <v>160215</v>
      </c>
      <c r="M97" s="129">
        <v>42</v>
      </c>
      <c r="N97" s="123">
        <f t="shared" si="7"/>
        <v>35.666666666666664</v>
      </c>
      <c r="O97" s="123">
        <f t="shared" si="8"/>
        <v>2568</v>
      </c>
      <c r="P97" s="110"/>
      <c r="Q97" s="110"/>
      <c r="R97" s="110"/>
    </row>
    <row r="98" spans="1:18" ht="27" customHeight="1">
      <c r="A98" s="117">
        <v>11</v>
      </c>
      <c r="B98" s="124" t="s">
        <v>418</v>
      </c>
      <c r="C98" s="134">
        <v>24</v>
      </c>
      <c r="D98" s="126" t="s">
        <v>417</v>
      </c>
      <c r="E98" s="127" t="s">
        <v>419</v>
      </c>
      <c r="F98" s="128"/>
      <c r="G98" s="129">
        <v>68.900000000000006</v>
      </c>
      <c r="H98" s="128" t="s">
        <v>334</v>
      </c>
      <c r="I98" s="128"/>
      <c r="J98" s="129">
        <v>65.099999999999994</v>
      </c>
      <c r="K98" s="128" t="s">
        <v>335</v>
      </c>
      <c r="L98" s="128"/>
      <c r="M98" s="129">
        <v>65.099999999999994</v>
      </c>
      <c r="N98" s="123">
        <f t="shared" si="7"/>
        <v>66.36666666666666</v>
      </c>
      <c r="O98" s="123">
        <f t="shared" si="8"/>
        <v>1592.7999999999997</v>
      </c>
      <c r="P98" s="110"/>
      <c r="Q98" s="110"/>
      <c r="R98" s="110"/>
    </row>
    <row r="99" spans="1:18" ht="37.5" customHeight="1">
      <c r="A99" s="117">
        <v>12</v>
      </c>
      <c r="B99" s="159" t="s">
        <v>259</v>
      </c>
      <c r="C99" s="134">
        <v>3</v>
      </c>
      <c r="D99" s="126" t="s">
        <v>260</v>
      </c>
      <c r="E99" s="127" t="s">
        <v>261</v>
      </c>
      <c r="F99" s="128"/>
      <c r="G99" s="164">
        <v>84.67</v>
      </c>
      <c r="H99" s="128" t="s">
        <v>262</v>
      </c>
      <c r="I99" s="128"/>
      <c r="J99" s="129">
        <v>98.8</v>
      </c>
      <c r="K99" s="128" t="s">
        <v>263</v>
      </c>
      <c r="L99" s="128"/>
      <c r="M99" s="164">
        <v>94.5</v>
      </c>
      <c r="N99" s="123">
        <f t="shared" si="7"/>
        <v>92.65666666666668</v>
      </c>
      <c r="O99" s="123">
        <f t="shared" si="8"/>
        <v>277.97000000000003</v>
      </c>
      <c r="P99" s="110"/>
      <c r="Q99" s="110"/>
      <c r="R99" s="110"/>
    </row>
    <row r="100" spans="1:18" ht="11.25" customHeight="1" thickBot="1">
      <c r="A100" s="358" t="s">
        <v>420</v>
      </c>
      <c r="B100" s="341"/>
      <c r="C100" s="341"/>
      <c r="D100" s="341"/>
      <c r="E100" s="341"/>
      <c r="F100" s="341"/>
      <c r="G100" s="341"/>
      <c r="H100" s="341"/>
      <c r="I100" s="341"/>
      <c r="J100" s="341"/>
      <c r="K100" s="341"/>
      <c r="L100" s="341"/>
      <c r="M100" s="341"/>
      <c r="N100" s="342"/>
      <c r="O100" s="165">
        <f>SUM(O3:O99)</f>
        <v>22280.466666666671</v>
      </c>
      <c r="P100" s="110"/>
      <c r="Q100" s="110"/>
      <c r="R100" s="110"/>
    </row>
    <row r="101" spans="1:18" s="269" customFormat="1" ht="11.25" customHeight="1" thickBot="1">
      <c r="A101" s="279"/>
      <c r="B101" s="270"/>
      <c r="C101" s="270"/>
      <c r="D101" s="270"/>
      <c r="E101" s="270"/>
      <c r="F101" s="270"/>
      <c r="G101" s="270"/>
      <c r="H101" s="270"/>
      <c r="I101" s="270"/>
      <c r="J101" s="270"/>
      <c r="K101" s="270"/>
      <c r="L101" s="270"/>
      <c r="M101" s="270"/>
      <c r="N101" s="271"/>
      <c r="O101" s="165"/>
      <c r="P101" s="110"/>
      <c r="Q101" s="110"/>
      <c r="R101" s="110"/>
    </row>
    <row r="102" spans="1:18" s="269" customFormat="1" ht="11.25" customHeight="1" thickBot="1">
      <c r="A102" s="358" t="s">
        <v>543</v>
      </c>
      <c r="B102" s="341"/>
      <c r="C102" s="341"/>
      <c r="D102" s="341"/>
      <c r="E102" s="341"/>
      <c r="F102" s="341"/>
      <c r="G102" s="341"/>
      <c r="H102" s="341"/>
      <c r="I102" s="341"/>
      <c r="J102" s="341"/>
      <c r="K102" s="341"/>
      <c r="L102" s="341"/>
      <c r="M102" s="341"/>
      <c r="N102" s="342"/>
      <c r="O102" s="165">
        <f>SUM(O4:O34)</f>
        <v>1633.7433333333331</v>
      </c>
      <c r="P102" s="110"/>
      <c r="Q102" s="110"/>
      <c r="R102" s="110"/>
    </row>
    <row r="103" spans="1:18" s="269" customFormat="1" ht="11.25" customHeight="1" thickBot="1">
      <c r="A103" s="358" t="s">
        <v>544</v>
      </c>
      <c r="B103" s="341"/>
      <c r="C103" s="341"/>
      <c r="D103" s="341"/>
      <c r="E103" s="341"/>
      <c r="F103" s="341"/>
      <c r="G103" s="341"/>
      <c r="H103" s="341"/>
      <c r="I103" s="341"/>
      <c r="J103" s="341"/>
      <c r="K103" s="341"/>
      <c r="L103" s="341"/>
      <c r="M103" s="341"/>
      <c r="N103" s="342"/>
      <c r="O103" s="165">
        <f>SUM(O37:O67)</f>
        <v>9054.5866666666643</v>
      </c>
      <c r="P103" s="110"/>
      <c r="Q103" s="110"/>
      <c r="R103" s="110"/>
    </row>
    <row r="104" spans="1:18" s="269" customFormat="1" ht="11.25" customHeight="1" thickBot="1">
      <c r="A104" s="358" t="s">
        <v>536</v>
      </c>
      <c r="B104" s="341"/>
      <c r="C104" s="341"/>
      <c r="D104" s="341"/>
      <c r="E104" s="341"/>
      <c r="F104" s="341"/>
      <c r="G104" s="341"/>
      <c r="H104" s="341"/>
      <c r="I104" s="341"/>
      <c r="J104" s="341"/>
      <c r="K104" s="341"/>
      <c r="L104" s="341"/>
      <c r="M104" s="341"/>
      <c r="N104" s="342"/>
      <c r="O104" s="165">
        <f>SUM(O70:O85)</f>
        <v>3432.0466666666662</v>
      </c>
      <c r="P104" s="110"/>
      <c r="Q104" s="110"/>
      <c r="R104" s="110"/>
    </row>
    <row r="105" spans="1:18" s="269" customFormat="1" ht="11.25" customHeight="1" thickBot="1">
      <c r="A105" s="358" t="s">
        <v>538</v>
      </c>
      <c r="B105" s="341"/>
      <c r="C105" s="341"/>
      <c r="D105" s="341"/>
      <c r="E105" s="341"/>
      <c r="F105" s="341"/>
      <c r="G105" s="341"/>
      <c r="H105" s="341"/>
      <c r="I105" s="341"/>
      <c r="J105" s="341"/>
      <c r="K105" s="341"/>
      <c r="L105" s="341"/>
      <c r="M105" s="341"/>
      <c r="N105" s="342"/>
      <c r="O105" s="165">
        <f>SUM(O88:O99)</f>
        <v>8160.0899999999992</v>
      </c>
      <c r="P105" s="110"/>
      <c r="Q105" s="110"/>
      <c r="R105" s="110"/>
    </row>
    <row r="106" spans="1:18" s="269" customFormat="1" ht="11.25" customHeight="1" thickBot="1">
      <c r="A106" s="279"/>
      <c r="B106" s="270"/>
      <c r="C106" s="270"/>
      <c r="D106" s="270"/>
      <c r="E106" s="270"/>
      <c r="F106" s="270"/>
      <c r="G106" s="270"/>
      <c r="H106" s="270"/>
      <c r="I106" s="270"/>
      <c r="J106" s="270"/>
      <c r="K106" s="270"/>
      <c r="L106" s="270"/>
      <c r="M106" s="270"/>
      <c r="N106" s="271"/>
      <c r="O106" s="165"/>
      <c r="P106" s="110"/>
      <c r="Q106" s="110"/>
      <c r="R106" s="110"/>
    </row>
    <row r="107" spans="1:18" s="269" customFormat="1" ht="11.25" customHeight="1" thickBot="1">
      <c r="A107" s="358" t="s">
        <v>545</v>
      </c>
      <c r="B107" s="341"/>
      <c r="C107" s="341"/>
      <c r="D107" s="341"/>
      <c r="E107" s="341"/>
      <c r="F107" s="341"/>
      <c r="G107" s="341"/>
      <c r="H107" s="341"/>
      <c r="I107" s="341"/>
      <c r="J107" s="341"/>
      <c r="K107" s="341"/>
      <c r="L107" s="341"/>
      <c r="M107" s="341"/>
      <c r="N107" s="342"/>
      <c r="O107" s="165">
        <f>+O102/12</f>
        <v>136.14527777777775</v>
      </c>
      <c r="P107" s="110"/>
      <c r="Q107" s="110"/>
      <c r="R107" s="110"/>
    </row>
    <row r="108" spans="1:18" s="269" customFormat="1" ht="11.25" customHeight="1" thickBot="1">
      <c r="A108" s="358" t="s">
        <v>546</v>
      </c>
      <c r="B108" s="341"/>
      <c r="C108" s="341"/>
      <c r="D108" s="341"/>
      <c r="E108" s="341"/>
      <c r="F108" s="341"/>
      <c r="G108" s="341"/>
      <c r="H108" s="341"/>
      <c r="I108" s="341"/>
      <c r="J108" s="341"/>
      <c r="K108" s="341"/>
      <c r="L108" s="341"/>
      <c r="M108" s="341"/>
      <c r="N108" s="342"/>
      <c r="O108" s="165">
        <f>+O103/12</f>
        <v>754.54888888888865</v>
      </c>
      <c r="P108" s="110"/>
      <c r="Q108" s="110"/>
      <c r="R108" s="110"/>
    </row>
    <row r="109" spans="1:18" s="269" customFormat="1" ht="11.25" customHeight="1" thickBot="1">
      <c r="A109" s="358" t="s">
        <v>540</v>
      </c>
      <c r="B109" s="341"/>
      <c r="C109" s="341"/>
      <c r="D109" s="341"/>
      <c r="E109" s="341"/>
      <c r="F109" s="341"/>
      <c r="G109" s="341"/>
      <c r="H109" s="341"/>
      <c r="I109" s="341"/>
      <c r="J109" s="341"/>
      <c r="K109" s="341"/>
      <c r="L109" s="341"/>
      <c r="M109" s="341"/>
      <c r="N109" s="342"/>
      <c r="O109" s="165">
        <f>+O104/12</f>
        <v>286.00388888888887</v>
      </c>
      <c r="P109" s="110"/>
      <c r="Q109" s="110"/>
      <c r="R109" s="110"/>
    </row>
    <row r="110" spans="1:18" s="269" customFormat="1" ht="11.25" customHeight="1" thickBot="1">
      <c r="A110" s="358" t="s">
        <v>542</v>
      </c>
      <c r="B110" s="341"/>
      <c r="C110" s="341"/>
      <c r="D110" s="341"/>
      <c r="E110" s="341"/>
      <c r="F110" s="341"/>
      <c r="G110" s="341"/>
      <c r="H110" s="341"/>
      <c r="I110" s="341"/>
      <c r="J110" s="341"/>
      <c r="K110" s="341"/>
      <c r="L110" s="341"/>
      <c r="M110" s="341"/>
      <c r="N110" s="342"/>
      <c r="O110" s="165">
        <f>+O105/(12*2)</f>
        <v>340.00374999999997</v>
      </c>
      <c r="P110" s="110"/>
      <c r="Q110" s="110"/>
      <c r="R110" s="110"/>
    </row>
    <row r="111" spans="1:18" ht="11.25" customHeight="1">
      <c r="A111" s="110"/>
      <c r="B111" s="110"/>
      <c r="C111" s="110"/>
      <c r="D111" s="110"/>
      <c r="E111" s="110"/>
      <c r="F111" s="110"/>
      <c r="G111" s="110"/>
      <c r="H111" s="110"/>
      <c r="I111" s="110"/>
      <c r="J111" s="110"/>
      <c r="K111" s="110"/>
      <c r="L111" s="110"/>
      <c r="M111" s="110"/>
      <c r="N111" s="110"/>
      <c r="O111" s="110"/>
      <c r="P111" s="110"/>
      <c r="Q111" s="110"/>
      <c r="R111" s="110"/>
    </row>
    <row r="112" spans="1:18" ht="11.25" customHeight="1">
      <c r="A112" s="361" t="s">
        <v>171</v>
      </c>
      <c r="B112" s="311"/>
      <c r="C112" s="311"/>
      <c r="D112" s="311"/>
      <c r="E112" s="311"/>
      <c r="F112" s="311"/>
      <c r="G112" s="311"/>
      <c r="H112" s="311"/>
      <c r="I112" s="311"/>
      <c r="J112" s="311"/>
      <c r="K112" s="311"/>
      <c r="L112" s="311"/>
      <c r="M112" s="311"/>
      <c r="N112" s="311"/>
      <c r="O112" s="311"/>
      <c r="P112" s="110"/>
      <c r="Q112" s="110"/>
      <c r="R112" s="110"/>
    </row>
    <row r="113" spans="1:18" ht="11.25" customHeight="1">
      <c r="A113" s="311"/>
      <c r="B113" s="311"/>
      <c r="C113" s="311"/>
      <c r="D113" s="311"/>
      <c r="E113" s="311"/>
      <c r="F113" s="311"/>
      <c r="G113" s="311"/>
      <c r="H113" s="311"/>
      <c r="I113" s="311"/>
      <c r="J113" s="311"/>
      <c r="K113" s="311"/>
      <c r="L113" s="311"/>
      <c r="M113" s="311"/>
      <c r="N113" s="311"/>
      <c r="O113" s="311"/>
      <c r="P113" s="110"/>
      <c r="Q113" s="110"/>
      <c r="R113" s="110"/>
    </row>
    <row r="114" spans="1:18" ht="11.25" customHeight="1">
      <c r="A114" s="311"/>
      <c r="B114" s="311"/>
      <c r="C114" s="311"/>
      <c r="D114" s="311"/>
      <c r="E114" s="311"/>
      <c r="F114" s="311"/>
      <c r="G114" s="311"/>
      <c r="H114" s="311"/>
      <c r="I114" s="311"/>
      <c r="J114" s="311"/>
      <c r="K114" s="311"/>
      <c r="L114" s="311"/>
      <c r="M114" s="311"/>
      <c r="N114" s="311"/>
      <c r="O114" s="311"/>
      <c r="P114" s="110"/>
      <c r="Q114" s="110"/>
      <c r="R114" s="110"/>
    </row>
    <row r="115" spans="1:18" ht="11.25" customHeight="1">
      <c r="A115" s="311"/>
      <c r="B115" s="311"/>
      <c r="C115" s="311"/>
      <c r="D115" s="311"/>
      <c r="E115" s="311"/>
      <c r="F115" s="311"/>
      <c r="G115" s="311"/>
      <c r="H115" s="311"/>
      <c r="I115" s="311"/>
      <c r="J115" s="311"/>
      <c r="K115" s="311"/>
      <c r="L115" s="311"/>
      <c r="M115" s="311"/>
      <c r="N115" s="311"/>
      <c r="O115" s="311"/>
      <c r="P115" s="110"/>
      <c r="Q115" s="110"/>
      <c r="R115" s="110"/>
    </row>
    <row r="116" spans="1:18" ht="11.25" customHeight="1">
      <c r="A116" s="311"/>
      <c r="B116" s="311"/>
      <c r="C116" s="311"/>
      <c r="D116" s="311"/>
      <c r="E116" s="311"/>
      <c r="F116" s="311"/>
      <c r="G116" s="311"/>
      <c r="H116" s="311"/>
      <c r="I116" s="311"/>
      <c r="J116" s="311"/>
      <c r="K116" s="311"/>
      <c r="L116" s="311"/>
      <c r="M116" s="311"/>
      <c r="N116" s="311"/>
      <c r="O116" s="311"/>
      <c r="P116" s="110"/>
      <c r="Q116" s="110"/>
      <c r="R116" s="110"/>
    </row>
  </sheetData>
  <mergeCells count="20">
    <mergeCell ref="A112:O116"/>
    <mergeCell ref="O1:O2"/>
    <mergeCell ref="K1:M1"/>
    <mergeCell ref="H1:J1"/>
    <mergeCell ref="E1:G1"/>
    <mergeCell ref="N1:N2"/>
    <mergeCell ref="A87:O87"/>
    <mergeCell ref="A100:N100"/>
    <mergeCell ref="A36:O36"/>
    <mergeCell ref="A69:O69"/>
    <mergeCell ref="A102:N102"/>
    <mergeCell ref="A109:N109"/>
    <mergeCell ref="A110:N110"/>
    <mergeCell ref="A103:N103"/>
    <mergeCell ref="A104:N104"/>
    <mergeCell ref="A105:N105"/>
    <mergeCell ref="A107:N107"/>
    <mergeCell ref="A108:N108"/>
    <mergeCell ref="A1:D1"/>
    <mergeCell ref="A3:O3"/>
  </mergeCells>
  <pageMargins left="0.511811024" right="0.511811024" top="0.78740157499999996" bottom="0.78740157499999996" header="0" footer="0"/>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R99"/>
  <sheetViews>
    <sheetView topLeftCell="A28" workbookViewId="0">
      <selection activeCell="O48" sqref="O48"/>
    </sheetView>
  </sheetViews>
  <sheetFormatPr defaultColWidth="14.42578125" defaultRowHeight="15" customHeight="1"/>
  <cols>
    <col min="1" max="1" width="9.140625" customWidth="1"/>
    <col min="2" max="2" width="34.85546875" customWidth="1"/>
    <col min="3" max="6" width="9.140625" customWidth="1"/>
    <col min="7" max="7" width="12.42578125" customWidth="1"/>
    <col min="8" max="9" width="9.140625" customWidth="1"/>
    <col min="10" max="10" width="12.42578125" customWidth="1"/>
    <col min="11" max="12" width="9.140625" customWidth="1"/>
    <col min="13" max="13" width="12.42578125" customWidth="1"/>
    <col min="14" max="14" width="12.28515625" customWidth="1"/>
    <col min="15" max="15" width="14.42578125" customWidth="1"/>
    <col min="16" max="18" width="9.140625" customWidth="1"/>
  </cols>
  <sheetData>
    <row r="1" spans="1:18" ht="11.25" customHeight="1">
      <c r="A1" s="359"/>
      <c r="B1" s="348"/>
      <c r="C1" s="348"/>
      <c r="D1" s="338"/>
      <c r="E1" s="372" t="s">
        <v>172</v>
      </c>
      <c r="F1" s="305"/>
      <c r="G1" s="299"/>
      <c r="H1" s="371" t="s">
        <v>173</v>
      </c>
      <c r="I1" s="305"/>
      <c r="J1" s="299"/>
      <c r="K1" s="373" t="s">
        <v>174</v>
      </c>
      <c r="L1" s="305"/>
      <c r="M1" s="299"/>
      <c r="N1" s="362" t="s">
        <v>175</v>
      </c>
      <c r="O1" s="362" t="s">
        <v>176</v>
      </c>
      <c r="P1" s="110"/>
      <c r="Q1" s="110"/>
      <c r="R1" s="110"/>
    </row>
    <row r="2" spans="1:18" ht="11.25" customHeight="1">
      <c r="A2" s="166" t="s">
        <v>148</v>
      </c>
      <c r="B2" s="166" t="s">
        <v>425</v>
      </c>
      <c r="C2" s="166" t="s">
        <v>178</v>
      </c>
      <c r="D2" s="166" t="s">
        <v>144</v>
      </c>
      <c r="E2" s="167" t="s">
        <v>179</v>
      </c>
      <c r="F2" s="167" t="s">
        <v>150</v>
      </c>
      <c r="G2" s="167" t="s">
        <v>180</v>
      </c>
      <c r="H2" s="167" t="s">
        <v>179</v>
      </c>
      <c r="I2" s="167" t="s">
        <v>150</v>
      </c>
      <c r="J2" s="167" t="s">
        <v>180</v>
      </c>
      <c r="K2" s="167" t="s">
        <v>179</v>
      </c>
      <c r="L2" s="167" t="s">
        <v>150</v>
      </c>
      <c r="M2" s="167" t="s">
        <v>180</v>
      </c>
      <c r="N2" s="331"/>
      <c r="O2" s="331"/>
      <c r="P2" s="110"/>
      <c r="Q2" s="110"/>
      <c r="R2" s="110"/>
    </row>
    <row r="3" spans="1:18" ht="11.25" customHeight="1">
      <c r="A3" s="370" t="s">
        <v>426</v>
      </c>
      <c r="B3" s="305"/>
      <c r="C3" s="305"/>
      <c r="D3" s="305"/>
      <c r="E3" s="305"/>
      <c r="F3" s="305"/>
      <c r="G3" s="305"/>
      <c r="H3" s="305"/>
      <c r="I3" s="305"/>
      <c r="J3" s="305"/>
      <c r="K3" s="305"/>
      <c r="L3" s="305"/>
      <c r="M3" s="305"/>
      <c r="N3" s="305"/>
      <c r="O3" s="374"/>
      <c r="P3" s="168"/>
      <c r="Q3" s="115"/>
      <c r="R3" s="169"/>
    </row>
    <row r="4" spans="1:18" ht="31.5">
      <c r="A4" s="124">
        <v>1</v>
      </c>
      <c r="B4" s="105" t="s">
        <v>427</v>
      </c>
      <c r="C4" s="98">
        <v>1</v>
      </c>
      <c r="D4" s="170" t="s">
        <v>144</v>
      </c>
      <c r="E4" s="100" t="s">
        <v>241</v>
      </c>
      <c r="F4" s="100">
        <v>160530</v>
      </c>
      <c r="G4" s="171">
        <v>61.73</v>
      </c>
      <c r="H4" s="101" t="s">
        <v>428</v>
      </c>
      <c r="I4" s="100">
        <v>70003</v>
      </c>
      <c r="J4" s="171">
        <v>64.989999999999995</v>
      </c>
      <c r="K4" s="101" t="s">
        <v>208</v>
      </c>
      <c r="L4" s="100">
        <v>158305</v>
      </c>
      <c r="M4" s="171">
        <v>68.7</v>
      </c>
      <c r="N4" s="108">
        <f t="shared" ref="N4:N18" si="0">AVERAGE(G4+J4+M4)/3</f>
        <v>65.14</v>
      </c>
      <c r="O4" s="130">
        <f t="shared" ref="O4:O18" si="1">C4*N4</f>
        <v>65.14</v>
      </c>
      <c r="P4" s="110"/>
      <c r="Q4" s="110"/>
      <c r="R4" s="110"/>
    </row>
    <row r="5" spans="1:18" ht="31.5">
      <c r="A5" s="124">
        <v>2</v>
      </c>
      <c r="B5" s="105" t="s">
        <v>429</v>
      </c>
      <c r="C5" s="98">
        <v>1</v>
      </c>
      <c r="D5" s="170" t="s">
        <v>144</v>
      </c>
      <c r="E5" s="100" t="s">
        <v>162</v>
      </c>
      <c r="F5" s="100">
        <v>160093</v>
      </c>
      <c r="G5" s="171">
        <v>120.11</v>
      </c>
      <c r="H5" s="101" t="s">
        <v>314</v>
      </c>
      <c r="I5" s="100">
        <v>160052</v>
      </c>
      <c r="J5" s="171">
        <v>129.75</v>
      </c>
      <c r="K5" s="101" t="s">
        <v>205</v>
      </c>
      <c r="L5" s="100">
        <v>153032</v>
      </c>
      <c r="M5" s="171">
        <v>134</v>
      </c>
      <c r="N5" s="108">
        <f t="shared" si="0"/>
        <v>127.95333333333333</v>
      </c>
      <c r="O5" s="130">
        <f t="shared" si="1"/>
        <v>127.95333333333333</v>
      </c>
      <c r="P5" s="110"/>
      <c r="Q5" s="110"/>
      <c r="R5" s="110"/>
    </row>
    <row r="6" spans="1:18" ht="198.75" customHeight="1">
      <c r="A6" s="124">
        <v>3</v>
      </c>
      <c r="B6" s="105" t="s">
        <v>430</v>
      </c>
      <c r="C6" s="98">
        <v>1</v>
      </c>
      <c r="D6" s="170" t="s">
        <v>431</v>
      </c>
      <c r="E6" s="100" t="s">
        <v>201</v>
      </c>
      <c r="F6" s="100">
        <v>160471</v>
      </c>
      <c r="G6" s="171">
        <v>68.989999999999995</v>
      </c>
      <c r="H6" s="101" t="s">
        <v>275</v>
      </c>
      <c r="I6" s="100">
        <v>120632</v>
      </c>
      <c r="J6" s="171">
        <v>70.5</v>
      </c>
      <c r="K6" s="172" t="s">
        <v>275</v>
      </c>
      <c r="L6" s="100">
        <v>120632</v>
      </c>
      <c r="M6" s="171">
        <v>70.5</v>
      </c>
      <c r="N6" s="108">
        <f t="shared" si="0"/>
        <v>69.99666666666667</v>
      </c>
      <c r="O6" s="130">
        <f t="shared" si="1"/>
        <v>69.99666666666667</v>
      </c>
      <c r="P6" s="110"/>
      <c r="Q6" s="110"/>
      <c r="R6" s="110"/>
    </row>
    <row r="7" spans="1:18" ht="15.75">
      <c r="A7" s="124">
        <v>5</v>
      </c>
      <c r="B7" s="105" t="s">
        <v>432</v>
      </c>
      <c r="C7" s="98">
        <v>1</v>
      </c>
      <c r="D7" s="170" t="s">
        <v>144</v>
      </c>
      <c r="E7" s="100" t="s">
        <v>159</v>
      </c>
      <c r="F7" s="100"/>
      <c r="G7" s="171">
        <v>38.18</v>
      </c>
      <c r="H7" s="101" t="s">
        <v>161</v>
      </c>
      <c r="I7" s="100"/>
      <c r="J7" s="171">
        <v>28.4</v>
      </c>
      <c r="K7" s="101" t="s">
        <v>433</v>
      </c>
      <c r="L7" s="100"/>
      <c r="M7" s="171">
        <v>36.24</v>
      </c>
      <c r="N7" s="108">
        <f t="shared" si="0"/>
        <v>34.273333333333333</v>
      </c>
      <c r="O7" s="130">
        <f t="shared" si="1"/>
        <v>34.273333333333333</v>
      </c>
      <c r="P7" s="110"/>
      <c r="Q7" s="110"/>
      <c r="R7" s="110"/>
    </row>
    <row r="8" spans="1:18" ht="234" customHeight="1">
      <c r="A8" s="124">
        <v>6</v>
      </c>
      <c r="B8" s="173" t="s">
        <v>434</v>
      </c>
      <c r="C8" s="98">
        <v>1</v>
      </c>
      <c r="D8" s="170" t="s">
        <v>431</v>
      </c>
      <c r="E8" s="98" t="s">
        <v>184</v>
      </c>
      <c r="F8" s="100">
        <v>135066</v>
      </c>
      <c r="G8" s="171">
        <v>102</v>
      </c>
      <c r="H8" s="172" t="s">
        <v>185</v>
      </c>
      <c r="I8" s="100">
        <v>160434</v>
      </c>
      <c r="J8" s="171">
        <v>125</v>
      </c>
      <c r="K8" s="101" t="s">
        <v>165</v>
      </c>
      <c r="L8" s="100">
        <v>160456</v>
      </c>
      <c r="M8" s="171">
        <v>128.94</v>
      </c>
      <c r="N8" s="108">
        <f t="shared" si="0"/>
        <v>118.64666666666666</v>
      </c>
      <c r="O8" s="130">
        <f t="shared" si="1"/>
        <v>118.64666666666666</v>
      </c>
      <c r="P8" s="110"/>
      <c r="Q8" s="110"/>
      <c r="R8" s="110"/>
    </row>
    <row r="9" spans="1:18" ht="31.5">
      <c r="A9" s="124">
        <v>7</v>
      </c>
      <c r="B9" s="105" t="s">
        <v>435</v>
      </c>
      <c r="C9" s="98">
        <v>2</v>
      </c>
      <c r="D9" s="170" t="s">
        <v>144</v>
      </c>
      <c r="E9" s="100" t="s">
        <v>191</v>
      </c>
      <c r="F9" s="100">
        <v>160411</v>
      </c>
      <c r="G9" s="171">
        <v>2.36</v>
      </c>
      <c r="H9" s="101" t="s">
        <v>239</v>
      </c>
      <c r="I9" s="100">
        <v>785600</v>
      </c>
      <c r="J9" s="171">
        <v>2.37</v>
      </c>
      <c r="K9" s="101" t="s">
        <v>436</v>
      </c>
      <c r="L9" s="100">
        <v>160547</v>
      </c>
      <c r="M9" s="171">
        <v>2.37</v>
      </c>
      <c r="N9" s="108">
        <f t="shared" si="0"/>
        <v>2.3666666666666667</v>
      </c>
      <c r="O9" s="130">
        <f t="shared" si="1"/>
        <v>4.7333333333333334</v>
      </c>
      <c r="P9" s="110"/>
      <c r="Q9" s="110"/>
      <c r="R9" s="110"/>
    </row>
    <row r="10" spans="1:18" ht="31.5">
      <c r="A10" s="124">
        <v>8</v>
      </c>
      <c r="B10" s="105" t="s">
        <v>437</v>
      </c>
      <c r="C10" s="98">
        <v>2</v>
      </c>
      <c r="D10" s="170" t="s">
        <v>144</v>
      </c>
      <c r="E10" s="100" t="s">
        <v>239</v>
      </c>
      <c r="F10" s="100">
        <v>785600</v>
      </c>
      <c r="G10" s="171">
        <v>2.66</v>
      </c>
      <c r="H10" s="101" t="s">
        <v>239</v>
      </c>
      <c r="I10" s="100">
        <v>785600</v>
      </c>
      <c r="J10" s="171">
        <v>2.86</v>
      </c>
      <c r="K10" s="101" t="s">
        <v>438</v>
      </c>
      <c r="L10" s="100">
        <v>762300</v>
      </c>
      <c r="M10" s="171">
        <v>3.14</v>
      </c>
      <c r="N10" s="108">
        <f t="shared" si="0"/>
        <v>2.8866666666666667</v>
      </c>
      <c r="O10" s="130">
        <f t="shared" si="1"/>
        <v>5.7733333333333334</v>
      </c>
      <c r="P10" s="110"/>
      <c r="Q10" s="110"/>
      <c r="R10" s="110"/>
    </row>
    <row r="11" spans="1:18" ht="11.25" customHeight="1">
      <c r="A11" s="124">
        <v>9</v>
      </c>
      <c r="B11" s="105" t="s">
        <v>439</v>
      </c>
      <c r="C11" s="98">
        <v>1</v>
      </c>
      <c r="D11" s="170" t="s">
        <v>144</v>
      </c>
      <c r="E11" s="100" t="s">
        <v>305</v>
      </c>
      <c r="F11" s="100">
        <v>925163</v>
      </c>
      <c r="G11" s="171">
        <v>218</v>
      </c>
      <c r="H11" s="101" t="s">
        <v>162</v>
      </c>
      <c r="I11" s="100">
        <v>926788</v>
      </c>
      <c r="J11" s="171">
        <v>220</v>
      </c>
      <c r="K11" s="101" t="s">
        <v>348</v>
      </c>
      <c r="L11" s="100">
        <v>926781</v>
      </c>
      <c r="M11" s="171">
        <v>234.96</v>
      </c>
      <c r="N11" s="108">
        <f t="shared" si="0"/>
        <v>224.32000000000002</v>
      </c>
      <c r="O11" s="130">
        <f t="shared" si="1"/>
        <v>224.32000000000002</v>
      </c>
      <c r="P11" s="110"/>
      <c r="Q11" s="110"/>
      <c r="R11" s="110"/>
    </row>
    <row r="12" spans="1:18" ht="63">
      <c r="A12" s="124">
        <v>10</v>
      </c>
      <c r="B12" s="105" t="s">
        <v>440</v>
      </c>
      <c r="C12" s="98">
        <v>1</v>
      </c>
      <c r="D12" s="170" t="s">
        <v>144</v>
      </c>
      <c r="E12" s="100" t="s">
        <v>184</v>
      </c>
      <c r="F12" s="100">
        <v>158126</v>
      </c>
      <c r="G12" s="171">
        <v>97</v>
      </c>
      <c r="H12" s="101" t="s">
        <v>201</v>
      </c>
      <c r="I12" s="100">
        <v>160547</v>
      </c>
      <c r="J12" s="171">
        <v>131.1</v>
      </c>
      <c r="K12" s="101" t="s">
        <v>191</v>
      </c>
      <c r="L12" s="100">
        <v>160523</v>
      </c>
      <c r="M12" s="171">
        <v>133.21</v>
      </c>
      <c r="N12" s="108">
        <f t="shared" si="0"/>
        <v>120.43666666666667</v>
      </c>
      <c r="O12" s="130">
        <f t="shared" si="1"/>
        <v>120.43666666666667</v>
      </c>
      <c r="P12" s="110"/>
      <c r="Q12" s="110"/>
      <c r="R12" s="110"/>
    </row>
    <row r="13" spans="1:18" ht="31.5">
      <c r="A13" s="124">
        <v>11</v>
      </c>
      <c r="B13" s="105" t="s">
        <v>441</v>
      </c>
      <c r="C13" s="98">
        <v>1</v>
      </c>
      <c r="D13" s="170" t="s">
        <v>144</v>
      </c>
      <c r="E13" s="100" t="s">
        <v>208</v>
      </c>
      <c r="F13" s="100">
        <v>160477</v>
      </c>
      <c r="G13" s="171">
        <v>372</v>
      </c>
      <c r="H13" s="101" t="s">
        <v>197</v>
      </c>
      <c r="I13" s="100">
        <v>160217</v>
      </c>
      <c r="J13" s="171">
        <v>389.99</v>
      </c>
      <c r="K13" s="101" t="s">
        <v>157</v>
      </c>
      <c r="L13" s="100">
        <v>160018</v>
      </c>
      <c r="M13" s="171">
        <v>479</v>
      </c>
      <c r="N13" s="108">
        <f t="shared" si="0"/>
        <v>413.66333333333336</v>
      </c>
      <c r="O13" s="130">
        <f t="shared" si="1"/>
        <v>413.66333333333336</v>
      </c>
      <c r="P13" s="110"/>
      <c r="Q13" s="110"/>
      <c r="R13" s="110"/>
    </row>
    <row r="14" spans="1:18" ht="111.75" customHeight="1">
      <c r="A14" s="124">
        <v>12</v>
      </c>
      <c r="B14" s="105" t="s">
        <v>442</v>
      </c>
      <c r="C14" s="98">
        <v>1</v>
      </c>
      <c r="D14" s="170" t="s">
        <v>196</v>
      </c>
      <c r="E14" s="100" t="s">
        <v>443</v>
      </c>
      <c r="F14" s="100">
        <v>160224</v>
      </c>
      <c r="G14" s="171">
        <v>38.270000000000003</v>
      </c>
      <c r="H14" s="101" t="s">
        <v>444</v>
      </c>
      <c r="I14" s="100">
        <v>154047</v>
      </c>
      <c r="J14" s="171">
        <v>38.9</v>
      </c>
      <c r="K14" s="101" t="s">
        <v>184</v>
      </c>
      <c r="L14" s="100">
        <v>9011</v>
      </c>
      <c r="M14" s="171">
        <v>39</v>
      </c>
      <c r="N14" s="108">
        <f t="shared" si="0"/>
        <v>38.723333333333336</v>
      </c>
      <c r="O14" s="130">
        <f t="shared" si="1"/>
        <v>38.723333333333336</v>
      </c>
      <c r="P14" s="110"/>
      <c r="Q14" s="110"/>
      <c r="R14" s="110"/>
    </row>
    <row r="15" spans="1:18" ht="11.25" customHeight="1">
      <c r="A15" s="124">
        <v>13</v>
      </c>
      <c r="B15" s="105" t="s">
        <v>445</v>
      </c>
      <c r="C15" s="98">
        <v>1</v>
      </c>
      <c r="D15" s="170" t="s">
        <v>144</v>
      </c>
      <c r="E15" s="100" t="s">
        <v>446</v>
      </c>
      <c r="F15" s="100">
        <v>155903</v>
      </c>
      <c r="G15" s="171">
        <v>23</v>
      </c>
      <c r="H15" s="101" t="s">
        <v>253</v>
      </c>
      <c r="I15" s="100">
        <v>782510</v>
      </c>
      <c r="J15" s="171">
        <v>23.5</v>
      </c>
      <c r="K15" s="101" t="s">
        <v>444</v>
      </c>
      <c r="L15" s="100">
        <v>158274</v>
      </c>
      <c r="M15" s="171">
        <v>23.95</v>
      </c>
      <c r="N15" s="108">
        <f t="shared" si="0"/>
        <v>23.483333333333334</v>
      </c>
      <c r="O15" s="130">
        <f t="shared" si="1"/>
        <v>23.483333333333334</v>
      </c>
      <c r="P15" s="110"/>
      <c r="Q15" s="110"/>
      <c r="R15" s="110"/>
    </row>
    <row r="16" spans="1:18" ht="11.25" customHeight="1">
      <c r="A16" s="124">
        <v>14</v>
      </c>
      <c r="B16" s="105" t="s">
        <v>447</v>
      </c>
      <c r="C16" s="98">
        <v>1</v>
      </c>
      <c r="D16" s="170" t="s">
        <v>144</v>
      </c>
      <c r="E16" s="100" t="s">
        <v>448</v>
      </c>
      <c r="F16" s="100">
        <v>782510</v>
      </c>
      <c r="G16" s="171">
        <v>765</v>
      </c>
      <c r="H16" s="101" t="s">
        <v>201</v>
      </c>
      <c r="I16" s="100">
        <v>787000</v>
      </c>
      <c r="J16" s="171">
        <v>780.44</v>
      </c>
      <c r="K16" s="101" t="s">
        <v>286</v>
      </c>
      <c r="L16" s="100">
        <v>160237</v>
      </c>
      <c r="M16" s="171">
        <v>780.67</v>
      </c>
      <c r="N16" s="108">
        <f t="shared" si="0"/>
        <v>775.37</v>
      </c>
      <c r="O16" s="130">
        <f t="shared" si="1"/>
        <v>775.37</v>
      </c>
      <c r="P16" s="110"/>
      <c r="Q16" s="110"/>
      <c r="R16" s="110"/>
    </row>
    <row r="17" spans="1:18" ht="24.75" customHeight="1">
      <c r="A17" s="124">
        <v>15</v>
      </c>
      <c r="B17" s="173" t="s">
        <v>449</v>
      </c>
      <c r="C17" s="98">
        <v>1</v>
      </c>
      <c r="D17" s="170" t="s">
        <v>144</v>
      </c>
      <c r="E17" s="100" t="s">
        <v>184</v>
      </c>
      <c r="F17" s="100">
        <v>160228</v>
      </c>
      <c r="G17" s="171">
        <v>31.5</v>
      </c>
      <c r="H17" s="101" t="s">
        <v>450</v>
      </c>
      <c r="I17" s="100">
        <v>795500</v>
      </c>
      <c r="J17" s="171">
        <v>35</v>
      </c>
      <c r="K17" s="101" t="s">
        <v>162</v>
      </c>
      <c r="L17" s="100">
        <v>160093</v>
      </c>
      <c r="M17" s="171">
        <v>38.78</v>
      </c>
      <c r="N17" s="108">
        <f t="shared" si="0"/>
        <v>35.093333333333334</v>
      </c>
      <c r="O17" s="130">
        <f t="shared" si="1"/>
        <v>35.093333333333334</v>
      </c>
      <c r="P17" s="110"/>
      <c r="Q17" s="110"/>
      <c r="R17" s="110"/>
    </row>
    <row r="18" spans="1:18" ht="109.5" customHeight="1">
      <c r="A18" s="124">
        <v>16</v>
      </c>
      <c r="B18" s="173" t="s">
        <v>451</v>
      </c>
      <c r="C18" s="100">
        <v>1</v>
      </c>
      <c r="D18" s="170" t="s">
        <v>144</v>
      </c>
      <c r="E18" s="100" t="s">
        <v>452</v>
      </c>
      <c r="F18" s="100">
        <v>160171</v>
      </c>
      <c r="G18" s="171">
        <v>899</v>
      </c>
      <c r="H18" s="101" t="s">
        <v>453</v>
      </c>
      <c r="I18" s="100">
        <v>389461</v>
      </c>
      <c r="J18" s="171">
        <v>913.13</v>
      </c>
      <c r="K18" s="101" t="s">
        <v>166</v>
      </c>
      <c r="L18" s="100">
        <v>987791</v>
      </c>
      <c r="M18" s="171">
        <v>971.37</v>
      </c>
      <c r="N18" s="108">
        <f t="shared" si="0"/>
        <v>927.83333333333337</v>
      </c>
      <c r="O18" s="130">
        <f t="shared" si="1"/>
        <v>927.83333333333337</v>
      </c>
      <c r="P18" s="110"/>
      <c r="Q18" s="110"/>
      <c r="R18" s="110"/>
    </row>
    <row r="19" spans="1:18" ht="11.25" customHeight="1">
      <c r="A19" s="174" t="s">
        <v>148</v>
      </c>
      <c r="B19" s="174" t="s">
        <v>425</v>
      </c>
      <c r="C19" s="174" t="s">
        <v>178</v>
      </c>
      <c r="D19" s="113" t="s">
        <v>144</v>
      </c>
      <c r="E19" s="114" t="s">
        <v>179</v>
      </c>
      <c r="F19" s="114" t="s">
        <v>150</v>
      </c>
      <c r="G19" s="114" t="s">
        <v>180</v>
      </c>
      <c r="H19" s="114" t="s">
        <v>179</v>
      </c>
      <c r="I19" s="114" t="s">
        <v>150</v>
      </c>
      <c r="J19" s="114" t="s">
        <v>180</v>
      </c>
      <c r="K19" s="114" t="s">
        <v>179</v>
      </c>
      <c r="L19" s="114" t="s">
        <v>150</v>
      </c>
      <c r="M19" s="114" t="s">
        <v>180</v>
      </c>
      <c r="N19" s="175"/>
      <c r="O19" s="175"/>
      <c r="P19" s="110"/>
      <c r="Q19" s="110"/>
      <c r="R19" s="110"/>
    </row>
    <row r="20" spans="1:18" ht="11.25" customHeight="1">
      <c r="A20" s="360" t="s">
        <v>454</v>
      </c>
      <c r="B20" s="341"/>
      <c r="C20" s="341"/>
      <c r="D20" s="341"/>
      <c r="E20" s="341"/>
      <c r="F20" s="341"/>
      <c r="G20" s="341"/>
      <c r="H20" s="341"/>
      <c r="I20" s="341"/>
      <c r="J20" s="341"/>
      <c r="K20" s="341"/>
      <c r="L20" s="341"/>
      <c r="M20" s="341"/>
      <c r="N20" s="341"/>
      <c r="O20" s="342"/>
      <c r="P20" s="115"/>
      <c r="Q20" s="115"/>
      <c r="R20" s="115"/>
    </row>
    <row r="21" spans="1:18" ht="11.25" customHeight="1">
      <c r="A21" s="176">
        <v>1</v>
      </c>
      <c r="B21" s="177" t="s">
        <v>455</v>
      </c>
      <c r="C21" s="118">
        <v>1</v>
      </c>
      <c r="D21" s="119" t="s">
        <v>144</v>
      </c>
      <c r="E21" s="121" t="s">
        <v>229</v>
      </c>
      <c r="F21" s="121">
        <v>926703</v>
      </c>
      <c r="G21" s="122">
        <v>761.71</v>
      </c>
      <c r="H21" s="120" t="s">
        <v>456</v>
      </c>
      <c r="I21" s="121">
        <v>170114</v>
      </c>
      <c r="J21" s="122">
        <v>769.59</v>
      </c>
      <c r="K21" s="120" t="s">
        <v>241</v>
      </c>
      <c r="L21" s="121">
        <v>160473</v>
      </c>
      <c r="M21" s="122">
        <v>789.02</v>
      </c>
      <c r="N21" s="123">
        <f>AVERAGE(G21+J21+M21)/3</f>
        <v>773.44</v>
      </c>
      <c r="O21" s="178">
        <f>C21*N21</f>
        <v>773.44</v>
      </c>
      <c r="P21" s="137"/>
      <c r="Q21" s="110"/>
      <c r="R21" s="110"/>
    </row>
    <row r="22" spans="1:18" ht="11.25" customHeight="1">
      <c r="A22" s="360" t="s">
        <v>457</v>
      </c>
      <c r="B22" s="341"/>
      <c r="C22" s="341"/>
      <c r="D22" s="341"/>
      <c r="E22" s="341"/>
      <c r="F22" s="341"/>
      <c r="G22" s="341"/>
      <c r="H22" s="341"/>
      <c r="I22" s="341"/>
      <c r="J22" s="341"/>
      <c r="K22" s="341"/>
      <c r="L22" s="341"/>
      <c r="M22" s="341"/>
      <c r="N22" s="341"/>
      <c r="O22" s="342"/>
      <c r="P22" s="115"/>
      <c r="Q22" s="115"/>
      <c r="R22" s="115"/>
    </row>
    <row r="23" spans="1:18" ht="11.25" customHeight="1">
      <c r="A23" s="176">
        <v>1</v>
      </c>
      <c r="B23" s="179" t="s">
        <v>458</v>
      </c>
      <c r="C23" s="180">
        <v>1</v>
      </c>
      <c r="D23" s="119" t="s">
        <v>144</v>
      </c>
      <c r="E23" s="121" t="s">
        <v>459</v>
      </c>
      <c r="F23" s="121"/>
      <c r="G23" s="122">
        <v>21.9</v>
      </c>
      <c r="H23" s="120" t="s">
        <v>460</v>
      </c>
      <c r="I23" s="121"/>
      <c r="J23" s="122">
        <v>19.899999999999999</v>
      </c>
      <c r="K23" s="120" t="s">
        <v>346</v>
      </c>
      <c r="L23" s="121"/>
      <c r="M23" s="122">
        <v>19.899999999999999</v>
      </c>
      <c r="N23" s="123">
        <f t="shared" ref="N23:N35" si="2">AVERAGE(G23+J23+M23)/3</f>
        <v>20.566666666666666</v>
      </c>
      <c r="O23" s="123">
        <f t="shared" ref="O23:O35" si="3">C23*N23</f>
        <v>20.566666666666666</v>
      </c>
      <c r="P23" s="181"/>
      <c r="Q23" s="181"/>
      <c r="R23" s="181"/>
    </row>
    <row r="24" spans="1:18" ht="11.25" customHeight="1">
      <c r="A24" s="176">
        <v>2</v>
      </c>
      <c r="B24" s="124" t="s">
        <v>461</v>
      </c>
      <c r="C24" s="182">
        <v>1</v>
      </c>
      <c r="D24" s="126" t="s">
        <v>144</v>
      </c>
      <c r="E24" s="128" t="s">
        <v>462</v>
      </c>
      <c r="F24" s="128"/>
      <c r="G24" s="129">
        <v>29.98</v>
      </c>
      <c r="H24" s="127" t="s">
        <v>460</v>
      </c>
      <c r="I24" s="128"/>
      <c r="J24" s="129">
        <v>26.64</v>
      </c>
      <c r="K24" s="127" t="s">
        <v>463</v>
      </c>
      <c r="L24" s="128"/>
      <c r="M24" s="129">
        <v>26</v>
      </c>
      <c r="N24" s="130">
        <f t="shared" si="2"/>
        <v>27.540000000000003</v>
      </c>
      <c r="O24" s="130">
        <f t="shared" si="3"/>
        <v>27.540000000000003</v>
      </c>
      <c r="P24" s="110"/>
      <c r="Q24" s="110"/>
      <c r="R24" s="110"/>
    </row>
    <row r="25" spans="1:18" ht="11.25" customHeight="1">
      <c r="A25" s="176">
        <v>3</v>
      </c>
      <c r="B25" s="124" t="s">
        <v>464</v>
      </c>
      <c r="C25" s="182">
        <v>1</v>
      </c>
      <c r="D25" s="126" t="s">
        <v>144</v>
      </c>
      <c r="E25" s="128" t="s">
        <v>162</v>
      </c>
      <c r="F25" s="128">
        <v>160093</v>
      </c>
      <c r="G25" s="129">
        <v>120.11</v>
      </c>
      <c r="H25" s="127" t="s">
        <v>314</v>
      </c>
      <c r="I25" s="128">
        <v>160052</v>
      </c>
      <c r="J25" s="129">
        <v>129.75</v>
      </c>
      <c r="K25" s="127" t="s">
        <v>205</v>
      </c>
      <c r="L25" s="128">
        <v>153032</v>
      </c>
      <c r="M25" s="129">
        <v>134</v>
      </c>
      <c r="N25" s="130">
        <f t="shared" si="2"/>
        <v>127.95333333333333</v>
      </c>
      <c r="O25" s="130">
        <f t="shared" si="3"/>
        <v>127.95333333333333</v>
      </c>
      <c r="P25" s="110"/>
      <c r="Q25" s="110"/>
      <c r="R25" s="110"/>
    </row>
    <row r="26" spans="1:18" ht="11.25" customHeight="1">
      <c r="A26" s="176">
        <v>4</v>
      </c>
      <c r="B26" s="124" t="s">
        <v>465</v>
      </c>
      <c r="C26" s="182">
        <v>1</v>
      </c>
      <c r="D26" s="126" t="s">
        <v>144</v>
      </c>
      <c r="E26" s="128" t="s">
        <v>333</v>
      </c>
      <c r="F26" s="128"/>
      <c r="G26" s="129">
        <v>19.97</v>
      </c>
      <c r="H26" s="127" t="s">
        <v>466</v>
      </c>
      <c r="I26" s="128"/>
      <c r="J26" s="129">
        <v>17.25</v>
      </c>
      <c r="K26" s="127" t="s">
        <v>333</v>
      </c>
      <c r="L26" s="128"/>
      <c r="M26" s="129">
        <v>25.09</v>
      </c>
      <c r="N26" s="130">
        <f t="shared" si="2"/>
        <v>20.77</v>
      </c>
      <c r="O26" s="130">
        <f t="shared" si="3"/>
        <v>20.77</v>
      </c>
      <c r="P26" s="110"/>
      <c r="Q26" s="110"/>
      <c r="R26" s="110"/>
    </row>
    <row r="27" spans="1:18" ht="11.25" customHeight="1">
      <c r="A27" s="176">
        <v>5</v>
      </c>
      <c r="B27" s="124" t="s">
        <v>467</v>
      </c>
      <c r="C27" s="125">
        <v>1</v>
      </c>
      <c r="D27" s="126" t="s">
        <v>144</v>
      </c>
      <c r="E27" s="128" t="s">
        <v>468</v>
      </c>
      <c r="F27" s="128">
        <v>112408</v>
      </c>
      <c r="G27" s="129">
        <v>21.96</v>
      </c>
      <c r="H27" s="127" t="s">
        <v>256</v>
      </c>
      <c r="I27" s="128">
        <v>158296</v>
      </c>
      <c r="J27" s="129">
        <v>22.8</v>
      </c>
      <c r="K27" s="127" t="s">
        <v>204</v>
      </c>
      <c r="L27" s="128">
        <v>927644</v>
      </c>
      <c r="M27" s="129">
        <v>22.96</v>
      </c>
      <c r="N27" s="130">
        <f t="shared" si="2"/>
        <v>22.573333333333334</v>
      </c>
      <c r="O27" s="130">
        <f t="shared" si="3"/>
        <v>22.573333333333334</v>
      </c>
      <c r="P27" s="110"/>
      <c r="Q27" s="110"/>
      <c r="R27" s="110"/>
    </row>
    <row r="28" spans="1:18" ht="11.25" customHeight="1">
      <c r="A28" s="176">
        <v>6</v>
      </c>
      <c r="B28" s="158" t="s">
        <v>469</v>
      </c>
      <c r="C28" s="182">
        <v>1</v>
      </c>
      <c r="D28" s="126" t="s">
        <v>144</v>
      </c>
      <c r="E28" s="128" t="s">
        <v>470</v>
      </c>
      <c r="F28" s="128"/>
      <c r="G28" s="129">
        <v>36.96</v>
      </c>
      <c r="H28" s="127" t="s">
        <v>471</v>
      </c>
      <c r="I28" s="128"/>
      <c r="J28" s="129">
        <v>25.15</v>
      </c>
      <c r="K28" s="127" t="s">
        <v>472</v>
      </c>
      <c r="L28" s="128"/>
      <c r="M28" s="129">
        <v>37.17</v>
      </c>
      <c r="N28" s="130">
        <f t="shared" si="2"/>
        <v>33.093333333333334</v>
      </c>
      <c r="O28" s="130">
        <f t="shared" si="3"/>
        <v>33.093333333333334</v>
      </c>
      <c r="P28" s="110"/>
      <c r="Q28" s="110"/>
      <c r="R28" s="110"/>
    </row>
    <row r="29" spans="1:18" ht="11.25" customHeight="1">
      <c r="A29" s="176">
        <v>7</v>
      </c>
      <c r="B29" s="124" t="s">
        <v>473</v>
      </c>
      <c r="C29" s="182">
        <v>1</v>
      </c>
      <c r="D29" s="126" t="s">
        <v>144</v>
      </c>
      <c r="E29" s="128" t="s">
        <v>333</v>
      </c>
      <c r="F29" s="128"/>
      <c r="G29" s="129">
        <v>39.9</v>
      </c>
      <c r="H29" s="127" t="s">
        <v>474</v>
      </c>
      <c r="I29" s="128"/>
      <c r="J29" s="129">
        <v>18.899999999999999</v>
      </c>
      <c r="K29" s="127" t="s">
        <v>460</v>
      </c>
      <c r="L29" s="128"/>
      <c r="M29" s="129">
        <v>31.78</v>
      </c>
      <c r="N29" s="130">
        <f t="shared" si="2"/>
        <v>30.193333333333332</v>
      </c>
      <c r="O29" s="130">
        <f t="shared" si="3"/>
        <v>30.193333333333332</v>
      </c>
      <c r="P29" s="110"/>
      <c r="Q29" s="110"/>
      <c r="R29" s="110"/>
    </row>
    <row r="30" spans="1:18" ht="11.25" customHeight="1">
      <c r="A30" s="176">
        <v>8</v>
      </c>
      <c r="B30" s="124" t="s">
        <v>475</v>
      </c>
      <c r="C30" s="182">
        <v>1</v>
      </c>
      <c r="D30" s="126" t="s">
        <v>144</v>
      </c>
      <c r="E30" s="128" t="s">
        <v>459</v>
      </c>
      <c r="F30" s="128"/>
      <c r="G30" s="129">
        <v>33.9</v>
      </c>
      <c r="H30" s="127" t="s">
        <v>474</v>
      </c>
      <c r="I30" s="128"/>
      <c r="J30" s="129">
        <v>39.9</v>
      </c>
      <c r="K30" s="127" t="s">
        <v>476</v>
      </c>
      <c r="L30" s="128"/>
      <c r="M30" s="129">
        <v>67.63</v>
      </c>
      <c r="N30" s="130">
        <f t="shared" si="2"/>
        <v>47.143333333333338</v>
      </c>
      <c r="O30" s="130">
        <f t="shared" si="3"/>
        <v>47.143333333333338</v>
      </c>
      <c r="P30" s="110"/>
      <c r="Q30" s="110"/>
      <c r="R30" s="110"/>
    </row>
    <row r="31" spans="1:18" ht="11.25" customHeight="1">
      <c r="A31" s="176">
        <v>9</v>
      </c>
      <c r="B31" s="124" t="s">
        <v>477</v>
      </c>
      <c r="C31" s="182">
        <v>1</v>
      </c>
      <c r="D31" s="126" t="s">
        <v>144</v>
      </c>
      <c r="E31" s="128" t="s">
        <v>207</v>
      </c>
      <c r="F31" s="128">
        <v>160004</v>
      </c>
      <c r="G31" s="129">
        <v>189</v>
      </c>
      <c r="H31" s="127" t="s">
        <v>184</v>
      </c>
      <c r="I31" s="128">
        <v>160225</v>
      </c>
      <c r="J31" s="129">
        <v>189</v>
      </c>
      <c r="K31" s="127" t="s">
        <v>165</v>
      </c>
      <c r="L31" s="128">
        <v>160225</v>
      </c>
      <c r="M31" s="129">
        <v>189</v>
      </c>
      <c r="N31" s="130">
        <f t="shared" si="2"/>
        <v>189</v>
      </c>
      <c r="O31" s="130">
        <f t="shared" si="3"/>
        <v>189</v>
      </c>
      <c r="P31" s="110"/>
      <c r="Q31" s="110"/>
      <c r="R31" s="110"/>
    </row>
    <row r="32" spans="1:18" ht="11.25" customHeight="1">
      <c r="A32" s="176">
        <v>10</v>
      </c>
      <c r="B32" s="158" t="s">
        <v>478</v>
      </c>
      <c r="C32" s="182">
        <v>1</v>
      </c>
      <c r="D32" s="126" t="s">
        <v>144</v>
      </c>
      <c r="E32" s="141" t="s">
        <v>256</v>
      </c>
      <c r="F32" s="141">
        <v>158296</v>
      </c>
      <c r="G32" s="183">
        <v>43.99</v>
      </c>
      <c r="H32" s="184" t="s">
        <v>166</v>
      </c>
      <c r="I32" s="141">
        <v>153028</v>
      </c>
      <c r="J32" s="183">
        <v>44</v>
      </c>
      <c r="K32" s="185" t="s">
        <v>314</v>
      </c>
      <c r="L32" s="141">
        <v>154580</v>
      </c>
      <c r="M32" s="183">
        <v>45</v>
      </c>
      <c r="N32" s="130">
        <f t="shared" si="2"/>
        <v>44.330000000000005</v>
      </c>
      <c r="O32" s="130">
        <f t="shared" si="3"/>
        <v>44.330000000000005</v>
      </c>
      <c r="P32" s="181"/>
      <c r="Q32" s="181"/>
      <c r="R32" s="181"/>
    </row>
    <row r="33" spans="1:18" ht="11.25" customHeight="1">
      <c r="A33" s="176">
        <v>11</v>
      </c>
      <c r="B33" s="158" t="s">
        <v>479</v>
      </c>
      <c r="C33" s="182">
        <v>1</v>
      </c>
      <c r="D33" s="126" t="s">
        <v>144</v>
      </c>
      <c r="E33" s="128" t="s">
        <v>480</v>
      </c>
      <c r="F33" s="128">
        <v>120632</v>
      </c>
      <c r="G33" s="129">
        <v>64.98</v>
      </c>
      <c r="H33" s="127" t="s">
        <v>480</v>
      </c>
      <c r="I33" s="128">
        <v>158377</v>
      </c>
      <c r="J33" s="129">
        <v>65.709999999999994</v>
      </c>
      <c r="K33" s="127" t="s">
        <v>241</v>
      </c>
      <c r="L33" s="128">
        <v>765706</v>
      </c>
      <c r="M33" s="129">
        <v>66.819999999999993</v>
      </c>
      <c r="N33" s="130">
        <f t="shared" si="2"/>
        <v>65.836666666666659</v>
      </c>
      <c r="O33" s="130">
        <f t="shared" si="3"/>
        <v>65.836666666666659</v>
      </c>
      <c r="P33" s="110"/>
      <c r="Q33" s="110"/>
      <c r="R33" s="110"/>
    </row>
    <row r="34" spans="1:18" ht="11.25" customHeight="1">
      <c r="A34" s="176">
        <v>12</v>
      </c>
      <c r="B34" s="158" t="s">
        <v>481</v>
      </c>
      <c r="C34" s="182">
        <v>1</v>
      </c>
      <c r="D34" s="126" t="s">
        <v>144</v>
      </c>
      <c r="E34" s="128" t="s">
        <v>294</v>
      </c>
      <c r="F34" s="128">
        <v>257045</v>
      </c>
      <c r="G34" s="129">
        <v>32.729999999999997</v>
      </c>
      <c r="H34" s="127" t="s">
        <v>256</v>
      </c>
      <c r="I34" s="128">
        <v>70028</v>
      </c>
      <c r="J34" s="129">
        <v>33</v>
      </c>
      <c r="K34" s="127" t="s">
        <v>183</v>
      </c>
      <c r="L34" s="128">
        <v>158334</v>
      </c>
      <c r="M34" s="129">
        <v>41</v>
      </c>
      <c r="N34" s="130">
        <f t="shared" si="2"/>
        <v>35.576666666666661</v>
      </c>
      <c r="O34" s="130">
        <f t="shared" si="3"/>
        <v>35.576666666666661</v>
      </c>
      <c r="P34" s="110"/>
      <c r="Q34" s="110"/>
      <c r="R34" s="110"/>
    </row>
    <row r="35" spans="1:18" ht="121.5" customHeight="1">
      <c r="A35" s="176">
        <v>13</v>
      </c>
      <c r="B35" s="186" t="s">
        <v>482</v>
      </c>
      <c r="C35" s="182">
        <v>1</v>
      </c>
      <c r="D35" s="126" t="s">
        <v>144</v>
      </c>
      <c r="E35" s="128" t="s">
        <v>184</v>
      </c>
      <c r="F35" s="128">
        <v>160093</v>
      </c>
      <c r="G35" s="129">
        <v>2010.96</v>
      </c>
      <c r="H35" s="127" t="s">
        <v>166</v>
      </c>
      <c r="I35" s="128">
        <v>987791</v>
      </c>
      <c r="J35" s="129">
        <v>2050</v>
      </c>
      <c r="K35" s="127" t="s">
        <v>483</v>
      </c>
      <c r="L35" s="128">
        <v>168005</v>
      </c>
      <c r="M35" s="129">
        <v>2090</v>
      </c>
      <c r="N35" s="130">
        <f t="shared" si="2"/>
        <v>2050.3200000000002</v>
      </c>
      <c r="O35" s="130">
        <f t="shared" si="3"/>
        <v>2050.3200000000002</v>
      </c>
      <c r="P35" s="110"/>
      <c r="Q35" s="110"/>
      <c r="R35" s="110"/>
    </row>
    <row r="36" spans="1:18" ht="11.25" customHeight="1">
      <c r="A36" s="370" t="s">
        <v>484</v>
      </c>
      <c r="B36" s="305"/>
      <c r="C36" s="305"/>
      <c r="D36" s="305"/>
      <c r="E36" s="305"/>
      <c r="F36" s="305"/>
      <c r="G36" s="305"/>
      <c r="H36" s="305"/>
      <c r="I36" s="305"/>
      <c r="J36" s="305"/>
      <c r="K36" s="305"/>
      <c r="L36" s="305"/>
      <c r="M36" s="305"/>
      <c r="N36" s="305"/>
      <c r="O36" s="299"/>
      <c r="P36" s="115"/>
      <c r="Q36" s="115"/>
      <c r="R36" s="115"/>
    </row>
    <row r="37" spans="1:18" ht="11.25" customHeight="1">
      <c r="A37" s="124">
        <v>1</v>
      </c>
      <c r="B37" s="187" t="s">
        <v>485</v>
      </c>
      <c r="C37" s="134">
        <v>1</v>
      </c>
      <c r="D37" s="126" t="s">
        <v>144</v>
      </c>
      <c r="E37" s="128" t="s">
        <v>486</v>
      </c>
      <c r="F37" s="128">
        <v>120023</v>
      </c>
      <c r="G37" s="129">
        <v>495.89</v>
      </c>
      <c r="H37" s="127" t="s">
        <v>487</v>
      </c>
      <c r="I37" s="128">
        <v>160060</v>
      </c>
      <c r="J37" s="129">
        <v>509</v>
      </c>
      <c r="K37" s="127" t="s">
        <v>190</v>
      </c>
      <c r="L37" s="128">
        <v>925133</v>
      </c>
      <c r="M37" s="129">
        <v>523</v>
      </c>
      <c r="N37" s="130">
        <f t="shared" ref="N37:N38" si="4">AVERAGE(G37+J37+M37)/3</f>
        <v>509.29666666666662</v>
      </c>
      <c r="O37" s="130">
        <f t="shared" ref="O37:O38" si="5">C37*N37</f>
        <v>509.29666666666662</v>
      </c>
      <c r="P37" s="110"/>
      <c r="Q37" s="110"/>
      <c r="R37" s="110"/>
    </row>
    <row r="38" spans="1:18" ht="11.25" customHeight="1">
      <c r="A38" s="124">
        <v>2</v>
      </c>
      <c r="B38" s="124" t="s">
        <v>488</v>
      </c>
      <c r="C38" s="134">
        <v>1</v>
      </c>
      <c r="D38" s="126" t="s">
        <v>144</v>
      </c>
      <c r="E38" s="128" t="s">
        <v>165</v>
      </c>
      <c r="F38" s="128">
        <v>153058</v>
      </c>
      <c r="G38" s="129">
        <v>1500</v>
      </c>
      <c r="H38" s="127" t="s">
        <v>208</v>
      </c>
      <c r="I38" s="128">
        <v>786810</v>
      </c>
      <c r="J38" s="129">
        <v>1528.1</v>
      </c>
      <c r="K38" s="127" t="s">
        <v>184</v>
      </c>
      <c r="L38" s="128">
        <v>160093</v>
      </c>
      <c r="M38" s="129">
        <v>1574.09</v>
      </c>
      <c r="N38" s="130">
        <f t="shared" si="4"/>
        <v>1534.0633333333333</v>
      </c>
      <c r="O38" s="130">
        <f t="shared" si="5"/>
        <v>1534.0633333333333</v>
      </c>
      <c r="P38" s="110"/>
      <c r="Q38" s="110"/>
      <c r="R38" s="110"/>
    </row>
    <row r="39" spans="1:18" ht="11.25" customHeight="1">
      <c r="A39" s="366" t="s">
        <v>420</v>
      </c>
      <c r="B39" s="367"/>
      <c r="C39" s="367"/>
      <c r="D39" s="367"/>
      <c r="E39" s="367"/>
      <c r="F39" s="367"/>
      <c r="G39" s="367"/>
      <c r="H39" s="367"/>
      <c r="I39" s="367"/>
      <c r="J39" s="367"/>
      <c r="K39" s="367"/>
      <c r="L39" s="367"/>
      <c r="M39" s="367"/>
      <c r="N39" s="368"/>
      <c r="O39" s="188">
        <f>SUM(O3:O38)</f>
        <v>8517.1366666666672</v>
      </c>
      <c r="P39" s="110"/>
      <c r="Q39" s="110"/>
      <c r="R39" s="110"/>
    </row>
    <row r="40" spans="1:18" ht="11.25" customHeight="1" thickBot="1">
      <c r="A40" s="369" t="s">
        <v>489</v>
      </c>
      <c r="B40" s="341"/>
      <c r="C40" s="341"/>
      <c r="D40" s="341"/>
      <c r="E40" s="341"/>
      <c r="F40" s="341"/>
      <c r="G40" s="341"/>
      <c r="H40" s="341"/>
      <c r="I40" s="341"/>
      <c r="J40" s="341"/>
      <c r="K40" s="341"/>
      <c r="L40" s="341"/>
      <c r="M40" s="341"/>
      <c r="N40" s="342"/>
      <c r="O40" s="189">
        <f>O39/10</f>
        <v>851.71366666666677</v>
      </c>
      <c r="P40" s="110"/>
      <c r="Q40" s="110"/>
      <c r="R40" s="110"/>
    </row>
    <row r="41" spans="1:18" ht="15.75" customHeight="1" thickBot="1">
      <c r="A41" s="279"/>
      <c r="B41" s="270"/>
      <c r="C41" s="270"/>
      <c r="D41" s="270"/>
      <c r="E41" s="270"/>
      <c r="F41" s="270"/>
      <c r="G41" s="270"/>
      <c r="H41" s="270"/>
      <c r="I41" s="270"/>
      <c r="J41" s="270"/>
      <c r="K41" s="270"/>
      <c r="L41" s="270"/>
      <c r="M41" s="270"/>
      <c r="N41" s="271"/>
      <c r="O41" s="165"/>
      <c r="P41" s="110"/>
      <c r="Q41" s="110"/>
      <c r="R41" s="110"/>
    </row>
    <row r="42" spans="1:18" ht="11.25" customHeight="1" thickBot="1">
      <c r="A42" s="358" t="s">
        <v>543</v>
      </c>
      <c r="B42" s="341"/>
      <c r="C42" s="341"/>
      <c r="D42" s="341"/>
      <c r="E42" s="341"/>
      <c r="F42" s="341"/>
      <c r="G42" s="341"/>
      <c r="H42" s="341"/>
      <c r="I42" s="341"/>
      <c r="J42" s="341"/>
      <c r="K42" s="341"/>
      <c r="L42" s="341"/>
      <c r="M42" s="341"/>
      <c r="N42" s="342"/>
      <c r="O42" s="165">
        <f>0.1*SUM(O4:O18)</f>
        <v>298.54400000000004</v>
      </c>
      <c r="P42" s="110"/>
      <c r="Q42" s="110"/>
      <c r="R42" s="110"/>
    </row>
    <row r="43" spans="1:18" ht="11.25" customHeight="1" thickBot="1">
      <c r="A43" s="358" t="s">
        <v>544</v>
      </c>
      <c r="B43" s="341"/>
      <c r="C43" s="341"/>
      <c r="D43" s="341"/>
      <c r="E43" s="341"/>
      <c r="F43" s="341"/>
      <c r="G43" s="341"/>
      <c r="H43" s="341"/>
      <c r="I43" s="341"/>
      <c r="J43" s="341"/>
      <c r="K43" s="341"/>
      <c r="L43" s="341"/>
      <c r="M43" s="341"/>
      <c r="N43" s="342"/>
      <c r="O43" s="165">
        <f>0.1*SUM(O21)</f>
        <v>77.344000000000008</v>
      </c>
      <c r="P43" s="110"/>
      <c r="Q43" s="110"/>
      <c r="R43" s="110"/>
    </row>
    <row r="44" spans="1:18" ht="11.25" customHeight="1" thickBot="1">
      <c r="A44" s="358" t="s">
        <v>536</v>
      </c>
      <c r="B44" s="341"/>
      <c r="C44" s="341"/>
      <c r="D44" s="341"/>
      <c r="E44" s="341"/>
      <c r="F44" s="341"/>
      <c r="G44" s="341"/>
      <c r="H44" s="341"/>
      <c r="I44" s="341"/>
      <c r="J44" s="341"/>
      <c r="K44" s="341"/>
      <c r="L44" s="341"/>
      <c r="M44" s="341"/>
      <c r="N44" s="342"/>
      <c r="O44" s="165">
        <f>0.1*SUM(O23:O35)</f>
        <v>271.48966666666672</v>
      </c>
      <c r="P44" s="110"/>
      <c r="Q44" s="110"/>
      <c r="R44" s="110"/>
    </row>
    <row r="45" spans="1:18" ht="11.25" customHeight="1" thickBot="1">
      <c r="A45" s="358" t="s">
        <v>538</v>
      </c>
      <c r="B45" s="341"/>
      <c r="C45" s="341"/>
      <c r="D45" s="341"/>
      <c r="E45" s="341"/>
      <c r="F45" s="341"/>
      <c r="G45" s="341"/>
      <c r="H45" s="341"/>
      <c r="I45" s="341"/>
      <c r="J45" s="341"/>
      <c r="K45" s="341"/>
      <c r="L45" s="341"/>
      <c r="M45" s="341"/>
      <c r="N45" s="342"/>
      <c r="O45" s="165">
        <f>0.1*SUM(O37:O38)</f>
        <v>204.33600000000001</v>
      </c>
      <c r="P45" s="110"/>
      <c r="Q45" s="110"/>
      <c r="R45" s="110"/>
    </row>
    <row r="46" spans="1:18" ht="11.25" customHeight="1" thickBot="1">
      <c r="A46" s="279"/>
      <c r="B46" s="270"/>
      <c r="C46" s="270"/>
      <c r="D46" s="270"/>
      <c r="E46" s="270"/>
      <c r="F46" s="270"/>
      <c r="G46" s="270"/>
      <c r="H46" s="270"/>
      <c r="I46" s="270"/>
      <c r="J46" s="270"/>
      <c r="K46" s="270"/>
      <c r="L46" s="270"/>
      <c r="M46" s="270"/>
      <c r="N46" s="271"/>
      <c r="O46" s="165"/>
      <c r="P46" s="110"/>
      <c r="Q46" s="110"/>
      <c r="R46" s="110"/>
    </row>
    <row r="47" spans="1:18" ht="11.25" customHeight="1" thickBot="1">
      <c r="A47" s="358" t="s">
        <v>545</v>
      </c>
      <c r="B47" s="341"/>
      <c r="C47" s="341"/>
      <c r="D47" s="341"/>
      <c r="E47" s="341"/>
      <c r="F47" s="341"/>
      <c r="G47" s="341"/>
      <c r="H47" s="341"/>
      <c r="I47" s="341"/>
      <c r="J47" s="341"/>
      <c r="K47" s="341"/>
      <c r="L47" s="341"/>
      <c r="M47" s="341"/>
      <c r="N47" s="342"/>
      <c r="O47" s="165">
        <f>+O42/12</f>
        <v>24.878666666666671</v>
      </c>
      <c r="P47" s="110"/>
      <c r="Q47" s="110"/>
      <c r="R47" s="110"/>
    </row>
    <row r="48" spans="1:18" ht="11.25" customHeight="1" thickBot="1">
      <c r="A48" s="358" t="s">
        <v>546</v>
      </c>
      <c r="B48" s="341"/>
      <c r="C48" s="341"/>
      <c r="D48" s="341"/>
      <c r="E48" s="341"/>
      <c r="F48" s="341"/>
      <c r="G48" s="341"/>
      <c r="H48" s="341"/>
      <c r="I48" s="341"/>
      <c r="J48" s="341"/>
      <c r="K48" s="341"/>
      <c r="L48" s="341"/>
      <c r="M48" s="341"/>
      <c r="N48" s="342"/>
      <c r="O48" s="165">
        <f>+O43/12</f>
        <v>6.445333333333334</v>
      </c>
      <c r="P48" s="110"/>
      <c r="Q48" s="110"/>
      <c r="R48" s="110"/>
    </row>
    <row r="49" spans="1:18" ht="11.25" customHeight="1" thickBot="1">
      <c r="A49" s="358" t="s">
        <v>540</v>
      </c>
      <c r="B49" s="341"/>
      <c r="C49" s="341"/>
      <c r="D49" s="341"/>
      <c r="E49" s="341"/>
      <c r="F49" s="341"/>
      <c r="G49" s="341"/>
      <c r="H49" s="341"/>
      <c r="I49" s="341"/>
      <c r="J49" s="341"/>
      <c r="K49" s="341"/>
      <c r="L49" s="341"/>
      <c r="M49" s="341"/>
      <c r="N49" s="342"/>
      <c r="O49" s="165">
        <f>+O44/12</f>
        <v>22.624138888888893</v>
      </c>
      <c r="P49" s="110"/>
      <c r="Q49" s="110"/>
      <c r="R49" s="110"/>
    </row>
    <row r="50" spans="1:18" ht="11.25" customHeight="1" thickBot="1">
      <c r="A50" s="358" t="s">
        <v>542</v>
      </c>
      <c r="B50" s="341"/>
      <c r="C50" s="341"/>
      <c r="D50" s="341"/>
      <c r="E50" s="341"/>
      <c r="F50" s="341"/>
      <c r="G50" s="341"/>
      <c r="H50" s="341"/>
      <c r="I50" s="341"/>
      <c r="J50" s="341"/>
      <c r="K50" s="341"/>
      <c r="L50" s="341"/>
      <c r="M50" s="341"/>
      <c r="N50" s="342"/>
      <c r="O50" s="165">
        <f>+O45/(12*2)</f>
        <v>8.5140000000000011</v>
      </c>
      <c r="P50" s="110"/>
      <c r="Q50" s="110"/>
      <c r="R50" s="110"/>
    </row>
    <row r="51" spans="1:18" ht="11.25" customHeight="1">
      <c r="A51" s="110"/>
      <c r="B51" s="110"/>
      <c r="C51" s="110"/>
      <c r="D51" s="110"/>
      <c r="E51" s="110"/>
      <c r="F51" s="110"/>
      <c r="G51" s="110"/>
      <c r="H51" s="110"/>
      <c r="I51" s="110"/>
      <c r="J51" s="110"/>
      <c r="K51" s="110"/>
      <c r="L51" s="110"/>
      <c r="M51" s="110"/>
      <c r="N51" s="110"/>
      <c r="O51" s="110"/>
      <c r="P51" s="110"/>
      <c r="Q51" s="110"/>
      <c r="R51" s="110"/>
    </row>
    <row r="52" spans="1:18" ht="11.25" customHeight="1">
      <c r="A52" s="361" t="s">
        <v>171</v>
      </c>
      <c r="B52" s="311"/>
      <c r="C52" s="311"/>
      <c r="D52" s="311"/>
      <c r="E52" s="311"/>
      <c r="F52" s="311"/>
      <c r="G52" s="311"/>
      <c r="H52" s="311"/>
      <c r="I52" s="311"/>
      <c r="J52" s="311"/>
      <c r="K52" s="311"/>
      <c r="L52" s="311"/>
      <c r="M52" s="311"/>
      <c r="N52" s="311"/>
      <c r="O52" s="311"/>
      <c r="P52" s="110"/>
      <c r="Q52" s="110"/>
      <c r="R52" s="110"/>
    </row>
    <row r="53" spans="1:18" ht="11.25" customHeight="1">
      <c r="A53" s="311"/>
      <c r="B53" s="311"/>
      <c r="C53" s="311"/>
      <c r="D53" s="311"/>
      <c r="E53" s="311"/>
      <c r="F53" s="311"/>
      <c r="G53" s="311"/>
      <c r="H53" s="311"/>
      <c r="I53" s="311"/>
      <c r="J53" s="311"/>
      <c r="K53" s="311"/>
      <c r="L53" s="311"/>
      <c r="M53" s="311"/>
      <c r="N53" s="311"/>
      <c r="O53" s="311"/>
      <c r="P53" s="110"/>
      <c r="Q53" s="110"/>
      <c r="R53" s="110"/>
    </row>
    <row r="54" spans="1:18" ht="11.25" customHeight="1">
      <c r="A54" s="311"/>
      <c r="B54" s="311"/>
      <c r="C54" s="311"/>
      <c r="D54" s="311"/>
      <c r="E54" s="311"/>
      <c r="F54" s="311"/>
      <c r="G54" s="311"/>
      <c r="H54" s="311"/>
      <c r="I54" s="311"/>
      <c r="J54" s="311"/>
      <c r="K54" s="311"/>
      <c r="L54" s="311"/>
      <c r="M54" s="311"/>
      <c r="N54" s="311"/>
      <c r="O54" s="311"/>
      <c r="P54" s="110"/>
      <c r="Q54" s="110"/>
      <c r="R54" s="110"/>
    </row>
    <row r="55" spans="1:18" ht="11.25" customHeight="1">
      <c r="A55" s="311"/>
      <c r="B55" s="311"/>
      <c r="C55" s="311"/>
      <c r="D55" s="311"/>
      <c r="E55" s="311"/>
      <c r="F55" s="311"/>
      <c r="G55" s="311"/>
      <c r="H55" s="311"/>
      <c r="I55" s="311"/>
      <c r="J55" s="311"/>
      <c r="K55" s="311"/>
      <c r="L55" s="311"/>
      <c r="M55" s="311"/>
      <c r="N55" s="311"/>
      <c r="O55" s="311"/>
      <c r="P55" s="110"/>
      <c r="Q55" s="110"/>
      <c r="R55" s="110"/>
    </row>
    <row r="56" spans="1:18" ht="11.25" customHeight="1">
      <c r="A56" s="311"/>
      <c r="B56" s="311"/>
      <c r="C56" s="311"/>
      <c r="D56" s="311"/>
      <c r="E56" s="311"/>
      <c r="F56" s="311"/>
      <c r="G56" s="311"/>
      <c r="H56" s="311"/>
      <c r="I56" s="311"/>
      <c r="J56" s="311"/>
      <c r="K56" s="311"/>
      <c r="L56" s="311"/>
      <c r="M56" s="311"/>
      <c r="N56" s="311"/>
      <c r="O56" s="311"/>
      <c r="P56" s="110"/>
      <c r="Q56" s="110"/>
      <c r="R56" s="110"/>
    </row>
    <row r="57" spans="1:18" ht="11.25" customHeight="1">
      <c r="A57" s="110"/>
      <c r="B57" s="110"/>
      <c r="C57" s="110"/>
      <c r="D57" s="110"/>
      <c r="E57" s="110"/>
      <c r="F57" s="110"/>
      <c r="G57" s="110"/>
      <c r="H57" s="110"/>
      <c r="I57" s="110"/>
      <c r="J57" s="110"/>
      <c r="K57" s="110"/>
      <c r="L57" s="110"/>
      <c r="M57" s="110"/>
      <c r="N57" s="110"/>
      <c r="O57" s="110"/>
      <c r="P57" s="110"/>
      <c r="Q57" s="110"/>
      <c r="R57" s="110"/>
    </row>
    <row r="58" spans="1:18" ht="11.25" customHeight="1">
      <c r="A58" s="110"/>
      <c r="B58" s="110"/>
      <c r="C58" s="110"/>
      <c r="D58" s="110"/>
      <c r="E58" s="110"/>
      <c r="F58" s="110"/>
      <c r="G58" s="110"/>
      <c r="H58" s="110"/>
      <c r="I58" s="110"/>
      <c r="J58" s="110"/>
      <c r="K58" s="110"/>
      <c r="L58" s="110"/>
      <c r="M58" s="110"/>
      <c r="N58" s="110"/>
      <c r="O58" s="110"/>
      <c r="P58" s="110"/>
      <c r="Q58" s="110"/>
      <c r="R58" s="110"/>
    </row>
    <row r="59" spans="1:18" ht="11.25" customHeight="1">
      <c r="A59" s="110"/>
      <c r="B59" s="110"/>
      <c r="C59" s="110"/>
      <c r="D59" s="110"/>
      <c r="E59" s="110"/>
      <c r="F59" s="110"/>
      <c r="G59" s="110"/>
      <c r="H59" s="110"/>
      <c r="I59" s="110"/>
      <c r="J59" s="110"/>
      <c r="K59" s="110"/>
      <c r="L59" s="110"/>
      <c r="M59" s="110"/>
      <c r="N59" s="110"/>
      <c r="O59" s="110"/>
      <c r="P59" s="110"/>
      <c r="Q59" s="110"/>
      <c r="R59" s="110"/>
    </row>
    <row r="60" spans="1:18" ht="11.25" customHeight="1">
      <c r="A60" s="110"/>
      <c r="B60" s="110"/>
      <c r="C60" s="110"/>
      <c r="D60" s="110"/>
      <c r="E60" s="110"/>
      <c r="F60" s="110"/>
      <c r="G60" s="110"/>
      <c r="H60" s="110"/>
      <c r="I60" s="110"/>
      <c r="J60" s="110"/>
      <c r="K60" s="110"/>
      <c r="L60" s="110"/>
      <c r="M60" s="110"/>
      <c r="N60" s="110"/>
      <c r="O60" s="110"/>
      <c r="P60" s="110"/>
      <c r="Q60" s="110"/>
      <c r="R60" s="110"/>
    </row>
    <row r="61" spans="1:18" ht="11.25" customHeight="1">
      <c r="A61" s="110"/>
      <c r="B61" s="110"/>
      <c r="C61" s="110"/>
      <c r="D61" s="110"/>
      <c r="E61" s="110"/>
      <c r="F61" s="110"/>
      <c r="G61" s="110"/>
      <c r="H61" s="110"/>
      <c r="I61" s="110"/>
      <c r="J61" s="110"/>
      <c r="K61" s="110"/>
      <c r="L61" s="110"/>
      <c r="M61" s="110"/>
      <c r="N61" s="110"/>
      <c r="O61" s="110"/>
      <c r="P61" s="110"/>
      <c r="Q61" s="110"/>
      <c r="R61" s="110"/>
    </row>
    <row r="62" spans="1:18" ht="11.25" customHeight="1">
      <c r="A62" s="110"/>
      <c r="B62" s="110"/>
      <c r="C62" s="110"/>
      <c r="D62" s="110"/>
      <c r="E62" s="110"/>
      <c r="F62" s="110"/>
      <c r="G62" s="110"/>
      <c r="H62" s="110"/>
      <c r="I62" s="110"/>
      <c r="J62" s="110"/>
      <c r="K62" s="110"/>
      <c r="L62" s="110"/>
      <c r="M62" s="110"/>
      <c r="N62" s="110"/>
      <c r="O62" s="110"/>
      <c r="P62" s="110"/>
      <c r="Q62" s="110"/>
      <c r="R62" s="110"/>
    </row>
    <row r="63" spans="1:18" ht="11.25" customHeight="1">
      <c r="A63" s="110"/>
      <c r="B63" s="110"/>
      <c r="C63" s="110"/>
      <c r="D63" s="110"/>
      <c r="E63" s="110"/>
      <c r="F63" s="110"/>
      <c r="G63" s="110"/>
      <c r="H63" s="110"/>
      <c r="I63" s="110"/>
      <c r="J63" s="110"/>
      <c r="K63" s="110"/>
      <c r="L63" s="110"/>
      <c r="M63" s="110"/>
      <c r="N63" s="110"/>
      <c r="O63" s="110"/>
      <c r="P63" s="110"/>
      <c r="Q63" s="110"/>
      <c r="R63" s="110"/>
    </row>
    <row r="64" spans="1:18" ht="11.25" customHeight="1">
      <c r="A64" s="110"/>
      <c r="B64" s="110"/>
      <c r="C64" s="110"/>
      <c r="D64" s="110"/>
      <c r="E64" s="110"/>
      <c r="F64" s="110"/>
      <c r="G64" s="110"/>
      <c r="H64" s="110"/>
      <c r="I64" s="110"/>
      <c r="J64" s="110"/>
      <c r="K64" s="110"/>
      <c r="L64" s="110"/>
      <c r="M64" s="110"/>
      <c r="N64" s="110"/>
      <c r="O64" s="110"/>
      <c r="P64" s="110"/>
      <c r="Q64" s="110"/>
      <c r="R64" s="110"/>
    </row>
    <row r="65" spans="1:18" ht="11.25" customHeight="1">
      <c r="A65" s="110"/>
      <c r="B65" s="110"/>
      <c r="C65" s="110"/>
      <c r="D65" s="110"/>
      <c r="E65" s="110"/>
      <c r="F65" s="110"/>
      <c r="G65" s="110"/>
      <c r="H65" s="110"/>
      <c r="I65" s="110"/>
      <c r="J65" s="110"/>
      <c r="K65" s="110"/>
      <c r="L65" s="110"/>
      <c r="M65" s="110"/>
      <c r="N65" s="110"/>
      <c r="O65" s="110"/>
      <c r="P65" s="110"/>
      <c r="Q65" s="110"/>
      <c r="R65" s="110"/>
    </row>
    <row r="66" spans="1:18" ht="11.25" customHeight="1">
      <c r="A66" s="110"/>
      <c r="B66" s="110"/>
      <c r="C66" s="110"/>
      <c r="D66" s="110"/>
      <c r="E66" s="110"/>
      <c r="F66" s="110"/>
      <c r="G66" s="110"/>
      <c r="H66" s="110"/>
      <c r="I66" s="110"/>
      <c r="J66" s="110"/>
      <c r="K66" s="110"/>
      <c r="L66" s="110"/>
      <c r="M66" s="110"/>
      <c r="N66" s="110"/>
      <c r="O66" s="110"/>
      <c r="P66" s="110"/>
      <c r="Q66" s="110"/>
      <c r="R66" s="110"/>
    </row>
    <row r="67" spans="1:18" ht="11.25" customHeight="1">
      <c r="A67" s="110"/>
      <c r="B67" s="110"/>
      <c r="C67" s="110"/>
      <c r="D67" s="110"/>
      <c r="E67" s="110"/>
      <c r="F67" s="110"/>
      <c r="G67" s="110"/>
      <c r="H67" s="110"/>
      <c r="I67" s="110"/>
      <c r="J67" s="110"/>
      <c r="K67" s="110"/>
      <c r="L67" s="110"/>
      <c r="M67" s="110"/>
      <c r="N67" s="110"/>
      <c r="O67" s="110"/>
      <c r="P67" s="110"/>
      <c r="Q67" s="110"/>
      <c r="R67" s="110"/>
    </row>
    <row r="68" spans="1:18" ht="11.25" customHeight="1">
      <c r="A68" s="110"/>
      <c r="B68" s="110"/>
      <c r="C68" s="110"/>
      <c r="D68" s="110"/>
      <c r="E68" s="110"/>
      <c r="F68" s="110"/>
      <c r="G68" s="110"/>
      <c r="H68" s="110"/>
      <c r="I68" s="110"/>
      <c r="J68" s="110"/>
      <c r="K68" s="110"/>
      <c r="L68" s="110"/>
      <c r="M68" s="110"/>
      <c r="N68" s="110"/>
      <c r="O68" s="110"/>
      <c r="P68" s="110"/>
      <c r="Q68" s="110"/>
      <c r="R68" s="110"/>
    </row>
    <row r="69" spans="1:18" ht="11.25" customHeight="1">
      <c r="A69" s="110"/>
      <c r="B69" s="110"/>
      <c r="C69" s="110"/>
      <c r="D69" s="110"/>
      <c r="E69" s="110"/>
      <c r="F69" s="110"/>
      <c r="G69" s="110"/>
      <c r="H69" s="110"/>
      <c r="I69" s="110"/>
      <c r="J69" s="110"/>
      <c r="K69" s="110"/>
      <c r="L69" s="110"/>
      <c r="M69" s="110"/>
      <c r="N69" s="110"/>
      <c r="O69" s="110"/>
      <c r="P69" s="110"/>
      <c r="Q69" s="110"/>
      <c r="R69" s="110"/>
    </row>
    <row r="70" spans="1:18" ht="11.25" customHeight="1">
      <c r="A70" s="110"/>
      <c r="B70" s="110"/>
      <c r="C70" s="110"/>
      <c r="D70" s="110"/>
      <c r="E70" s="110"/>
      <c r="F70" s="110"/>
      <c r="G70" s="110"/>
      <c r="H70" s="110"/>
      <c r="I70" s="110"/>
      <c r="J70" s="110"/>
      <c r="K70" s="110"/>
      <c r="L70" s="110"/>
      <c r="M70" s="110"/>
      <c r="N70" s="110"/>
      <c r="O70" s="110"/>
      <c r="P70" s="110"/>
      <c r="Q70" s="110"/>
      <c r="R70" s="110"/>
    </row>
    <row r="71" spans="1:18" ht="11.25" customHeight="1">
      <c r="A71" s="110"/>
      <c r="B71" s="110"/>
      <c r="C71" s="110"/>
      <c r="D71" s="110"/>
      <c r="E71" s="110"/>
      <c r="F71" s="110"/>
      <c r="G71" s="110"/>
      <c r="H71" s="110"/>
      <c r="I71" s="110"/>
      <c r="J71" s="110"/>
      <c r="K71" s="110"/>
      <c r="L71" s="110"/>
      <c r="M71" s="110"/>
      <c r="N71" s="110"/>
      <c r="O71" s="110"/>
      <c r="P71" s="110"/>
      <c r="Q71" s="110"/>
      <c r="R71" s="110"/>
    </row>
    <row r="72" spans="1:18" ht="11.25" customHeight="1">
      <c r="A72" s="110"/>
      <c r="B72" s="110"/>
      <c r="C72" s="110"/>
      <c r="D72" s="110"/>
      <c r="E72" s="110"/>
      <c r="F72" s="110"/>
      <c r="G72" s="110"/>
      <c r="H72" s="110"/>
      <c r="I72" s="110"/>
      <c r="J72" s="110"/>
      <c r="K72" s="110"/>
      <c r="L72" s="110"/>
      <c r="M72" s="110"/>
      <c r="N72" s="110"/>
      <c r="O72" s="110"/>
      <c r="P72" s="110"/>
      <c r="Q72" s="110"/>
      <c r="R72" s="110"/>
    </row>
    <row r="73" spans="1:18" ht="11.25" customHeight="1">
      <c r="A73" s="110"/>
      <c r="B73" s="110"/>
      <c r="C73" s="110"/>
      <c r="D73" s="110"/>
      <c r="E73" s="110"/>
      <c r="F73" s="110"/>
      <c r="G73" s="110"/>
      <c r="H73" s="110"/>
      <c r="I73" s="110"/>
      <c r="J73" s="110"/>
      <c r="K73" s="110"/>
      <c r="L73" s="110"/>
      <c r="M73" s="110"/>
      <c r="N73" s="110"/>
      <c r="O73" s="110"/>
      <c r="P73" s="110"/>
      <c r="Q73" s="110"/>
      <c r="R73" s="110"/>
    </row>
    <row r="74" spans="1:18" ht="11.25" customHeight="1">
      <c r="A74" s="110"/>
      <c r="B74" s="110"/>
      <c r="C74" s="110"/>
      <c r="D74" s="110"/>
      <c r="E74" s="110"/>
      <c r="F74" s="110"/>
      <c r="G74" s="110"/>
      <c r="H74" s="110"/>
      <c r="I74" s="110"/>
      <c r="J74" s="110"/>
      <c r="K74" s="110"/>
      <c r="L74" s="110"/>
      <c r="M74" s="110"/>
      <c r="N74" s="110"/>
      <c r="O74" s="110"/>
      <c r="P74" s="110"/>
      <c r="Q74" s="110"/>
      <c r="R74" s="110"/>
    </row>
    <row r="75" spans="1:18" ht="11.25" customHeight="1">
      <c r="A75" s="110"/>
      <c r="B75" s="110"/>
      <c r="C75" s="110"/>
      <c r="D75" s="110"/>
      <c r="E75" s="110"/>
      <c r="F75" s="110"/>
      <c r="G75" s="110"/>
      <c r="H75" s="110"/>
      <c r="I75" s="110"/>
      <c r="J75" s="110"/>
      <c r="K75" s="110"/>
      <c r="L75" s="110"/>
      <c r="M75" s="110"/>
      <c r="N75" s="110"/>
      <c r="O75" s="110"/>
      <c r="P75" s="110"/>
      <c r="Q75" s="110"/>
      <c r="R75" s="110"/>
    </row>
    <row r="76" spans="1:18" ht="11.25" customHeight="1">
      <c r="A76" s="110"/>
      <c r="B76" s="110"/>
      <c r="C76" s="110"/>
      <c r="D76" s="110"/>
      <c r="E76" s="110"/>
      <c r="F76" s="110"/>
      <c r="G76" s="110"/>
      <c r="H76" s="110"/>
      <c r="I76" s="110"/>
      <c r="J76" s="110"/>
      <c r="K76" s="110"/>
      <c r="L76" s="110"/>
      <c r="M76" s="110"/>
      <c r="N76" s="110"/>
      <c r="O76" s="110"/>
      <c r="P76" s="110"/>
      <c r="Q76" s="110"/>
      <c r="R76" s="110"/>
    </row>
    <row r="77" spans="1:18" ht="11.25" customHeight="1">
      <c r="A77" s="110"/>
      <c r="B77" s="110"/>
      <c r="C77" s="110"/>
      <c r="D77" s="110"/>
      <c r="E77" s="110"/>
      <c r="F77" s="110"/>
      <c r="G77" s="110"/>
      <c r="H77" s="110"/>
      <c r="I77" s="110"/>
      <c r="J77" s="110"/>
      <c r="K77" s="110"/>
      <c r="L77" s="110"/>
      <c r="M77" s="110"/>
      <c r="N77" s="110"/>
      <c r="O77" s="110"/>
      <c r="P77" s="110"/>
      <c r="Q77" s="110"/>
      <c r="R77" s="110"/>
    </row>
    <row r="78" spans="1:18" ht="11.25" customHeight="1">
      <c r="A78" s="110"/>
      <c r="B78" s="110"/>
      <c r="C78" s="110"/>
      <c r="D78" s="110"/>
      <c r="E78" s="110"/>
      <c r="F78" s="110"/>
      <c r="G78" s="110"/>
      <c r="H78" s="110"/>
      <c r="I78" s="110"/>
      <c r="J78" s="110"/>
      <c r="K78" s="110"/>
      <c r="L78" s="110"/>
      <c r="M78" s="110"/>
      <c r="N78" s="110"/>
      <c r="O78" s="110"/>
      <c r="P78" s="110"/>
      <c r="Q78" s="110"/>
      <c r="R78" s="110"/>
    </row>
    <row r="79" spans="1:18" ht="11.25" customHeight="1">
      <c r="A79" s="110"/>
      <c r="B79" s="110"/>
      <c r="C79" s="110"/>
      <c r="D79" s="110"/>
      <c r="E79" s="110"/>
      <c r="F79" s="110"/>
      <c r="G79" s="110"/>
      <c r="H79" s="110"/>
      <c r="I79" s="110"/>
      <c r="J79" s="110"/>
      <c r="K79" s="110"/>
      <c r="L79" s="110"/>
      <c r="M79" s="110"/>
      <c r="N79" s="110"/>
      <c r="O79" s="110"/>
      <c r="P79" s="110"/>
      <c r="Q79" s="110"/>
      <c r="R79" s="110"/>
    </row>
    <row r="80" spans="1:18" ht="11.25" customHeight="1">
      <c r="A80" s="110"/>
      <c r="B80" s="110"/>
      <c r="C80" s="110"/>
      <c r="D80" s="110"/>
      <c r="E80" s="110"/>
      <c r="F80" s="110"/>
      <c r="G80" s="110"/>
      <c r="H80" s="110"/>
      <c r="I80" s="110"/>
      <c r="J80" s="110"/>
      <c r="K80" s="110"/>
      <c r="L80" s="110"/>
      <c r="M80" s="110"/>
      <c r="N80" s="110"/>
      <c r="O80" s="110"/>
      <c r="P80" s="110"/>
      <c r="Q80" s="110"/>
      <c r="R80" s="110"/>
    </row>
    <row r="81" spans="1:18" ht="11.25" customHeight="1">
      <c r="A81" s="110"/>
      <c r="B81" s="110"/>
      <c r="C81" s="110"/>
      <c r="D81" s="110"/>
      <c r="E81" s="110"/>
      <c r="F81" s="110"/>
      <c r="G81" s="110"/>
      <c r="H81" s="110"/>
      <c r="I81" s="110"/>
      <c r="J81" s="110"/>
      <c r="K81" s="110"/>
      <c r="L81" s="110"/>
      <c r="M81" s="110"/>
      <c r="N81" s="110"/>
      <c r="O81" s="110"/>
      <c r="P81" s="110"/>
      <c r="Q81" s="110"/>
      <c r="R81" s="110"/>
    </row>
    <row r="82" spans="1:18" ht="11.25" customHeight="1">
      <c r="A82" s="110"/>
      <c r="B82" s="110"/>
      <c r="C82" s="110"/>
      <c r="D82" s="110"/>
      <c r="E82" s="110"/>
      <c r="F82" s="110"/>
      <c r="G82" s="110"/>
      <c r="H82" s="110"/>
      <c r="I82" s="110"/>
      <c r="J82" s="110"/>
      <c r="K82" s="110"/>
      <c r="L82" s="110"/>
      <c r="M82" s="110"/>
      <c r="N82" s="110"/>
      <c r="O82" s="110"/>
      <c r="P82" s="110"/>
      <c r="Q82" s="110"/>
      <c r="R82" s="110"/>
    </row>
    <row r="83" spans="1:18" ht="11.25" customHeight="1">
      <c r="A83" s="110"/>
      <c r="B83" s="110"/>
      <c r="C83" s="110"/>
      <c r="D83" s="110"/>
      <c r="E83" s="110"/>
      <c r="F83" s="110"/>
      <c r="G83" s="110"/>
      <c r="H83" s="110"/>
      <c r="I83" s="110"/>
      <c r="J83" s="110"/>
      <c r="K83" s="110"/>
      <c r="L83" s="110"/>
      <c r="M83" s="110"/>
      <c r="N83" s="110"/>
      <c r="O83" s="110"/>
      <c r="P83" s="110"/>
      <c r="Q83" s="110"/>
      <c r="R83" s="110"/>
    </row>
    <row r="84" spans="1:18" ht="11.25" customHeight="1">
      <c r="A84" s="110"/>
      <c r="B84" s="110"/>
      <c r="C84" s="110"/>
      <c r="D84" s="110"/>
      <c r="E84" s="110"/>
      <c r="F84" s="110"/>
      <c r="G84" s="110"/>
      <c r="H84" s="110"/>
      <c r="I84" s="110"/>
      <c r="J84" s="110"/>
      <c r="K84" s="110"/>
      <c r="L84" s="110"/>
      <c r="M84" s="110"/>
      <c r="N84" s="110"/>
      <c r="O84" s="110"/>
      <c r="P84" s="110"/>
      <c r="Q84" s="110"/>
      <c r="R84" s="110"/>
    </row>
    <row r="85" spans="1:18" ht="11.25" customHeight="1">
      <c r="A85" s="110"/>
      <c r="B85" s="110"/>
      <c r="C85" s="110"/>
      <c r="D85" s="110"/>
      <c r="E85" s="110"/>
      <c r="F85" s="110"/>
      <c r="G85" s="110"/>
      <c r="H85" s="110"/>
      <c r="I85" s="110"/>
      <c r="J85" s="110"/>
      <c r="K85" s="110"/>
      <c r="L85" s="110"/>
      <c r="M85" s="110"/>
      <c r="N85" s="110"/>
      <c r="O85" s="110"/>
      <c r="P85" s="110"/>
      <c r="Q85" s="110"/>
      <c r="R85" s="110"/>
    </row>
    <row r="86" spans="1:18" ht="11.25" customHeight="1">
      <c r="A86" s="110"/>
      <c r="B86" s="110"/>
      <c r="C86" s="110"/>
      <c r="D86" s="110"/>
      <c r="E86" s="110"/>
      <c r="F86" s="110"/>
      <c r="G86" s="110"/>
      <c r="H86" s="110"/>
      <c r="I86" s="110"/>
      <c r="J86" s="110"/>
      <c r="K86" s="110"/>
      <c r="L86" s="110"/>
      <c r="M86" s="110"/>
      <c r="N86" s="110"/>
      <c r="O86" s="110"/>
      <c r="P86" s="110"/>
      <c r="Q86" s="110"/>
      <c r="R86" s="110"/>
    </row>
    <row r="87" spans="1:18" ht="11.25" customHeight="1">
      <c r="A87" s="110"/>
      <c r="B87" s="110"/>
      <c r="C87" s="110"/>
      <c r="D87" s="110"/>
      <c r="E87" s="110"/>
      <c r="F87" s="110"/>
      <c r="G87" s="110"/>
      <c r="H87" s="110"/>
      <c r="I87" s="110"/>
      <c r="J87" s="110"/>
      <c r="K87" s="110"/>
      <c r="L87" s="110"/>
      <c r="M87" s="110"/>
      <c r="N87" s="110"/>
      <c r="O87" s="110"/>
      <c r="P87" s="110"/>
      <c r="Q87" s="110"/>
      <c r="R87" s="110"/>
    </row>
    <row r="88" spans="1:18" ht="11.25" customHeight="1">
      <c r="A88" s="110"/>
      <c r="B88" s="110"/>
      <c r="C88" s="110"/>
      <c r="D88" s="110"/>
      <c r="E88" s="110"/>
      <c r="F88" s="110"/>
      <c r="G88" s="110"/>
      <c r="H88" s="110"/>
      <c r="I88" s="110"/>
      <c r="J88" s="110"/>
      <c r="K88" s="110"/>
      <c r="L88" s="110"/>
      <c r="M88" s="110"/>
      <c r="N88" s="110"/>
      <c r="O88" s="110"/>
      <c r="P88" s="110"/>
      <c r="Q88" s="110"/>
      <c r="R88" s="110"/>
    </row>
    <row r="89" spans="1:18" ht="11.25" customHeight="1">
      <c r="A89" s="110"/>
      <c r="B89" s="110"/>
      <c r="C89" s="110"/>
      <c r="D89" s="110"/>
      <c r="E89" s="110"/>
      <c r="F89" s="110"/>
      <c r="G89" s="110"/>
      <c r="H89" s="110"/>
      <c r="I89" s="110"/>
      <c r="J89" s="110"/>
      <c r="K89" s="110"/>
      <c r="L89" s="110"/>
      <c r="M89" s="110"/>
      <c r="N89" s="110"/>
      <c r="O89" s="110"/>
      <c r="P89" s="110"/>
      <c r="Q89" s="110"/>
      <c r="R89" s="110"/>
    </row>
    <row r="90" spans="1:18" ht="11.25" customHeight="1">
      <c r="A90" s="110"/>
      <c r="B90" s="110"/>
      <c r="C90" s="110"/>
      <c r="D90" s="110"/>
      <c r="E90" s="110"/>
      <c r="F90" s="110"/>
      <c r="G90" s="110"/>
      <c r="H90" s="110"/>
      <c r="I90" s="110"/>
      <c r="J90" s="110"/>
      <c r="K90" s="110"/>
      <c r="L90" s="110"/>
      <c r="M90" s="110"/>
      <c r="N90" s="110"/>
      <c r="O90" s="110"/>
      <c r="P90" s="110"/>
      <c r="Q90" s="110"/>
      <c r="R90" s="110"/>
    </row>
    <row r="91" spans="1:18" ht="11.25" customHeight="1">
      <c r="A91" s="110"/>
      <c r="B91" s="110"/>
      <c r="C91" s="110"/>
      <c r="D91" s="110"/>
      <c r="E91" s="110"/>
      <c r="F91" s="110"/>
      <c r="G91" s="110"/>
      <c r="H91" s="110"/>
      <c r="I91" s="110"/>
      <c r="J91" s="110"/>
      <c r="K91" s="110"/>
      <c r="L91" s="110"/>
      <c r="M91" s="110"/>
      <c r="N91" s="110"/>
      <c r="O91" s="110"/>
      <c r="P91" s="110"/>
      <c r="Q91" s="110"/>
      <c r="R91" s="110"/>
    </row>
    <row r="92" spans="1:18" ht="11.25" customHeight="1">
      <c r="A92" s="110"/>
      <c r="B92" s="110"/>
      <c r="C92" s="110"/>
      <c r="D92" s="110"/>
      <c r="E92" s="110"/>
      <c r="F92" s="110"/>
      <c r="G92" s="110"/>
      <c r="H92" s="110"/>
      <c r="I92" s="110"/>
      <c r="J92" s="110"/>
      <c r="K92" s="110"/>
      <c r="L92" s="110"/>
      <c r="M92" s="110"/>
      <c r="N92" s="110"/>
      <c r="O92" s="110"/>
      <c r="P92" s="110"/>
      <c r="Q92" s="110"/>
      <c r="R92" s="110"/>
    </row>
    <row r="93" spans="1:18" ht="11.25" customHeight="1">
      <c r="A93" s="110"/>
      <c r="B93" s="110"/>
      <c r="C93" s="110"/>
      <c r="D93" s="110"/>
      <c r="E93" s="110"/>
      <c r="F93" s="110"/>
      <c r="G93" s="110"/>
      <c r="H93" s="110"/>
      <c r="I93" s="110"/>
      <c r="J93" s="110"/>
      <c r="K93" s="110"/>
      <c r="L93" s="110"/>
      <c r="M93" s="110"/>
      <c r="N93" s="110"/>
      <c r="O93" s="110"/>
      <c r="P93" s="110"/>
      <c r="Q93" s="110"/>
      <c r="R93" s="110"/>
    </row>
    <row r="94" spans="1:18" ht="11.25" customHeight="1">
      <c r="A94" s="110"/>
      <c r="B94" s="110"/>
      <c r="C94" s="110"/>
      <c r="D94" s="110"/>
      <c r="E94" s="110"/>
      <c r="F94" s="110"/>
      <c r="G94" s="110"/>
      <c r="H94" s="110"/>
      <c r="I94" s="110"/>
      <c r="J94" s="110"/>
      <c r="K94" s="110"/>
      <c r="L94" s="110"/>
      <c r="M94" s="110"/>
      <c r="N94" s="110"/>
      <c r="O94" s="110"/>
      <c r="P94" s="110"/>
      <c r="Q94" s="110"/>
      <c r="R94" s="110"/>
    </row>
    <row r="95" spans="1:18" ht="11.25" customHeight="1">
      <c r="A95" s="110"/>
      <c r="B95" s="110"/>
      <c r="C95" s="110"/>
      <c r="D95" s="110"/>
      <c r="E95" s="110"/>
      <c r="F95" s="110"/>
      <c r="G95" s="110"/>
      <c r="H95" s="110"/>
      <c r="I95" s="110"/>
      <c r="J95" s="110"/>
      <c r="K95" s="110"/>
      <c r="L95" s="110"/>
      <c r="M95" s="110"/>
      <c r="N95" s="110"/>
      <c r="O95" s="110"/>
      <c r="P95" s="110"/>
      <c r="Q95" s="110"/>
      <c r="R95" s="110"/>
    </row>
    <row r="96" spans="1:18" ht="11.25" customHeight="1">
      <c r="A96" s="110"/>
      <c r="B96" s="110"/>
      <c r="C96" s="110"/>
      <c r="D96" s="110"/>
      <c r="E96" s="110"/>
      <c r="F96" s="110"/>
      <c r="G96" s="110"/>
      <c r="H96" s="110"/>
      <c r="I96" s="110"/>
      <c r="J96" s="110"/>
      <c r="K96" s="110"/>
      <c r="L96" s="110"/>
      <c r="M96" s="110"/>
      <c r="N96" s="110"/>
      <c r="O96" s="110"/>
      <c r="P96" s="110"/>
      <c r="Q96" s="110"/>
      <c r="R96" s="110"/>
    </row>
    <row r="97" spans="1:18" ht="11.25" customHeight="1">
      <c r="A97" s="110"/>
      <c r="B97" s="110"/>
      <c r="C97" s="110"/>
      <c r="D97" s="110"/>
      <c r="E97" s="110"/>
      <c r="F97" s="110"/>
      <c r="G97" s="110"/>
      <c r="H97" s="110"/>
      <c r="I97" s="110"/>
      <c r="J97" s="110"/>
      <c r="K97" s="110"/>
      <c r="L97" s="110"/>
      <c r="M97" s="110"/>
      <c r="N97" s="110"/>
      <c r="O97" s="110"/>
      <c r="P97" s="110"/>
      <c r="Q97" s="110"/>
      <c r="R97" s="110"/>
    </row>
    <row r="98" spans="1:18" ht="11.25" customHeight="1">
      <c r="A98" s="110"/>
      <c r="B98" s="110"/>
      <c r="C98" s="110"/>
      <c r="D98" s="110"/>
      <c r="E98" s="110"/>
      <c r="F98" s="110"/>
      <c r="G98" s="110"/>
      <c r="H98" s="110"/>
      <c r="I98" s="110"/>
      <c r="J98" s="110"/>
      <c r="K98" s="110"/>
      <c r="L98" s="110"/>
      <c r="M98" s="110"/>
      <c r="N98" s="110"/>
      <c r="O98" s="110"/>
      <c r="P98" s="110"/>
      <c r="Q98" s="110"/>
      <c r="R98" s="110"/>
    </row>
    <row r="99" spans="1:18" ht="11.25" customHeight="1">
      <c r="A99" s="110"/>
      <c r="B99" s="110"/>
      <c r="C99" s="110"/>
      <c r="D99" s="110"/>
      <c r="E99" s="110"/>
      <c r="F99" s="110"/>
      <c r="G99" s="110"/>
      <c r="H99" s="110"/>
      <c r="I99" s="110"/>
      <c r="J99" s="110"/>
      <c r="K99" s="110"/>
      <c r="L99" s="110"/>
      <c r="M99" s="110"/>
      <c r="N99" s="110"/>
      <c r="O99" s="110"/>
      <c r="P99" s="110"/>
      <c r="Q99" s="110"/>
      <c r="R99" s="110"/>
    </row>
  </sheetData>
  <mergeCells count="21">
    <mergeCell ref="A39:N39"/>
    <mergeCell ref="A40:N40"/>
    <mergeCell ref="A42:N42"/>
    <mergeCell ref="A36:O36"/>
    <mergeCell ref="H1:J1"/>
    <mergeCell ref="E1:G1"/>
    <mergeCell ref="K1:M1"/>
    <mergeCell ref="A1:D1"/>
    <mergeCell ref="O1:O2"/>
    <mergeCell ref="N1:N2"/>
    <mergeCell ref="A3:O3"/>
    <mergeCell ref="A22:O22"/>
    <mergeCell ref="A20:O20"/>
    <mergeCell ref="A49:N49"/>
    <mergeCell ref="A50:N50"/>
    <mergeCell ref="A52:O56"/>
    <mergeCell ref="A43:N43"/>
    <mergeCell ref="A44:N44"/>
    <mergeCell ref="A45:N45"/>
    <mergeCell ref="A47:N47"/>
    <mergeCell ref="A48:N48"/>
  </mergeCells>
  <pageMargins left="0.511811024" right="0.511811024" top="0.78740157499999996" bottom="0.78740157499999996" header="0" footer="0"/>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K100"/>
  <sheetViews>
    <sheetView tabSelected="1" workbookViewId="0">
      <selection activeCell="C3" sqref="C3"/>
    </sheetView>
  </sheetViews>
  <sheetFormatPr defaultColWidth="14.42578125" defaultRowHeight="15" customHeight="1"/>
  <cols>
    <col min="1" max="1" width="29.7109375" customWidth="1"/>
    <col min="2" max="2" width="31.42578125" customWidth="1"/>
    <col min="3" max="3" width="25.5703125" customWidth="1"/>
    <col min="4" max="4" width="26.140625" customWidth="1"/>
    <col min="5" max="5" width="27" customWidth="1"/>
    <col min="6" max="6" width="25.5703125" customWidth="1"/>
    <col min="7" max="11" width="8.7109375" customWidth="1"/>
  </cols>
  <sheetData>
    <row r="1" spans="1:11" ht="12" customHeight="1">
      <c r="A1" s="379" t="s">
        <v>490</v>
      </c>
      <c r="B1" s="380"/>
      <c r="C1" s="380"/>
      <c r="D1" s="381"/>
      <c r="E1" s="2"/>
      <c r="F1" s="2"/>
      <c r="G1" s="2"/>
      <c r="H1" s="2"/>
      <c r="I1" s="2"/>
      <c r="J1" s="2"/>
      <c r="K1" s="2"/>
    </row>
    <row r="2" spans="1:11" ht="12" customHeight="1">
      <c r="A2" s="190" t="s">
        <v>148</v>
      </c>
      <c r="B2" s="190" t="s">
        <v>127</v>
      </c>
      <c r="C2" s="190" t="s">
        <v>491</v>
      </c>
      <c r="D2" s="190" t="s">
        <v>492</v>
      </c>
      <c r="E2" s="191"/>
      <c r="F2" s="191"/>
      <c r="G2" s="2"/>
      <c r="H2" s="2"/>
      <c r="I2" s="2"/>
      <c r="J2" s="2"/>
      <c r="K2" s="2"/>
    </row>
    <row r="3" spans="1:11" ht="12" customHeight="1">
      <c r="A3" s="192">
        <v>3</v>
      </c>
      <c r="B3" s="193" t="s">
        <v>493</v>
      </c>
      <c r="C3" s="194">
        <f>'Aux de Mnt Predial Item 3'!C171</f>
        <v>3980.4263605721962</v>
      </c>
      <c r="D3" s="195">
        <f>'Aux de Mnt Predial Item 3'!C172</f>
        <v>47765.116326866351</v>
      </c>
      <c r="E3" s="191"/>
      <c r="F3" s="191"/>
      <c r="G3" s="2"/>
      <c r="H3" s="2"/>
      <c r="I3" s="2"/>
      <c r="J3" s="2"/>
      <c r="K3" s="2"/>
    </row>
    <row r="4" spans="1:11" ht="12" customHeight="1">
      <c r="A4" s="192">
        <v>1</v>
      </c>
      <c r="B4" s="193" t="s">
        <v>494</v>
      </c>
      <c r="C4" s="194">
        <f>'Copeira item 1'!C171</f>
        <v>4639.8905740736136</v>
      </c>
      <c r="D4" s="195">
        <f>'Copeira item 1'!C172</f>
        <v>55678.686888883363</v>
      </c>
      <c r="E4" s="191"/>
      <c r="F4" s="191"/>
      <c r="G4" s="2"/>
      <c r="H4" s="2"/>
      <c r="I4" s="2"/>
      <c r="J4" s="2"/>
      <c r="K4" s="2"/>
    </row>
    <row r="5" spans="1:11" ht="12" customHeight="1">
      <c r="A5" s="192">
        <v>2</v>
      </c>
      <c r="B5" s="193" t="s">
        <v>495</v>
      </c>
      <c r="C5" s="194">
        <f>'Jardineiro Item 2'!C171</f>
        <v>4356.8965296747174</v>
      </c>
      <c r="D5" s="195">
        <f>'Jardineiro Item 2'!C172</f>
        <v>52282.758356096609</v>
      </c>
      <c r="E5" s="191"/>
      <c r="F5" s="191"/>
      <c r="G5" s="2"/>
      <c r="H5" s="2"/>
      <c r="I5" s="2"/>
      <c r="J5" s="2"/>
      <c r="K5" s="2"/>
    </row>
    <row r="6" spans="1:11" ht="12" customHeight="1">
      <c r="A6" s="196">
        <v>4</v>
      </c>
      <c r="B6" s="197" t="s">
        <v>496</v>
      </c>
      <c r="C6" s="198">
        <f>'Lavador de Carro item 4'!C171</f>
        <v>8248.9705558116275</v>
      </c>
      <c r="D6" s="199">
        <f>'Lavador de Carro item 4'!C172</f>
        <v>98987.646669739537</v>
      </c>
      <c r="E6" s="191"/>
      <c r="F6" s="191"/>
      <c r="G6" s="2"/>
      <c r="H6" s="2"/>
      <c r="I6" s="2"/>
      <c r="J6" s="2"/>
      <c r="K6" s="2"/>
    </row>
    <row r="7" spans="1:11" ht="12" customHeight="1">
      <c r="A7" s="382" t="s">
        <v>170</v>
      </c>
      <c r="B7" s="341"/>
      <c r="C7" s="342"/>
      <c r="D7" s="200">
        <f>SUM(C3:C6)</f>
        <v>21226.184020132154</v>
      </c>
      <c r="E7" s="201"/>
      <c r="F7" s="191"/>
      <c r="G7" s="2"/>
      <c r="H7" s="2"/>
      <c r="I7" s="2"/>
      <c r="J7" s="2"/>
      <c r="K7" s="2"/>
    </row>
    <row r="8" spans="1:11" ht="12" customHeight="1">
      <c r="A8" s="382" t="s">
        <v>420</v>
      </c>
      <c r="B8" s="341"/>
      <c r="C8" s="342"/>
      <c r="D8" s="202">
        <f>SUM(D3:D6)</f>
        <v>254714.20824158585</v>
      </c>
      <c r="E8" s="191"/>
      <c r="F8" s="191"/>
      <c r="G8" s="2"/>
      <c r="H8" s="2"/>
      <c r="I8" s="2"/>
      <c r="J8" s="2"/>
      <c r="K8" s="2"/>
    </row>
    <row r="9" spans="1:11" ht="12" customHeight="1">
      <c r="A9" s="191"/>
      <c r="B9" s="191"/>
      <c r="C9" s="191"/>
      <c r="D9" s="191"/>
      <c r="E9" s="191"/>
      <c r="F9" s="191"/>
      <c r="G9" s="2"/>
      <c r="H9" s="2"/>
      <c r="I9" s="2"/>
      <c r="J9" s="2"/>
      <c r="K9" s="2"/>
    </row>
    <row r="10" spans="1:11" ht="12" customHeight="1">
      <c r="A10" s="2"/>
      <c r="B10" s="191"/>
      <c r="C10" s="191"/>
      <c r="D10" s="191"/>
      <c r="E10" s="191"/>
      <c r="F10" s="191"/>
      <c r="G10" s="2"/>
      <c r="H10" s="2"/>
      <c r="I10" s="2"/>
      <c r="J10" s="2"/>
      <c r="K10" s="2"/>
    </row>
    <row r="11" spans="1:11" ht="12" customHeight="1">
      <c r="A11" s="191"/>
      <c r="B11" s="191"/>
      <c r="C11" s="191"/>
      <c r="D11" s="191"/>
      <c r="E11" s="191"/>
      <c r="F11" s="191"/>
      <c r="G11" s="2"/>
      <c r="H11" s="2"/>
      <c r="I11" s="2"/>
      <c r="J11" s="2"/>
      <c r="K11" s="2"/>
    </row>
    <row r="12" spans="1:11" ht="12" customHeight="1">
      <c r="A12" s="191"/>
      <c r="B12" s="191"/>
      <c r="C12" s="191"/>
      <c r="D12" s="191"/>
      <c r="E12" s="191"/>
      <c r="F12" s="191"/>
      <c r="G12" s="2"/>
      <c r="H12" s="2"/>
      <c r="I12" s="2"/>
      <c r="J12" s="2"/>
      <c r="K12" s="2"/>
    </row>
    <row r="13" spans="1:11" ht="12" customHeight="1">
      <c r="A13" s="383" t="s">
        <v>497</v>
      </c>
      <c r="B13" s="318"/>
      <c r="C13" s="203"/>
      <c r="D13" s="203"/>
      <c r="E13" s="203"/>
      <c r="F13" s="203"/>
      <c r="G13" s="2"/>
      <c r="H13" s="2"/>
      <c r="I13" s="2"/>
      <c r="J13" s="2"/>
      <c r="K13" s="2"/>
    </row>
    <row r="14" spans="1:11" ht="12" customHeight="1">
      <c r="A14" s="204" t="s">
        <v>498</v>
      </c>
      <c r="B14" s="205">
        <f>UNIFORMES!R40</f>
        <v>465.27666666666664</v>
      </c>
      <c r="C14" s="206"/>
      <c r="D14" s="201"/>
      <c r="E14" s="201"/>
      <c r="F14" s="207"/>
      <c r="G14" s="2"/>
      <c r="H14" s="2"/>
      <c r="I14" s="2"/>
      <c r="J14" s="2"/>
      <c r="K14" s="2"/>
    </row>
    <row r="15" spans="1:11" ht="12" customHeight="1">
      <c r="A15" s="204" t="s">
        <v>499</v>
      </c>
      <c r="B15" s="205">
        <f>Materiais!O100/(12*5)</f>
        <v>371.34111111111116</v>
      </c>
      <c r="C15" s="206"/>
      <c r="D15" s="201"/>
      <c r="E15" s="201"/>
      <c r="F15" s="207"/>
      <c r="G15" s="2"/>
      <c r="H15" s="2"/>
      <c r="I15" s="2"/>
      <c r="J15" s="2"/>
      <c r="K15" s="2"/>
    </row>
    <row r="16" spans="1:11" ht="12" customHeight="1">
      <c r="A16" s="208" t="s">
        <v>500</v>
      </c>
      <c r="B16" s="209">
        <f>+'FERRAMENTAS E EQUIPAMENTOS'!O40/(12*5)</f>
        <v>14.195227777777779</v>
      </c>
      <c r="C16" s="206"/>
      <c r="D16" s="201"/>
      <c r="E16" s="201"/>
      <c r="F16" s="207"/>
      <c r="G16" s="2"/>
      <c r="H16" s="2"/>
      <c r="I16" s="2"/>
      <c r="J16" s="2"/>
      <c r="K16" s="2"/>
    </row>
    <row r="17" spans="1:11" ht="12" customHeight="1">
      <c r="A17" s="210"/>
      <c r="B17" s="210"/>
      <c r="C17" s="210"/>
      <c r="D17" s="206"/>
      <c r="E17" s="191"/>
      <c r="F17" s="206"/>
      <c r="G17" s="2"/>
      <c r="H17" s="2"/>
      <c r="I17" s="2"/>
      <c r="J17" s="2"/>
      <c r="K17" s="2"/>
    </row>
    <row r="18" spans="1:11" ht="12" customHeight="1">
      <c r="A18" s="191"/>
      <c r="B18" s="191"/>
      <c r="C18" s="191"/>
      <c r="D18" s="191"/>
      <c r="E18" s="191"/>
      <c r="F18" s="191"/>
      <c r="G18" s="2"/>
      <c r="H18" s="2"/>
      <c r="I18" s="2"/>
      <c r="J18" s="2"/>
      <c r="K18" s="2"/>
    </row>
    <row r="19" spans="1:11" ht="27.75" customHeight="1">
      <c r="A19" s="191"/>
      <c r="B19" s="191"/>
      <c r="C19" s="191"/>
      <c r="D19" s="191"/>
      <c r="E19" s="191"/>
      <c r="F19" s="191"/>
      <c r="G19" s="2"/>
      <c r="H19" s="2"/>
      <c r="I19" s="2"/>
      <c r="J19" s="2"/>
      <c r="K19" s="2"/>
    </row>
    <row r="20" spans="1:11" ht="12" customHeight="1">
      <c r="A20" s="191"/>
      <c r="B20" s="191"/>
      <c r="C20" s="191"/>
      <c r="D20" s="191"/>
      <c r="E20" s="191"/>
      <c r="F20" s="191"/>
      <c r="G20" s="2"/>
      <c r="H20" s="2"/>
      <c r="I20" s="2"/>
      <c r="J20" s="2"/>
      <c r="K20" s="2"/>
    </row>
    <row r="21" spans="1:11" ht="12" customHeight="1">
      <c r="A21" s="191"/>
      <c r="B21" s="191"/>
      <c r="C21" s="191"/>
      <c r="D21" s="191"/>
      <c r="E21" s="191"/>
      <c r="F21" s="191"/>
      <c r="G21" s="2"/>
      <c r="H21" s="2"/>
      <c r="I21" s="2"/>
      <c r="J21" s="2"/>
      <c r="K21" s="2"/>
    </row>
    <row r="22" spans="1:11" ht="12" customHeight="1">
      <c r="A22" s="191"/>
      <c r="B22" s="191"/>
      <c r="C22" s="191"/>
      <c r="D22" s="191"/>
      <c r="E22" s="191"/>
      <c r="F22" s="191"/>
      <c r="G22" s="2"/>
      <c r="H22" s="2"/>
      <c r="I22" s="2"/>
      <c r="J22" s="2"/>
      <c r="K22" s="2"/>
    </row>
    <row r="23" spans="1:11" ht="12" customHeight="1">
      <c r="A23" s="191"/>
      <c r="B23" s="191"/>
      <c r="C23" s="191"/>
      <c r="D23" s="191"/>
      <c r="E23" s="191"/>
      <c r="F23" s="191"/>
      <c r="G23" s="2"/>
      <c r="H23" s="2"/>
      <c r="I23" s="2"/>
      <c r="J23" s="2"/>
      <c r="K23" s="2"/>
    </row>
    <row r="24" spans="1:11" ht="12" customHeight="1">
      <c r="A24" s="191"/>
      <c r="B24" s="191"/>
      <c r="C24" s="191"/>
      <c r="D24" s="191"/>
      <c r="E24" s="191"/>
      <c r="F24" s="191"/>
      <c r="G24" s="2"/>
      <c r="H24" s="2"/>
      <c r="I24" s="2"/>
      <c r="J24" s="2"/>
      <c r="K24" s="2"/>
    </row>
    <row r="25" spans="1:11" ht="12" customHeight="1">
      <c r="A25" s="203"/>
      <c r="B25" s="203"/>
      <c r="C25" s="203"/>
      <c r="D25" s="191"/>
      <c r="E25" s="191"/>
      <c r="F25" s="191"/>
      <c r="G25" s="2"/>
      <c r="H25" s="2"/>
      <c r="I25" s="2"/>
      <c r="J25" s="2"/>
      <c r="K25" s="2"/>
    </row>
    <row r="26" spans="1:11" ht="12" customHeight="1">
      <c r="A26" s="191"/>
      <c r="B26" s="211"/>
      <c r="C26" s="206"/>
      <c r="D26" s="191"/>
      <c r="E26" s="191"/>
      <c r="F26" s="201"/>
      <c r="G26" s="2"/>
      <c r="H26" s="2"/>
      <c r="I26" s="2"/>
      <c r="J26" s="2"/>
      <c r="K26" s="2"/>
    </row>
    <row r="27" spans="1:11" ht="12" customHeight="1">
      <c r="A27" s="191"/>
      <c r="B27" s="211"/>
      <c r="C27" s="206"/>
      <c r="D27" s="201"/>
      <c r="E27" s="191"/>
      <c r="F27" s="201"/>
      <c r="G27" s="2"/>
      <c r="H27" s="2"/>
      <c r="I27" s="2"/>
      <c r="J27" s="2"/>
      <c r="K27" s="2"/>
    </row>
    <row r="28" spans="1:11" ht="12" customHeight="1">
      <c r="A28" s="191"/>
      <c r="B28" s="212"/>
      <c r="C28" s="206"/>
      <c r="D28" s="201"/>
      <c r="E28" s="191"/>
      <c r="F28" s="201"/>
      <c r="G28" s="2"/>
      <c r="H28" s="2"/>
      <c r="I28" s="2"/>
      <c r="J28" s="2"/>
      <c r="K28" s="2"/>
    </row>
    <row r="29" spans="1:11" ht="12" customHeight="1">
      <c r="A29" s="191"/>
      <c r="B29" s="191"/>
      <c r="C29" s="191"/>
      <c r="D29" s="191"/>
      <c r="E29" s="191"/>
      <c r="F29" s="191"/>
      <c r="G29" s="2"/>
      <c r="H29" s="2"/>
      <c r="I29" s="2"/>
      <c r="J29" s="2"/>
      <c r="K29" s="2"/>
    </row>
    <row r="30" spans="1:11" ht="12" customHeight="1">
      <c r="A30" s="191"/>
      <c r="B30" s="191"/>
      <c r="C30" s="191"/>
      <c r="D30" s="191"/>
      <c r="E30" s="191"/>
      <c r="F30" s="191"/>
      <c r="G30" s="2"/>
      <c r="H30" s="2"/>
      <c r="I30" s="2"/>
      <c r="J30" s="2"/>
      <c r="K30" s="2"/>
    </row>
    <row r="31" spans="1:11" ht="12" customHeight="1">
      <c r="A31" s="191"/>
      <c r="B31" s="191"/>
      <c r="C31" s="191"/>
      <c r="D31" s="191"/>
      <c r="E31" s="191"/>
      <c r="F31" s="191"/>
      <c r="G31" s="2"/>
      <c r="H31" s="2"/>
      <c r="I31" s="2"/>
      <c r="J31" s="2"/>
      <c r="K31" s="2"/>
    </row>
    <row r="32" spans="1:11" ht="12" customHeight="1">
      <c r="A32" s="191"/>
      <c r="B32" s="191"/>
      <c r="C32" s="191"/>
      <c r="D32" s="191"/>
      <c r="E32" s="191"/>
      <c r="F32" s="191"/>
      <c r="G32" s="2"/>
      <c r="H32" s="2"/>
      <c r="I32" s="2"/>
      <c r="J32" s="2"/>
      <c r="K32" s="2"/>
    </row>
    <row r="33" spans="1:11" ht="24.75" customHeight="1">
      <c r="A33" s="191"/>
      <c r="B33" s="191"/>
      <c r="C33" s="191"/>
      <c r="D33" s="191"/>
      <c r="E33" s="191"/>
      <c r="F33" s="191"/>
      <c r="G33" s="2"/>
      <c r="H33" s="2"/>
      <c r="I33" s="2"/>
      <c r="J33" s="2"/>
      <c r="K33" s="2"/>
    </row>
    <row r="34" spans="1:11" ht="12" customHeight="1">
      <c r="A34" s="213"/>
      <c r="B34" s="213"/>
      <c r="C34" s="213"/>
      <c r="D34" s="213"/>
      <c r="E34" s="213"/>
      <c r="F34" s="191"/>
      <c r="G34" s="2"/>
      <c r="H34" s="2"/>
      <c r="I34" s="2"/>
      <c r="J34" s="2"/>
      <c r="K34" s="2"/>
    </row>
    <row r="35" spans="1:11" ht="12" customHeight="1">
      <c r="A35" s="214"/>
      <c r="B35" s="215"/>
      <c r="C35" s="216"/>
      <c r="D35" s="215"/>
      <c r="E35" s="217"/>
      <c r="F35" s="191"/>
      <c r="G35" s="2"/>
      <c r="H35" s="2"/>
      <c r="I35" s="2"/>
      <c r="J35" s="2"/>
      <c r="K35" s="2"/>
    </row>
    <row r="36" spans="1:11" ht="12" customHeight="1">
      <c r="A36" s="214"/>
      <c r="B36" s="215"/>
      <c r="C36" s="216"/>
      <c r="D36" s="215"/>
      <c r="E36" s="217"/>
      <c r="F36" s="191"/>
      <c r="G36" s="2"/>
      <c r="H36" s="2"/>
      <c r="I36" s="2"/>
      <c r="J36" s="2"/>
      <c r="K36" s="2"/>
    </row>
    <row r="37" spans="1:11" ht="12" customHeight="1">
      <c r="A37" s="214"/>
      <c r="B37" s="215"/>
      <c r="C37" s="216"/>
      <c r="D37" s="215"/>
      <c r="E37" s="217"/>
      <c r="F37" s="191"/>
      <c r="G37" s="2"/>
      <c r="H37" s="2"/>
      <c r="I37" s="2"/>
      <c r="J37" s="2"/>
      <c r="K37" s="2"/>
    </row>
    <row r="38" spans="1:11" ht="12" customHeight="1">
      <c r="A38" s="218"/>
      <c r="B38" s="218"/>
      <c r="C38" s="218"/>
      <c r="D38" s="218"/>
      <c r="E38" s="218"/>
      <c r="F38" s="191"/>
      <c r="G38" s="2"/>
      <c r="H38" s="2"/>
      <c r="I38" s="2"/>
      <c r="J38" s="2"/>
      <c r="K38" s="2"/>
    </row>
    <row r="39" spans="1:11" ht="12" customHeight="1">
      <c r="A39" s="218"/>
      <c r="B39" s="219"/>
      <c r="C39" s="219"/>
      <c r="D39" s="218"/>
      <c r="E39" s="218"/>
      <c r="F39" s="191"/>
      <c r="G39" s="2"/>
      <c r="H39" s="2"/>
      <c r="I39" s="2"/>
      <c r="J39" s="2"/>
      <c r="K39" s="2"/>
    </row>
    <row r="40" spans="1:11" ht="12" customHeight="1">
      <c r="A40" s="375"/>
      <c r="B40" s="304"/>
      <c r="C40" s="191"/>
      <c r="D40" s="375"/>
      <c r="E40" s="304"/>
      <c r="F40" s="191"/>
      <c r="G40" s="2"/>
      <c r="H40" s="2"/>
      <c r="I40" s="2"/>
      <c r="J40" s="2"/>
      <c r="K40" s="2"/>
    </row>
    <row r="41" spans="1:11" ht="12" customHeight="1">
      <c r="A41" s="203"/>
      <c r="B41" s="203"/>
      <c r="C41" s="191"/>
      <c r="D41" s="203"/>
      <c r="E41" s="203"/>
      <c r="F41" s="191"/>
      <c r="G41" s="2"/>
      <c r="H41" s="2"/>
      <c r="I41" s="2"/>
      <c r="J41" s="2"/>
      <c r="K41" s="2"/>
    </row>
    <row r="42" spans="1:11" ht="12" customHeight="1">
      <c r="A42" s="203"/>
      <c r="B42" s="206"/>
      <c r="C42" s="191"/>
      <c r="D42" s="203"/>
      <c r="E42" s="206"/>
      <c r="F42" s="191"/>
      <c r="G42" s="2"/>
      <c r="H42" s="2"/>
      <c r="I42" s="2"/>
      <c r="J42" s="2"/>
      <c r="K42" s="2"/>
    </row>
    <row r="43" spans="1:11" ht="12" customHeight="1">
      <c r="A43" s="220"/>
      <c r="B43" s="201"/>
      <c r="C43" s="191"/>
      <c r="D43" s="220"/>
      <c r="E43" s="201"/>
      <c r="F43" s="191"/>
      <c r="G43" s="2"/>
      <c r="H43" s="2"/>
      <c r="I43" s="2"/>
      <c r="J43" s="2"/>
      <c r="K43" s="2"/>
    </row>
    <row r="44" spans="1:11" ht="12" customHeight="1">
      <c r="A44" s="210"/>
      <c r="B44" s="201"/>
      <c r="C44" s="191"/>
      <c r="D44" s="210"/>
      <c r="E44" s="201"/>
      <c r="F44" s="191"/>
      <c r="G44" s="2"/>
      <c r="H44" s="2"/>
      <c r="I44" s="2"/>
      <c r="J44" s="2"/>
      <c r="K44" s="2"/>
    </row>
    <row r="45" spans="1:11" ht="12" customHeight="1">
      <c r="A45" s="191"/>
      <c r="B45" s="191"/>
      <c r="C45" s="191"/>
      <c r="D45" s="191"/>
      <c r="E45" s="191"/>
      <c r="F45" s="191"/>
      <c r="G45" s="2"/>
      <c r="H45" s="2"/>
      <c r="I45" s="2"/>
      <c r="J45" s="2"/>
      <c r="K45" s="2"/>
    </row>
    <row r="46" spans="1:11" ht="12" customHeight="1">
      <c r="A46" s="191"/>
      <c r="B46" s="191"/>
      <c r="C46" s="191"/>
      <c r="D46" s="191"/>
      <c r="E46" s="191"/>
      <c r="F46" s="191"/>
      <c r="G46" s="2"/>
      <c r="H46" s="2"/>
      <c r="I46" s="2"/>
      <c r="J46" s="2"/>
      <c r="K46" s="2"/>
    </row>
    <row r="47" spans="1:11" ht="12" customHeight="1">
      <c r="A47" s="191"/>
      <c r="B47" s="191"/>
      <c r="C47" s="191"/>
      <c r="D47" s="191"/>
      <c r="E47" s="191"/>
      <c r="F47" s="191"/>
      <c r="G47" s="2"/>
      <c r="H47" s="2"/>
      <c r="I47" s="2"/>
      <c r="J47" s="2"/>
      <c r="K47" s="2"/>
    </row>
    <row r="48" spans="1:11" ht="12" customHeight="1">
      <c r="A48" s="191"/>
      <c r="B48" s="191"/>
      <c r="C48" s="191"/>
      <c r="D48" s="191"/>
      <c r="E48" s="191"/>
      <c r="F48" s="191"/>
      <c r="G48" s="2"/>
      <c r="H48" s="2"/>
      <c r="I48" s="2"/>
      <c r="J48" s="2"/>
      <c r="K48" s="2"/>
    </row>
    <row r="49" spans="1:11" ht="15" customHeight="1">
      <c r="A49" s="378"/>
      <c r="B49" s="377"/>
      <c r="C49" s="221"/>
      <c r="D49" s="376"/>
      <c r="E49" s="377"/>
      <c r="F49" s="2"/>
      <c r="G49" s="2"/>
      <c r="H49" s="2"/>
      <c r="I49" s="2"/>
      <c r="J49" s="2"/>
      <c r="K49" s="2"/>
    </row>
    <row r="50" spans="1:11" ht="12" customHeight="1">
      <c r="A50" s="222"/>
      <c r="B50" s="223"/>
      <c r="C50" s="224"/>
      <c r="D50" s="225"/>
      <c r="E50" s="226"/>
      <c r="F50" s="2"/>
      <c r="G50" s="2"/>
      <c r="H50" s="2"/>
      <c r="I50" s="2"/>
      <c r="J50" s="2"/>
      <c r="K50" s="2"/>
    </row>
    <row r="51" spans="1:11" ht="12" customHeight="1">
      <c r="A51" s="227"/>
      <c r="B51" s="228"/>
      <c r="C51" s="229"/>
      <c r="D51" s="230"/>
      <c r="E51" s="231"/>
      <c r="F51" s="2"/>
      <c r="G51" s="2"/>
      <c r="H51" s="2"/>
      <c r="I51" s="2"/>
      <c r="J51" s="2"/>
      <c r="K51" s="2"/>
    </row>
    <row r="52" spans="1:11" ht="12" customHeight="1">
      <c r="A52" s="232"/>
      <c r="B52" s="233"/>
      <c r="C52" s="229"/>
      <c r="D52" s="230"/>
      <c r="E52" s="231"/>
      <c r="F52" s="2"/>
      <c r="G52" s="2"/>
      <c r="H52" s="2"/>
      <c r="I52" s="2"/>
      <c r="J52" s="2"/>
      <c r="K52" s="2"/>
    </row>
    <row r="53" spans="1:11" ht="12" customHeight="1">
      <c r="A53" s="234"/>
      <c r="B53" s="235"/>
      <c r="C53" s="229"/>
      <c r="D53" s="236"/>
      <c r="E53" s="237"/>
      <c r="F53" s="2"/>
      <c r="G53" s="2"/>
      <c r="H53" s="2"/>
      <c r="I53" s="2"/>
      <c r="J53" s="2"/>
      <c r="K53" s="2"/>
    </row>
    <row r="54" spans="1:11" ht="12" customHeight="1">
      <c r="A54" s="2"/>
      <c r="B54" s="2"/>
      <c r="C54" s="2"/>
      <c r="D54" s="2"/>
      <c r="E54" s="2"/>
      <c r="F54" s="2"/>
      <c r="G54" s="2"/>
      <c r="H54" s="2"/>
      <c r="I54" s="2"/>
      <c r="J54" s="2"/>
      <c r="K54" s="2"/>
    </row>
    <row r="55" spans="1:11" ht="12" customHeight="1">
      <c r="A55" s="2"/>
      <c r="B55" s="2"/>
      <c r="C55" s="2"/>
      <c r="D55" s="2"/>
      <c r="E55" s="2"/>
      <c r="F55" s="2"/>
      <c r="G55" s="2"/>
      <c r="H55" s="2"/>
      <c r="I55" s="2"/>
      <c r="J55" s="2"/>
      <c r="K55" s="2"/>
    </row>
    <row r="56" spans="1:11" ht="12" customHeight="1">
      <c r="A56" s="2"/>
      <c r="B56" s="2"/>
      <c r="C56" s="2"/>
      <c r="D56" s="2"/>
      <c r="E56" s="2"/>
      <c r="F56" s="2"/>
      <c r="G56" s="2"/>
      <c r="H56" s="2"/>
      <c r="I56" s="2"/>
      <c r="J56" s="2"/>
      <c r="K56" s="2"/>
    </row>
    <row r="57" spans="1:11" ht="12" customHeight="1">
      <c r="A57" s="2"/>
      <c r="B57" s="2"/>
      <c r="C57" s="2"/>
      <c r="D57" s="2"/>
      <c r="E57" s="2"/>
      <c r="F57" s="2"/>
      <c r="G57" s="2"/>
      <c r="H57" s="2"/>
      <c r="I57" s="2"/>
      <c r="J57" s="2"/>
      <c r="K57" s="2"/>
    </row>
    <row r="58" spans="1:11" ht="12" customHeight="1">
      <c r="A58" s="2"/>
      <c r="B58" s="2"/>
      <c r="C58" s="2"/>
      <c r="D58" s="2"/>
      <c r="E58" s="2"/>
      <c r="F58" s="2"/>
      <c r="G58" s="2"/>
      <c r="H58" s="2"/>
      <c r="I58" s="2"/>
      <c r="J58" s="2"/>
      <c r="K58" s="2"/>
    </row>
    <row r="59" spans="1:11" ht="12" customHeight="1">
      <c r="A59" s="2"/>
      <c r="B59" s="2"/>
      <c r="C59" s="2"/>
      <c r="D59" s="2"/>
      <c r="E59" s="2"/>
      <c r="F59" s="2"/>
      <c r="G59" s="2"/>
      <c r="H59" s="2"/>
      <c r="I59" s="2"/>
      <c r="J59" s="2"/>
      <c r="K59" s="2"/>
    </row>
    <row r="60" spans="1:11" ht="12" customHeight="1">
      <c r="A60" s="2"/>
      <c r="B60" s="2"/>
      <c r="C60" s="2"/>
      <c r="D60" s="2"/>
      <c r="E60" s="2"/>
      <c r="F60" s="2"/>
      <c r="G60" s="2"/>
      <c r="H60" s="2"/>
      <c r="I60" s="2"/>
      <c r="J60" s="2"/>
      <c r="K60" s="2"/>
    </row>
    <row r="61" spans="1:11" ht="12" customHeight="1">
      <c r="A61" s="2"/>
      <c r="B61" s="2"/>
      <c r="C61" s="2"/>
      <c r="D61" s="2"/>
      <c r="E61" s="2"/>
      <c r="F61" s="2"/>
      <c r="G61" s="2"/>
      <c r="H61" s="2"/>
      <c r="I61" s="2"/>
      <c r="J61" s="2"/>
      <c r="K61" s="2"/>
    </row>
    <row r="62" spans="1:11" ht="12" customHeight="1">
      <c r="A62" s="2"/>
      <c r="B62" s="2"/>
      <c r="C62" s="2"/>
      <c r="D62" s="2"/>
      <c r="E62" s="2"/>
      <c r="F62" s="2"/>
      <c r="G62" s="2"/>
      <c r="H62" s="2"/>
      <c r="I62" s="2"/>
      <c r="J62" s="2"/>
      <c r="K62" s="2"/>
    </row>
    <row r="63" spans="1:11" ht="12" customHeight="1">
      <c r="A63" s="2"/>
      <c r="B63" s="2"/>
      <c r="C63" s="2"/>
      <c r="D63" s="2"/>
      <c r="E63" s="2"/>
      <c r="F63" s="2"/>
      <c r="G63" s="2"/>
      <c r="H63" s="2"/>
      <c r="I63" s="2"/>
      <c r="J63" s="2"/>
      <c r="K63" s="2"/>
    </row>
    <row r="64" spans="1:11" ht="12" customHeight="1">
      <c r="A64" s="2"/>
      <c r="B64" s="2"/>
      <c r="C64" s="2"/>
      <c r="D64" s="2"/>
      <c r="E64" s="2"/>
      <c r="F64" s="2"/>
      <c r="G64" s="2"/>
      <c r="H64" s="2"/>
      <c r="I64" s="2"/>
      <c r="J64" s="2"/>
      <c r="K64" s="2"/>
    </row>
    <row r="65" spans="1:11" ht="12" customHeight="1">
      <c r="A65" s="2"/>
      <c r="B65" s="2"/>
      <c r="C65" s="2"/>
      <c r="D65" s="2"/>
      <c r="E65" s="2"/>
      <c r="F65" s="2"/>
      <c r="G65" s="2"/>
      <c r="H65" s="2"/>
      <c r="I65" s="2"/>
      <c r="J65" s="2"/>
      <c r="K65" s="2"/>
    </row>
    <row r="66" spans="1:11" ht="12" customHeight="1">
      <c r="A66" s="2"/>
      <c r="B66" s="2"/>
      <c r="C66" s="2"/>
      <c r="D66" s="2"/>
      <c r="E66" s="2"/>
      <c r="F66" s="2"/>
      <c r="G66" s="2"/>
      <c r="H66" s="2"/>
      <c r="I66" s="2"/>
      <c r="J66" s="2"/>
      <c r="K66" s="2"/>
    </row>
    <row r="67" spans="1:11" ht="12" customHeight="1">
      <c r="A67" s="2"/>
      <c r="B67" s="2"/>
      <c r="C67" s="2"/>
      <c r="D67" s="2"/>
      <c r="E67" s="2"/>
      <c r="F67" s="2"/>
      <c r="G67" s="2"/>
      <c r="H67" s="2"/>
      <c r="I67" s="2"/>
      <c r="J67" s="2"/>
      <c r="K67" s="2"/>
    </row>
    <row r="68" spans="1:11" ht="12" customHeight="1">
      <c r="A68" s="2"/>
      <c r="B68" s="2"/>
      <c r="C68" s="2"/>
      <c r="D68" s="2"/>
      <c r="E68" s="2"/>
      <c r="F68" s="2"/>
      <c r="G68" s="2"/>
      <c r="H68" s="2"/>
      <c r="I68" s="2"/>
      <c r="J68" s="2"/>
      <c r="K68" s="2"/>
    </row>
    <row r="69" spans="1:11" ht="12" customHeight="1">
      <c r="A69" s="2"/>
      <c r="B69" s="2"/>
      <c r="C69" s="2"/>
      <c r="D69" s="2"/>
      <c r="E69" s="2"/>
      <c r="F69" s="2"/>
      <c r="G69" s="2"/>
      <c r="H69" s="2"/>
      <c r="I69" s="2"/>
      <c r="J69" s="2"/>
      <c r="K69" s="2"/>
    </row>
    <row r="70" spans="1:11" ht="12" customHeight="1">
      <c r="A70" s="2"/>
      <c r="B70" s="2"/>
      <c r="C70" s="2"/>
      <c r="D70" s="2"/>
      <c r="E70" s="2"/>
      <c r="F70" s="2"/>
      <c r="G70" s="2"/>
      <c r="H70" s="2"/>
      <c r="I70" s="2"/>
      <c r="J70" s="2"/>
      <c r="K70" s="2"/>
    </row>
    <row r="71" spans="1:11" ht="12" customHeight="1">
      <c r="A71" s="2"/>
      <c r="B71" s="2"/>
      <c r="C71" s="2"/>
      <c r="D71" s="2"/>
      <c r="E71" s="2"/>
      <c r="F71" s="2"/>
      <c r="G71" s="2"/>
      <c r="H71" s="2"/>
      <c r="I71" s="2"/>
      <c r="J71" s="2"/>
      <c r="K71" s="2"/>
    </row>
    <row r="72" spans="1:11" ht="12" customHeight="1">
      <c r="A72" s="2"/>
      <c r="B72" s="2"/>
      <c r="C72" s="2"/>
      <c r="D72" s="2"/>
      <c r="E72" s="2"/>
      <c r="F72" s="2"/>
      <c r="G72" s="2"/>
      <c r="H72" s="2"/>
      <c r="I72" s="2"/>
      <c r="J72" s="2"/>
      <c r="K72" s="2"/>
    </row>
    <row r="73" spans="1:11" ht="12" customHeight="1">
      <c r="A73" s="2"/>
      <c r="B73" s="2"/>
      <c r="C73" s="2"/>
      <c r="D73" s="2"/>
      <c r="E73" s="2"/>
      <c r="F73" s="2"/>
      <c r="G73" s="2"/>
      <c r="H73" s="2"/>
      <c r="I73" s="2"/>
      <c r="J73" s="2"/>
      <c r="K73" s="2"/>
    </row>
    <row r="74" spans="1:11" ht="12" customHeight="1">
      <c r="A74" s="2"/>
      <c r="B74" s="2"/>
      <c r="C74" s="2"/>
      <c r="D74" s="2"/>
      <c r="E74" s="2"/>
      <c r="F74" s="2"/>
      <c r="G74" s="2"/>
      <c r="H74" s="2"/>
      <c r="I74" s="2"/>
      <c r="J74" s="2"/>
      <c r="K74" s="2"/>
    </row>
    <row r="75" spans="1:11" ht="12" customHeight="1">
      <c r="A75" s="2"/>
      <c r="B75" s="2"/>
      <c r="C75" s="2"/>
      <c r="D75" s="2"/>
      <c r="E75" s="2"/>
      <c r="F75" s="2"/>
      <c r="G75" s="2"/>
      <c r="H75" s="2"/>
      <c r="I75" s="2"/>
      <c r="J75" s="2"/>
      <c r="K75" s="2"/>
    </row>
    <row r="76" spans="1:11" ht="12" customHeight="1">
      <c r="A76" s="2"/>
      <c r="B76" s="2"/>
      <c r="C76" s="2"/>
      <c r="D76" s="2"/>
      <c r="E76" s="2"/>
      <c r="F76" s="2"/>
      <c r="G76" s="2"/>
      <c r="H76" s="2"/>
      <c r="I76" s="2"/>
      <c r="J76" s="2"/>
      <c r="K76" s="2"/>
    </row>
    <row r="77" spans="1:11" ht="12" customHeight="1">
      <c r="A77" s="2"/>
      <c r="B77" s="2"/>
      <c r="C77" s="2"/>
      <c r="D77" s="2"/>
      <c r="E77" s="2"/>
      <c r="F77" s="2"/>
      <c r="G77" s="2"/>
      <c r="H77" s="2"/>
      <c r="I77" s="2"/>
      <c r="J77" s="2"/>
      <c r="K77" s="2"/>
    </row>
    <row r="78" spans="1:11" ht="12" customHeight="1">
      <c r="A78" s="2"/>
      <c r="B78" s="2"/>
      <c r="C78" s="2"/>
      <c r="D78" s="2"/>
      <c r="E78" s="2"/>
      <c r="F78" s="2"/>
      <c r="G78" s="2"/>
      <c r="H78" s="2"/>
      <c r="I78" s="2"/>
      <c r="J78" s="2"/>
      <c r="K78" s="2"/>
    </row>
    <row r="79" spans="1:11" ht="12" customHeight="1">
      <c r="A79" s="2"/>
      <c r="B79" s="2"/>
      <c r="C79" s="2"/>
      <c r="D79" s="2"/>
      <c r="E79" s="2"/>
      <c r="F79" s="2"/>
      <c r="G79" s="2"/>
      <c r="H79" s="2"/>
      <c r="I79" s="2"/>
      <c r="J79" s="2"/>
      <c r="K79" s="2"/>
    </row>
    <row r="80" spans="1:11" ht="12" customHeight="1">
      <c r="A80" s="2"/>
      <c r="B80" s="2"/>
      <c r="C80" s="2"/>
      <c r="D80" s="2"/>
      <c r="E80" s="2"/>
      <c r="F80" s="2"/>
      <c r="G80" s="2"/>
      <c r="H80" s="2"/>
      <c r="I80" s="2"/>
      <c r="J80" s="2"/>
      <c r="K80" s="2"/>
    </row>
    <row r="81" spans="1:11" ht="12" customHeight="1">
      <c r="A81" s="2"/>
      <c r="B81" s="2"/>
      <c r="C81" s="2"/>
      <c r="D81" s="2"/>
      <c r="E81" s="2"/>
      <c r="F81" s="2"/>
      <c r="G81" s="2"/>
      <c r="H81" s="2"/>
      <c r="I81" s="2"/>
      <c r="J81" s="2"/>
      <c r="K81" s="2"/>
    </row>
    <row r="82" spans="1:11" ht="12" customHeight="1">
      <c r="A82" s="2"/>
      <c r="B82" s="2"/>
      <c r="C82" s="2"/>
      <c r="D82" s="2"/>
      <c r="E82" s="2"/>
      <c r="F82" s="2"/>
      <c r="G82" s="2"/>
      <c r="H82" s="2"/>
      <c r="I82" s="2"/>
      <c r="J82" s="2"/>
      <c r="K82" s="2"/>
    </row>
    <row r="83" spans="1:11" ht="12" customHeight="1">
      <c r="A83" s="2"/>
      <c r="B83" s="2"/>
      <c r="C83" s="2"/>
      <c r="D83" s="2"/>
      <c r="E83" s="2"/>
      <c r="F83" s="2"/>
      <c r="G83" s="2"/>
      <c r="H83" s="2"/>
      <c r="I83" s="2"/>
      <c r="J83" s="2"/>
      <c r="K83" s="2"/>
    </row>
    <row r="84" spans="1:11" ht="12" customHeight="1">
      <c r="A84" s="2"/>
      <c r="B84" s="2"/>
      <c r="C84" s="2"/>
      <c r="D84" s="2"/>
      <c r="E84" s="2"/>
      <c r="F84" s="2"/>
      <c r="G84" s="2"/>
      <c r="H84" s="2"/>
      <c r="I84" s="2"/>
      <c r="J84" s="2"/>
      <c r="K84" s="2"/>
    </row>
    <row r="85" spans="1:11" ht="12" customHeight="1">
      <c r="A85" s="2"/>
      <c r="B85" s="2"/>
      <c r="C85" s="2"/>
      <c r="D85" s="2"/>
      <c r="E85" s="2"/>
      <c r="F85" s="2"/>
      <c r="G85" s="2"/>
      <c r="H85" s="2"/>
      <c r="I85" s="2"/>
      <c r="J85" s="2"/>
      <c r="K85" s="2"/>
    </row>
    <row r="86" spans="1:11" ht="12" customHeight="1">
      <c r="A86" s="2"/>
      <c r="B86" s="2"/>
      <c r="C86" s="2"/>
      <c r="D86" s="2"/>
      <c r="E86" s="2"/>
      <c r="F86" s="2"/>
      <c r="G86" s="2"/>
      <c r="H86" s="2"/>
      <c r="I86" s="2"/>
      <c r="J86" s="2"/>
      <c r="K86" s="2"/>
    </row>
    <row r="87" spans="1:11" ht="12" customHeight="1">
      <c r="A87" s="2"/>
      <c r="B87" s="2"/>
      <c r="C87" s="2"/>
      <c r="D87" s="2"/>
      <c r="E87" s="2"/>
      <c r="F87" s="2"/>
      <c r="G87" s="2"/>
      <c r="H87" s="2"/>
      <c r="I87" s="2"/>
      <c r="J87" s="2"/>
      <c r="K87" s="2"/>
    </row>
    <row r="88" spans="1:11" ht="12" customHeight="1">
      <c r="A88" s="2"/>
      <c r="B88" s="2"/>
      <c r="C88" s="2"/>
      <c r="D88" s="2"/>
      <c r="E88" s="2"/>
      <c r="F88" s="2"/>
      <c r="G88" s="2"/>
      <c r="H88" s="2"/>
      <c r="I88" s="2"/>
      <c r="J88" s="2"/>
      <c r="K88" s="2"/>
    </row>
    <row r="89" spans="1:11" ht="12" customHeight="1">
      <c r="A89" s="2"/>
      <c r="B89" s="2"/>
      <c r="C89" s="2"/>
      <c r="D89" s="2"/>
      <c r="E89" s="2"/>
      <c r="F89" s="2"/>
      <c r="G89" s="2"/>
      <c r="H89" s="2"/>
      <c r="I89" s="2"/>
      <c r="J89" s="2"/>
      <c r="K89" s="2"/>
    </row>
    <row r="90" spans="1:11" ht="12" customHeight="1">
      <c r="A90" s="2"/>
      <c r="B90" s="2"/>
      <c r="C90" s="2"/>
      <c r="D90" s="2"/>
      <c r="E90" s="2"/>
      <c r="F90" s="2"/>
      <c r="G90" s="2"/>
      <c r="H90" s="2"/>
      <c r="I90" s="2"/>
      <c r="J90" s="2"/>
      <c r="K90" s="2"/>
    </row>
    <row r="91" spans="1:11" ht="12" customHeight="1">
      <c r="A91" s="2"/>
      <c r="B91" s="2"/>
      <c r="C91" s="2"/>
      <c r="D91" s="2"/>
      <c r="E91" s="2"/>
      <c r="F91" s="2"/>
      <c r="G91" s="2"/>
      <c r="H91" s="2"/>
      <c r="I91" s="2"/>
      <c r="J91" s="2"/>
      <c r="K91" s="2"/>
    </row>
    <row r="92" spans="1:11" ht="12" customHeight="1">
      <c r="A92" s="2"/>
      <c r="B92" s="2"/>
      <c r="C92" s="2"/>
      <c r="D92" s="2"/>
      <c r="E92" s="2"/>
      <c r="F92" s="2"/>
      <c r="G92" s="2"/>
      <c r="H92" s="2"/>
      <c r="I92" s="2"/>
      <c r="J92" s="2"/>
      <c r="K92" s="2"/>
    </row>
    <row r="93" spans="1:11" ht="12" customHeight="1">
      <c r="A93" s="2"/>
      <c r="B93" s="2"/>
      <c r="C93" s="2"/>
      <c r="D93" s="2"/>
      <c r="E93" s="2"/>
      <c r="F93" s="2"/>
      <c r="G93" s="2"/>
      <c r="H93" s="2"/>
      <c r="I93" s="2"/>
      <c r="J93" s="2"/>
      <c r="K93" s="2"/>
    </row>
    <row r="94" spans="1:11" ht="12" customHeight="1">
      <c r="A94" s="2"/>
      <c r="B94" s="2"/>
      <c r="C94" s="2"/>
      <c r="D94" s="2"/>
      <c r="E94" s="2"/>
      <c r="F94" s="2"/>
      <c r="G94" s="2"/>
      <c r="H94" s="2"/>
      <c r="I94" s="2"/>
      <c r="J94" s="2"/>
      <c r="K94" s="2"/>
    </row>
    <row r="95" spans="1:11" ht="12" customHeight="1">
      <c r="A95" s="2"/>
      <c r="B95" s="2"/>
      <c r="C95" s="2"/>
      <c r="D95" s="2"/>
      <c r="E95" s="2"/>
      <c r="F95" s="2"/>
      <c r="G95" s="2"/>
      <c r="H95" s="2"/>
      <c r="I95" s="2"/>
      <c r="J95" s="2"/>
      <c r="K95" s="2"/>
    </row>
    <row r="96" spans="1:11" ht="12" customHeight="1">
      <c r="A96" s="2"/>
      <c r="B96" s="2"/>
      <c r="C96" s="2"/>
      <c r="D96" s="2"/>
      <c r="E96" s="2"/>
      <c r="F96" s="2"/>
      <c r="G96" s="2"/>
      <c r="H96" s="2"/>
      <c r="I96" s="2"/>
      <c r="J96" s="2"/>
      <c r="K96" s="2"/>
    </row>
    <row r="97" spans="1:11" ht="12" customHeight="1">
      <c r="A97" s="2"/>
      <c r="B97" s="2"/>
      <c r="C97" s="2"/>
      <c r="D97" s="2"/>
      <c r="E97" s="2"/>
      <c r="F97" s="2"/>
      <c r="G97" s="2"/>
      <c r="H97" s="2"/>
      <c r="I97" s="2"/>
      <c r="J97" s="2"/>
      <c r="K97" s="2"/>
    </row>
    <row r="98" spans="1:11" ht="12" customHeight="1">
      <c r="A98" s="2"/>
      <c r="B98" s="2"/>
      <c r="C98" s="2"/>
      <c r="D98" s="2"/>
      <c r="E98" s="2"/>
      <c r="F98" s="2"/>
      <c r="G98" s="2"/>
      <c r="H98" s="2"/>
      <c r="I98" s="2"/>
      <c r="J98" s="2"/>
      <c r="K98" s="2"/>
    </row>
    <row r="99" spans="1:11" ht="12" customHeight="1">
      <c r="A99" s="2"/>
      <c r="B99" s="2"/>
      <c r="C99" s="2"/>
      <c r="D99" s="2"/>
      <c r="E99" s="2"/>
      <c r="F99" s="2"/>
      <c r="G99" s="2"/>
      <c r="H99" s="2"/>
      <c r="I99" s="2"/>
      <c r="J99" s="2"/>
      <c r="K99" s="2"/>
    </row>
    <row r="100" spans="1:11" ht="12" customHeight="1">
      <c r="A100" s="2"/>
      <c r="B100" s="2"/>
      <c r="C100" s="2"/>
      <c r="D100" s="2"/>
      <c r="E100" s="2"/>
      <c r="F100" s="2"/>
      <c r="G100" s="2"/>
      <c r="H100" s="2"/>
      <c r="I100" s="2"/>
      <c r="J100" s="2"/>
      <c r="K100" s="2"/>
    </row>
  </sheetData>
  <mergeCells count="8">
    <mergeCell ref="D40:E40"/>
    <mergeCell ref="D49:E49"/>
    <mergeCell ref="A40:B40"/>
    <mergeCell ref="A49:B49"/>
    <mergeCell ref="A1:D1"/>
    <mergeCell ref="A7:C7"/>
    <mergeCell ref="A8:C8"/>
    <mergeCell ref="A13:B13"/>
  </mergeCells>
  <pageMargins left="0.511811024" right="0.511811024" top="0.78740157499999996" bottom="0.78740157499999996" header="0" footer="0"/>
  <pageSetup paperSize="9" orientation="portrai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21:A100"/>
  <sheetViews>
    <sheetView workbookViewId="0"/>
  </sheetViews>
  <sheetFormatPr defaultColWidth="14.42578125" defaultRowHeight="15" customHeight="1"/>
  <cols>
    <col min="1" max="11" width="8.7109375" customWidth="1"/>
  </cols>
  <sheetData>
    <row r="21" ht="15.75" customHeight="1"/>
    <row r="22" ht="15.75" customHeight="1"/>
    <row r="23" ht="15.75" customHeight="1"/>
    <row r="24" ht="15.75" customHeight="1"/>
    <row r="25" ht="15.75" customHeight="1"/>
    <row r="26" ht="15.75" customHeight="1"/>
    <row r="27" ht="15.75" customHeight="1"/>
    <row r="28" ht="15.75" customHeight="1"/>
    <row r="29" ht="15.75" customHeight="1"/>
    <row r="30" ht="15.75" customHeight="1"/>
    <row r="31" ht="15.75" customHeight="1"/>
    <row r="32" ht="15.75" customHeight="1"/>
    <row r="33" ht="15.75" customHeight="1"/>
    <row r="34" ht="15.75" customHeight="1"/>
    <row r="35" ht="15.75" customHeight="1"/>
    <row r="36" ht="15.75" customHeight="1"/>
    <row r="37" ht="15.75" customHeight="1"/>
    <row r="38" ht="15.75" customHeight="1"/>
    <row r="39" ht="15.75" customHeight="1"/>
    <row r="40" ht="15.75" customHeight="1"/>
    <row r="41" ht="15.75" customHeight="1"/>
    <row r="42" ht="15.75" customHeight="1"/>
    <row r="43" ht="15.75" customHeight="1"/>
    <row r="44" ht="15.75" customHeight="1"/>
    <row r="45" ht="15.75" customHeight="1"/>
    <row r="46" ht="15.75" customHeight="1"/>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sheetData>
  <pageMargins left="0.511811024" right="0.511811024" top="0.78740157499999996" bottom="0.78740157499999996" header="0" footer="0"/>
  <pageSetup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9</vt:i4>
      </vt:variant>
    </vt:vector>
  </HeadingPairs>
  <TitlesOfParts>
    <vt:vector size="9" baseType="lpstr">
      <vt:lpstr>Copeira item 1</vt:lpstr>
      <vt:lpstr>Jardineiro Item 2</vt:lpstr>
      <vt:lpstr>Aux de Mnt Predial Item 3</vt:lpstr>
      <vt:lpstr>Lavador de Carro item 4</vt:lpstr>
      <vt:lpstr>UNIFORMES</vt:lpstr>
      <vt:lpstr>Materiais</vt:lpstr>
      <vt:lpstr>FERRAMENTAS E EQUIPAMENTOS</vt:lpstr>
      <vt:lpstr>Resumo</vt:lpstr>
      <vt:lpstr>Plan1</vt:lpstr>
    </vt:vector>
  </TitlesOfParts>
  <Company>Hewlett-Packard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Eliezer Gentil de Souza</dc:creator>
  <cp:lastModifiedBy>DAILZA VENTURA DOS SANTOS</cp:lastModifiedBy>
  <cp:lastPrinted>2019-01-22T11:53:54Z</cp:lastPrinted>
  <dcterms:created xsi:type="dcterms:W3CDTF">2015-02-20T16:21:26Z</dcterms:created>
  <dcterms:modified xsi:type="dcterms:W3CDTF">2020-09-01T20:02:11Z</dcterms:modified>
</cp:coreProperties>
</file>