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1"/>
  <workbookPr/>
  <mc:AlternateContent xmlns:mc="http://schemas.openxmlformats.org/markup-compatibility/2006">
    <mc:Choice Requires="x15">
      <x15ac:absPath xmlns:x15ac="http://schemas.microsoft.com/office/spreadsheetml/2010/11/ac" url="X:\COAD\CPL\PROCEDIMENTOS LICITATÓRIOS\2020\Pregão Eletrônico\PE 04 - 2020 - Adestradores\EDITAL E ANEXOS 2020\"/>
    </mc:Choice>
  </mc:AlternateContent>
  <xr:revisionPtr revIDLastSave="0" documentId="13_ncr:1_{C04DE2BF-5751-42D0-998C-7BA68E308C9B}" xr6:coauthVersionLast="36" xr6:coauthVersionMax="36" xr10:uidLastSave="{00000000-0000-0000-0000-000000000000}"/>
  <bookViews>
    <workbookView xWindow="0" yWindow="0" windowWidth="13630" windowHeight="5920" xr2:uid="{00000000-000D-0000-FFFF-FFFF00000000}"/>
  </bookViews>
  <sheets>
    <sheet name="Serviço" sheetId="17" r:id="rId1"/>
    <sheet name="Uniformes" sheetId="19" r:id="rId2"/>
    <sheet name="Materiais" sheetId="18" r:id="rId3"/>
    <sheet name="Equipamentos" sheetId="21" r:id="rId4"/>
    <sheet name="Utensílios" sheetId="20" r:id="rId5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6" i="17" l="1"/>
  <c r="D81" i="17" l="1"/>
  <c r="D91" i="17" l="1"/>
  <c r="D90" i="17"/>
  <c r="D89" i="17"/>
  <c r="D79" i="17"/>
  <c r="D78" i="17"/>
  <c r="E59" i="17"/>
  <c r="E29" i="17"/>
  <c r="E4" i="19" l="1"/>
  <c r="E5" i="19"/>
  <c r="E6" i="19"/>
  <c r="E7" i="19"/>
  <c r="E8" i="19"/>
  <c r="E9" i="19"/>
  <c r="E10" i="19"/>
  <c r="F4" i="18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4" i="21"/>
  <c r="F5" i="21"/>
  <c r="D92" i="17" l="1"/>
  <c r="D88" i="17" l="1"/>
  <c r="F11" i="20" l="1"/>
  <c r="G11" i="20" s="1"/>
  <c r="F10" i="20"/>
  <c r="G10" i="20" s="1"/>
  <c r="F9" i="20"/>
  <c r="G9" i="20" s="1"/>
  <c r="F8" i="20"/>
  <c r="G8" i="20" s="1"/>
  <c r="F7" i="20"/>
  <c r="G7" i="20" s="1"/>
  <c r="F6" i="20"/>
  <c r="G6" i="20" s="1"/>
  <c r="F5" i="20"/>
  <c r="G5" i="20" s="1"/>
  <c r="F4" i="20"/>
  <c r="G4" i="20" s="1"/>
  <c r="G5" i="21"/>
  <c r="G4" i="21"/>
  <c r="F5" i="19"/>
  <c r="F6" i="19"/>
  <c r="F7" i="19"/>
  <c r="F8" i="19"/>
  <c r="F9" i="19"/>
  <c r="F10" i="19"/>
  <c r="F4" i="19"/>
  <c r="G10" i="18"/>
  <c r="G5" i="18"/>
  <c r="G6" i="18"/>
  <c r="G7" i="18"/>
  <c r="G8" i="18"/>
  <c r="G9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4" i="18"/>
  <c r="F11" i="19" l="1"/>
  <c r="G12" i="20"/>
  <c r="G31" i="18"/>
  <c r="G6" i="21"/>
  <c r="E142" i="17"/>
  <c r="E138" i="17"/>
  <c r="E99" i="17"/>
  <c r="E104" i="17" s="1"/>
  <c r="D77" i="17"/>
  <c r="D55" i="17"/>
  <c r="D80" i="17" s="1"/>
  <c r="E21" i="17"/>
  <c r="E111" i="17" l="1"/>
  <c r="E112" i="17"/>
  <c r="E35" i="17"/>
  <c r="E76" i="17" s="1"/>
  <c r="E65" i="17"/>
  <c r="E71" i="17" s="1"/>
  <c r="E113" i="17" l="1"/>
  <c r="E132" i="17" s="1"/>
  <c r="E81" i="17"/>
  <c r="E77" i="17"/>
  <c r="E79" i="17"/>
  <c r="E80" i="17" s="1"/>
  <c r="E42" i="17"/>
  <c r="E78" i="17"/>
  <c r="E41" i="17"/>
  <c r="E128" i="17"/>
  <c r="E43" i="17" l="1"/>
  <c r="E82" i="17"/>
  <c r="E69" i="17" l="1"/>
  <c r="E47" i="17"/>
  <c r="E52" i="17"/>
  <c r="E48" i="17"/>
  <c r="E54" i="17"/>
  <c r="E53" i="17"/>
  <c r="E51" i="17"/>
  <c r="E50" i="17"/>
  <c r="E49" i="17"/>
  <c r="E130" i="17"/>
  <c r="E55" i="17" l="1"/>
  <c r="E70" i="17" s="1"/>
  <c r="E72" i="17" s="1"/>
  <c r="E91" i="17" s="1"/>
  <c r="E93" i="17" l="1"/>
  <c r="E90" i="17"/>
  <c r="E89" i="17"/>
  <c r="E88" i="17"/>
  <c r="E92" i="17"/>
  <c r="E129" i="17"/>
  <c r="E94" i="17" l="1"/>
  <c r="E103" i="17" s="1"/>
  <c r="E105" i="17" s="1"/>
  <c r="E131" i="17" s="1"/>
  <c r="E133" i="17" s="1"/>
  <c r="E117" i="17" s="1"/>
  <c r="E118" i="17" s="1"/>
  <c r="E122" i="17" l="1"/>
  <c r="E120" i="17"/>
  <c r="E123" i="17"/>
  <c r="E121" i="17"/>
  <c r="E124" i="17" l="1"/>
  <c r="E134" i="17" s="1"/>
  <c r="E135" i="17" s="1"/>
  <c r="E139" i="17" s="1"/>
  <c r="E141" i="17" s="1"/>
  <c r="E143" i="17" s="1"/>
  <c r="E148" i="17" s="1"/>
  <c r="E149" i="17" s="1"/>
  <c r="E147" i="17" l="1"/>
</calcChain>
</file>

<file path=xl/sharedStrings.xml><?xml version="1.0" encoding="utf-8"?>
<sst xmlns="http://schemas.openxmlformats.org/spreadsheetml/2006/main" count="304" uniqueCount="173">
  <si>
    <t>MODELO DE PLANILHA DE CUSTOS E FORMAÇÃO DE PREÇOS</t>
  </si>
  <si>
    <t>Nº DO PROCESSO:</t>
  </si>
  <si>
    <t>LICITAÇÃO Nº:</t>
  </si>
  <si>
    <t>DATA:</t>
  </si>
  <si>
    <t>DISCRIMINAÇÃO DOS SERVIÇOS (DADOS REFERENTES À CONTRATAÇÃO)</t>
  </si>
  <si>
    <t>-</t>
  </si>
  <si>
    <t xml:space="preserve">A </t>
  </si>
  <si>
    <t>B</t>
  </si>
  <si>
    <t>C</t>
  </si>
  <si>
    <t>D</t>
  </si>
  <si>
    <t>Município/UF:</t>
  </si>
  <si>
    <t>Ano do Acordo, Convenção ou Dissídio Coletivo:</t>
  </si>
  <si>
    <t>IDENTIFICAÇÃO DO SERVIÇO</t>
  </si>
  <si>
    <t>DADOS PARA COMPOSIÇÃO DOS CUSTOS REFERENTES A MÃO DE OBRA</t>
  </si>
  <si>
    <t>HORAS:</t>
  </si>
  <si>
    <t>A</t>
  </si>
  <si>
    <t xml:space="preserve">D </t>
  </si>
  <si>
    <t>E</t>
  </si>
  <si>
    <t>F</t>
  </si>
  <si>
    <t>G</t>
  </si>
  <si>
    <t>Salário-Base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</si>
  <si>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</si>
  <si>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</si>
  <si>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</si>
  <si>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</si>
  <si>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</si>
  <si>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TOTAL</t>
  </si>
  <si>
    <t>H</t>
  </si>
  <si>
    <t>Data de apresentação da proposta (dia/mês/ano):</t>
  </si>
  <si>
    <t>Número de meses da execução contratual:</t>
  </si>
  <si>
    <t>Quantidade total a contratar (em função da unidade de medida)</t>
  </si>
  <si>
    <t>Unidade de medida:</t>
  </si>
  <si>
    <t>Tipo de serviço: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</si>
  <si>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</si>
  <si>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</si>
  <si>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</si>
  <si>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patrimonial)</t>
  </si>
  <si>
    <t>Data-base da categoria (dia/mês/ano)</t>
  </si>
  <si>
    <t>2.1</t>
  </si>
  <si>
    <t>SUBMÓDULO 2.1 - 13º (DÉCIMO TERCEIRO) SALÁRIO, FÉRIAS E ADICIONAL DE FÉRIAS</t>
  </si>
  <si>
    <t>13º (décimo terceiro) salário, férias e adiconal de férias</t>
  </si>
  <si>
    <t xml:space="preserve">13º (décimo terceiro) salário  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</si>
  <si>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</si>
  <si>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</si>
  <si>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</si>
  <si>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</si>
  <si>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</si>
  <si>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Valor (R$)</t>
  </si>
  <si>
    <t>INSS</t>
  </si>
  <si>
    <t>SAT</t>
  </si>
  <si>
    <t>SESC ou SESI</t>
  </si>
  <si>
    <t>SENAI - SENAC</t>
  </si>
  <si>
    <t>SEBRAE</t>
  </si>
  <si>
    <t>INCRA</t>
  </si>
  <si>
    <t>FGTS</t>
  </si>
  <si>
    <t>SUBMÓDULO 2.3 - BENEFÍCIOS MENSAIS E DIÁRIOS</t>
  </si>
  <si>
    <t>2.3</t>
  </si>
  <si>
    <t>Encargos e Benefícios Anuais, Mensais e Diários</t>
  </si>
  <si>
    <t>Auxílio-refeição/Alimentação</t>
  </si>
  <si>
    <t>QUADRO-RESUMO DO MÓDULO 2 - ENCARGOS E BENEFÍCIOS ANUAIS, MENSAIS E DIÁRIOS</t>
  </si>
  <si>
    <t>Benefícios mensais e diários</t>
  </si>
  <si>
    <t>Provisão para rescisão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</si>
  <si>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</si>
  <si>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</si>
  <si>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</si>
  <si>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</si>
  <si>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4.1</t>
  </si>
  <si>
    <t>Ausências Legais</t>
  </si>
  <si>
    <t>Composição da remuneração</t>
  </si>
  <si>
    <t>SALÁRIO EDUCAÇÃO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</si>
  <si>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</si>
  <si>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</si>
  <si>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</si>
  <si>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</si>
  <si>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</si>
  <si>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</si>
  <si>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</si>
  <si>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</si>
  <si>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</si>
  <si>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</si>
  <si>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</si>
  <si>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 xml:space="preserve">Custos indiretos  </t>
  </si>
  <si>
    <t>Lucro</t>
  </si>
  <si>
    <t>Tributos</t>
  </si>
  <si>
    <t>PIS</t>
  </si>
  <si>
    <t>COFINS</t>
  </si>
  <si>
    <t>ISS</t>
  </si>
  <si>
    <t>C.1</t>
  </si>
  <si>
    <t>C.2</t>
  </si>
  <si>
    <t>C.3</t>
  </si>
  <si>
    <t>C.4</t>
  </si>
  <si>
    <t>QUADRO-RESUMO DO CUSTO POR EMPREGADO</t>
  </si>
  <si>
    <t>Mão de obra vinculada à execução contratual (valor por empregado)</t>
  </si>
  <si>
    <t>Módulo 1 - Composição da Remuneração</t>
  </si>
  <si>
    <t>Módulo 6 - Custos Indiretos, Tributos e Lucro</t>
  </si>
  <si>
    <t>VALOR TOTAL POR EMPREGADO</t>
  </si>
  <si>
    <t>QUADRO-RESUMO DO VALOR MENSAL DOS SERVIÇOS</t>
  </si>
  <si>
    <t>QUADRO DEMONSTRATIVO DO VALOR GLOBAL DA PROPOSTA</t>
  </si>
  <si>
    <t>Descrição</t>
  </si>
  <si>
    <t>Valor proposto por unidade de medida</t>
  </si>
  <si>
    <t>Valor mensal do serviço</t>
  </si>
  <si>
    <t>Valor global da proposta (valor mensal multiplicado pelo número de meses do contrato)</t>
  </si>
  <si>
    <t>Tipo de Serviço ( A )</t>
  </si>
  <si>
    <t>Valor Proposto por Empregado ( B )</t>
  </si>
  <si>
    <t>Valor Proposto por Posto ( D ) = ( B x C )</t>
  </si>
  <si>
    <t>Quantidade de Postos ( E )</t>
  </si>
  <si>
    <t>Valor Total do Serviço ( F ) = ( D x E )</t>
  </si>
  <si>
    <t>Quantidade de Empregados por Posto ( C )</t>
  </si>
  <si>
    <t>Brasília/DF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</si>
  <si>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</si>
  <si>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</si>
  <si>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</si>
  <si>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</si>
  <si>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Posto</t>
  </si>
  <si>
    <t xml:space="preserve">Transporte </t>
  </si>
  <si>
    <t>Memória de cálculo</t>
  </si>
  <si>
    <t>Incidência de GPS, FGTS e outras contribuições sobre o Aviso Prévio Trabalhado</t>
  </si>
  <si>
    <t>Aviso Prévio Indenizado</t>
  </si>
  <si>
    <t>Incidência do FGTS sobre o Aviso Prévio Indenizado</t>
  </si>
  <si>
    <t>Aviso Prévio Trabalhado</t>
  </si>
  <si>
    <t>SUBMÓDULO 4.1 - SUBSTITUTO NAS AUSÊNCIAS LEGAIS</t>
  </si>
  <si>
    <t xml:space="preserve">Substituto na cobertura de Férias  </t>
  </si>
  <si>
    <t>Substituto na cobertura de Ausências Legais</t>
  </si>
  <si>
    <t>Substituto na cobertura de Licença-Paternidade</t>
  </si>
  <si>
    <t>Substituto na cobertura de Afastamento Materninade</t>
  </si>
  <si>
    <t>Substituto na cobertura de Outras Ausências (especificar)</t>
  </si>
  <si>
    <t>SUBMÓDULO 4.2 -  SUBSTITUTO NA INTRAJORNADA</t>
  </si>
  <si>
    <t>Substituto na cobertura de Intervalo para repouso ou alimentação</t>
  </si>
  <si>
    <t>Substituto nas Ausências Legais</t>
  </si>
  <si>
    <t>Substituto na Intrajornada</t>
  </si>
  <si>
    <t>SUBTOTAL (A+B+C+D+E)</t>
  </si>
  <si>
    <t>Substituto na cobertura de Ausência por Acidente de Trabalho</t>
  </si>
  <si>
    <t>Previsão CCT</t>
  </si>
  <si>
    <t>SINDSERVIÇOS</t>
  </si>
  <si>
    <t>Plano Ambulatorial</t>
  </si>
  <si>
    <t>Assistência Funeral e Seguro de vida</t>
  </si>
  <si>
    <t>Assistência Odontológica</t>
  </si>
  <si>
    <t>ANEXO V</t>
  </si>
  <si>
    <t>10:00 (dez horas) - horário de Brasília/DF</t>
  </si>
  <si>
    <t>Item</t>
  </si>
  <si>
    <t>Material</t>
  </si>
  <si>
    <t>Unidade</t>
  </si>
  <si>
    <t>Quantidade Mensal</t>
  </si>
  <si>
    <t>Valor Unitário Estimado</t>
  </si>
  <si>
    <t>Valor Total Estimado</t>
  </si>
  <si>
    <t>Valor Estimado por Posto</t>
  </si>
  <si>
    <t>MATERIAIS</t>
  </si>
  <si>
    <t>VALOR TOTAL POR POSTO</t>
  </si>
  <si>
    <t>UNIFORMES</t>
  </si>
  <si>
    <t>Quantidade Anual</t>
  </si>
  <si>
    <t>Valor Anual Estimado</t>
  </si>
  <si>
    <t>Valor Mensal Estimado por Posto</t>
  </si>
  <si>
    <t>Utensílios</t>
  </si>
  <si>
    <t>EQUIPAMENTOS</t>
  </si>
  <si>
    <t>Quantidade</t>
  </si>
  <si>
    <t xml:space="preserve">	08200.006200/2018-69</t>
  </si>
  <si>
    <t>dias úteis x ((5,5x2)-(SN*6%)</t>
  </si>
  <si>
    <t>Multa do FGTS sobre o Aviso Prévio Trabalhado</t>
  </si>
  <si>
    <t>Multa do FGTS sobre o Aviso Prévio Indenizado</t>
  </si>
  <si>
    <t>Fórmulas</t>
  </si>
  <si>
    <t>1/12 x 20%</t>
  </si>
  <si>
    <t>0,08  x 0,4 x 20%</t>
  </si>
  <si>
    <t>((7/30)/12) x 80%</t>
  </si>
  <si>
    <t>0,08 x 0,4 x 80%</t>
  </si>
  <si>
    <t>Formulas</t>
  </si>
  <si>
    <t>((1+(1/3))/12)/12</t>
  </si>
  <si>
    <t>(7/30)/12</t>
  </si>
  <si>
    <t>((5/30)/12)x7,5%</t>
  </si>
  <si>
    <t>((15/30)/12)x1%</t>
  </si>
  <si>
    <t>6230-05</t>
  </si>
  <si>
    <t>Adestradores</t>
  </si>
  <si>
    <t>04/2020</t>
  </si>
  <si>
    <t>((1+1/3)/12x1%x(4/12))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</si>
</sst>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4" x14ac:knownFonts="1">
    <font>
      <sz val="10"/>
      <color theme="1"/>
      <name val="Times New Roman"/>
      <family val="2"/>
    </font>
    <font>
      <sz val="9"/>
      <color theme="1"/>
      <name val="Times New Roman"/>
      <family val="2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Times New Roman"/>
      <family val="2"/>
    </font>
    <font>
      <sz val="11"/>
      <color theme="1"/>
      <name val="Times New Roman"/>
      <family val="1"/>
    </font>
    <font>
      <sz val="10"/>
      <color rgb="FFFF0000"/>
      <name val="Times New Roman"/>
      <family val="2"/>
    </font>
    <font>
      <sz val="10"/>
      <name val="Times New Roman"/>
      <family val="2"/>
    </font>
    <font>
      <b/>
      <sz val="10"/>
      <name val="Times New Roman"/>
      <family val="1"/>
    </font>
    <font>
      <sz val="7.5"/>
      <color theme="1"/>
      <name val="Times New Roman"/>
      <family val="1"/>
    </font>
    <font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83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0" fontId="10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4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0" fontId="9" fillId="0" borderId="1" xfId="1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3" fillId="0" borderId="0" xfId="0" applyFont="1"/>
    <xf numFmtId="10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14" fontId="8" fillId="2" borderId="2" xfId="0" applyNumberFormat="1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lef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8" fillId="2" borderId="4" xfId="0" applyNumberFormat="1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9"/>
  <sheetViews>
    <sheetView tabSelected="1" topLeftCell="A130" workbookViewId="0">
      <selection activeCell="D92" sqref="D92"/>
    </sheetView>
  </sheetViews>
  <sheetFormatPr defaultRowHeight="13" x14ac:dyDescent="0.3"/>
  <cols>
    <col min="1" max="1" width="5" style="12" customWidth="1"/>
    <col min="2" max="2" width="23.796875" style="12" customWidth="1"/>
    <col min="3" max="3" width="33.296875" style="12" customWidth="1"/>
    <col min="4" max="4" width="21.69921875" style="12" customWidth="1"/>
    <col min="5" max="5" width="16.69921875" style="12" customWidth="1"/>
    <col min="6" max="6" width="25.796875" customWidth="1"/>
  </cols>
  <sheetData>
    <row r="1" spans="1:5" ht="17.5" x14ac:dyDescent="0.3">
      <c r="A1" s="76" t="s">
        <v>137</v>
      </c>
      <c r="B1" s="76"/>
      <c r="C1" s="76"/>
      <c r="D1" s="76"/>
      <c r="E1" s="76"/>
    </row>
    <row r="2" spans="1:5" ht="15" x14ac:dyDescent="0.3">
      <c r="A2" s="77" t="s">
        <v>0</v>
      </c>
      <c r="B2" s="77"/>
      <c r="C2" s="77"/>
      <c r="D2" s="77"/>
      <c r="E2" s="77"/>
    </row>
    <row r="3" spans="1:5" x14ac:dyDescent="0.3">
      <c r="A3" s="69" t="s">
        <v>5</v>
      </c>
      <c r="B3" s="69"/>
      <c r="C3" s="69"/>
      <c r="D3" s="69"/>
      <c r="E3" s="69"/>
    </row>
    <row r="4" spans="1:5" ht="14" x14ac:dyDescent="0.3">
      <c r="A4" s="70" t="s">
        <v>1</v>
      </c>
      <c r="B4" s="70"/>
      <c r="C4" s="74" t="s">
        <v>155</v>
      </c>
      <c r="D4" s="72"/>
      <c r="E4" s="73"/>
    </row>
    <row r="5" spans="1:5" ht="14" x14ac:dyDescent="0.3">
      <c r="A5" s="70" t="s">
        <v>2</v>
      </c>
      <c r="B5" s="70"/>
      <c r="C5" s="78" t="s">
        <v>171</v>
      </c>
      <c r="D5" s="79"/>
      <c r="E5" s="80"/>
    </row>
    <row r="6" spans="1:5" ht="14" x14ac:dyDescent="0.3">
      <c r="A6" s="70" t="s">
        <v>3</v>
      </c>
      <c r="B6" s="70"/>
      <c r="C6" s="71">
        <v>43934</v>
      </c>
      <c r="D6" s="72"/>
      <c r="E6" s="73"/>
    </row>
    <row r="7" spans="1:5" ht="14" x14ac:dyDescent="0.3">
      <c r="A7" s="70" t="s">
        <v>14</v>
      </c>
      <c r="B7" s="70"/>
      <c r="C7" s="74" t="s">
        <v>138</v>
      </c>
      <c r="D7" s="72"/>
      <c r="E7" s="73"/>
    </row>
    <row r="8" spans="1:5" x14ac:dyDescent="0.3">
      <c r="A8" s="69" t="s">
        <v>5</v>
      </c>
      <c r="B8" s="69"/>
      <c r="C8" s="69"/>
      <c r="D8" s="69"/>
      <c r="E8" s="69"/>
    </row>
    <row r="9" spans="1:5" x14ac:dyDescent="0.3">
      <c r="A9" s="75" t="s">
        <v>4</v>
      </c>
      <c r="B9" s="75"/>
      <c r="C9" s="75"/>
      <c r="D9" s="75"/>
      <c r="E9" s="75"/>
    </row>
    <row r="10" spans="1:5" x14ac:dyDescent="0.3">
      <c r="A10" s="15" t="s">
        <v>6</v>
      </c>
      <c r="B10" s="66" t="s">
        <v>28</v>
      </c>
      <c r="C10" s="67"/>
      <c r="D10" s="68"/>
      <c r="E10" s="18">
        <v>43934</v>
      </c>
    </row>
    <row r="11" spans="1:5" x14ac:dyDescent="0.3">
      <c r="A11" s="15" t="s">
        <v>7</v>
      </c>
      <c r="B11" s="66" t="s">
        <v>10</v>
      </c>
      <c r="C11" s="67"/>
      <c r="D11" s="68"/>
      <c r="E11" s="13" t="s">
        <v>108</v>
      </c>
    </row>
    <row r="12" spans="1:5" x14ac:dyDescent="0.3">
      <c r="A12" s="15" t="s">
        <v>8</v>
      </c>
      <c r="B12" s="66" t="s">
        <v>11</v>
      </c>
      <c r="C12" s="67"/>
      <c r="D12" s="68"/>
      <c r="E12" s="13">
        <v>2020</v>
      </c>
    </row>
    <row r="13" spans="1:5" x14ac:dyDescent="0.3">
      <c r="A13" s="15" t="s">
        <v>9</v>
      </c>
      <c r="B13" s="66" t="s">
        <v>29</v>
      </c>
      <c r="C13" s="67"/>
      <c r="D13" s="68"/>
      <c r="E13" s="13">
        <v>12</v>
      </c>
    </row>
    <row r="14" spans="1:5" x14ac:dyDescent="0.3">
      <c r="A14" s="69" t="s">
        <v>5</v>
      </c>
      <c r="B14" s="69"/>
      <c r="C14" s="69"/>
      <c r="D14" s="69"/>
      <c r="E14" s="69"/>
    </row>
    <row r="15" spans="1:5" x14ac:dyDescent="0.3">
      <c r="A15" s="51" t="s">
        <v>12</v>
      </c>
      <c r="B15" s="52"/>
      <c r="C15" s="52"/>
      <c r="D15" s="52"/>
      <c r="E15" s="53"/>
    </row>
    <row r="16" spans="1:5" x14ac:dyDescent="0.3">
      <c r="A16" s="61" t="s">
        <v>32</v>
      </c>
      <c r="B16" s="61"/>
      <c r="C16" s="61"/>
      <c r="D16" s="61"/>
      <c r="E16" s="13" t="s">
        <v>170</v>
      </c>
    </row>
    <row r="17" spans="1:5" x14ac:dyDescent="0.3">
      <c r="A17" s="42" t="s">
        <v>31</v>
      </c>
      <c r="B17" s="42"/>
      <c r="C17" s="42"/>
      <c r="D17" s="42"/>
      <c r="E17" s="13" t="s">
        <v>113</v>
      </c>
    </row>
    <row r="18" spans="1:5" x14ac:dyDescent="0.3">
      <c r="A18" s="42" t="s">
        <v>30</v>
      </c>
      <c r="B18" s="42"/>
      <c r="C18" s="42"/>
      <c r="D18" s="42"/>
      <c r="E18" s="13">
        <v>6</v>
      </c>
    </row>
    <row r="19" spans="1:5" x14ac:dyDescent="0.3">
      <c r="A19" s="62" t="s">
        <v>5</v>
      </c>
      <c r="B19" s="62"/>
      <c r="C19" s="62"/>
      <c r="D19" s="62"/>
      <c r="E19" s="62"/>
    </row>
    <row r="20" spans="1:5" x14ac:dyDescent="0.3">
      <c r="A20" s="51" t="s">
        <v>13</v>
      </c>
      <c r="B20" s="52"/>
      <c r="C20" s="52"/>
      <c r="D20" s="52"/>
      <c r="E20" s="53"/>
    </row>
    <row r="21" spans="1:5" x14ac:dyDescent="0.3">
      <c r="A21" s="15">
        <v>1</v>
      </c>
      <c r="B21" s="63" t="s">
        <v>33</v>
      </c>
      <c r="C21" s="64"/>
      <c r="D21" s="65"/>
      <c r="E21" s="13" t="str">
        <f>E16</f>
        <v>Adestradores</v>
      </c>
    </row>
    <row r="22" spans="1:5" x14ac:dyDescent="0.3">
      <c r="A22" s="15">
        <v>2</v>
      </c>
      <c r="B22" s="39" t="s">
        <v>34</v>
      </c>
      <c r="C22" s="40"/>
      <c r="D22" s="41"/>
      <c r="E22" s="13" t="s">
        <v>169</v>
      </c>
    </row>
    <row r="23" spans="1:5" x14ac:dyDescent="0.3">
      <c r="A23" s="15">
        <v>3</v>
      </c>
      <c r="B23" s="39" t="s">
        <v>35</v>
      </c>
      <c r="C23" s="40"/>
      <c r="D23" s="41"/>
      <c r="E23" s="1">
        <v>2321.73</v>
      </c>
    </row>
    <row r="24" spans="1:5" x14ac:dyDescent="0.3">
      <c r="A24" s="15">
        <v>4</v>
      </c>
      <c r="B24" s="39" t="s">
        <v>36</v>
      </c>
      <c r="C24" s="40"/>
      <c r="D24" s="41"/>
      <c r="E24" s="13" t="s">
        <v>133</v>
      </c>
    </row>
    <row r="25" spans="1:5" x14ac:dyDescent="0.3">
      <c r="A25" s="15">
        <v>5</v>
      </c>
      <c r="B25" s="39" t="s">
        <v>37</v>
      </c>
      <c r="C25" s="40"/>
      <c r="D25" s="41"/>
      <c r="E25" s="18">
        <v>43831</v>
      </c>
    </row>
    <row r="26" spans="1:5" x14ac:dyDescent="0.3">
      <c r="A26" s="43" t="s">
        <v>5</v>
      </c>
      <c r="B26" s="43"/>
      <c r="C26" s="43"/>
      <c r="D26" s="43"/>
      <c r="E26" s="43"/>
    </row>
    <row r="27" spans="1:5" x14ac:dyDescent="0.3">
      <c r="A27" s="44" t="s">
        <v>62</v>
      </c>
      <c r="B27" s="44"/>
      <c r="C27" s="44"/>
      <c r="D27" s="44"/>
      <c r="E27" s="44"/>
    </row>
    <row r="28" spans="1:5" x14ac:dyDescent="0.3">
      <c r="A28" s="14">
        <v>1</v>
      </c>
      <c r="B28" s="45" t="s">
        <v>68</v>
      </c>
      <c r="C28" s="45"/>
      <c r="D28" s="45"/>
      <c r="E28" s="14" t="s">
        <v>47</v>
      </c>
    </row>
    <row r="29" spans="1:5" x14ac:dyDescent="0.3">
      <c r="A29" s="13" t="s">
        <v>15</v>
      </c>
      <c r="B29" s="39" t="s">
        <v>20</v>
      </c>
      <c r="C29" s="40"/>
      <c r="D29" s="41"/>
      <c r="E29" s="7">
        <f>E23</f>
        <v>2321.73</v>
      </c>
    </row>
    <row r="30" spans="1:5" x14ac:dyDescent="0.3">
      <c r="A30" s="13" t="s">
        <v>7</v>
      </c>
      <c r="B30" s="39" t="s">
        <v>21</v>
      </c>
      <c r="C30" s="40"/>
      <c r="D30" s="41"/>
      <c r="E30" s="27">
        <v>696.52</v>
      </c>
    </row>
    <row r="31" spans="1:5" x14ac:dyDescent="0.3">
      <c r="A31" s="13" t="s">
        <v>8</v>
      </c>
      <c r="B31" s="39" t="s">
        <v>22</v>
      </c>
      <c r="C31" s="40"/>
      <c r="D31" s="41"/>
      <c r="E31" s="27">
        <v>0</v>
      </c>
    </row>
    <row r="32" spans="1:5" x14ac:dyDescent="0.3">
      <c r="A32" s="13" t="s">
        <v>16</v>
      </c>
      <c r="B32" s="39" t="s">
        <v>23</v>
      </c>
      <c r="C32" s="40"/>
      <c r="D32" s="41"/>
      <c r="E32" s="27">
        <v>0</v>
      </c>
    </row>
    <row r="33" spans="1:5" x14ac:dyDescent="0.3">
      <c r="A33" s="13" t="s">
        <v>17</v>
      </c>
      <c r="B33" s="39" t="s">
        <v>24</v>
      </c>
      <c r="C33" s="40"/>
      <c r="D33" s="41"/>
      <c r="E33" s="27">
        <v>0</v>
      </c>
    </row>
    <row r="34" spans="1:5" x14ac:dyDescent="0.3">
      <c r="A34" s="13" t="s">
        <v>18</v>
      </c>
      <c r="B34" s="39" t="s">
        <v>25</v>
      </c>
      <c r="C34" s="40"/>
      <c r="D34" s="41"/>
      <c r="E34" s="27">
        <v>0</v>
      </c>
    </row>
    <row r="35" spans="1:5" x14ac:dyDescent="0.3">
      <c r="A35" s="47" t="s">
        <v>26</v>
      </c>
      <c r="B35" s="48"/>
      <c r="C35" s="48"/>
      <c r="D35" s="49"/>
      <c r="E35" s="28">
        <f>SUM(E29:E34)</f>
        <v>3018.25</v>
      </c>
    </row>
    <row r="36" spans="1:5" x14ac:dyDescent="0.3">
      <c r="A36" s="43" t="s">
        <v>5</v>
      </c>
      <c r="B36" s="43"/>
      <c r="C36" s="43"/>
      <c r="D36" s="43"/>
      <c r="E36" s="43"/>
    </row>
    <row r="37" spans="1:5" x14ac:dyDescent="0.3">
      <c r="A37" s="44" t="s">
        <v>63</v>
      </c>
      <c r="B37" s="44"/>
      <c r="C37" s="44"/>
      <c r="D37" s="44"/>
      <c r="E37" s="44"/>
    </row>
    <row r="38" spans="1:5" x14ac:dyDescent="0.3">
      <c r="A38" s="57" t="s">
        <v>5</v>
      </c>
      <c r="B38" s="57"/>
      <c r="C38" s="57"/>
      <c r="D38" s="57"/>
      <c r="E38" s="57"/>
    </row>
    <row r="39" spans="1:5" x14ac:dyDescent="0.3">
      <c r="A39" s="45" t="s">
        <v>39</v>
      </c>
      <c r="B39" s="45"/>
      <c r="C39" s="45"/>
      <c r="D39" s="45"/>
      <c r="E39" s="45"/>
    </row>
    <row r="40" spans="1:5" ht="12.75" customHeight="1" x14ac:dyDescent="0.3">
      <c r="A40" s="14" t="s">
        <v>38</v>
      </c>
      <c r="B40" s="60" t="s">
        <v>40</v>
      </c>
      <c r="C40" s="60"/>
      <c r="D40" s="14" t="s">
        <v>46</v>
      </c>
      <c r="E40" s="14" t="s">
        <v>47</v>
      </c>
    </row>
    <row r="41" spans="1:5" x14ac:dyDescent="0.3">
      <c r="A41" s="15" t="s">
        <v>15</v>
      </c>
      <c r="B41" s="42" t="s">
        <v>41</v>
      </c>
      <c r="C41" s="42"/>
      <c r="D41" s="2">
        <v>8.3299999999999999E-2</v>
      </c>
      <c r="E41" s="27">
        <f>TRUNC((E35*D41),2)</f>
        <v>251.42</v>
      </c>
    </row>
    <row r="42" spans="1:5" x14ac:dyDescent="0.3">
      <c r="A42" s="15" t="s">
        <v>7</v>
      </c>
      <c r="B42" s="42" t="s">
        <v>42</v>
      </c>
      <c r="C42" s="42"/>
      <c r="D42" s="2">
        <v>0.1111</v>
      </c>
      <c r="E42" s="27">
        <f>TRUNC((E35*D42),2)</f>
        <v>335.32</v>
      </c>
    </row>
    <row r="43" spans="1:5" x14ac:dyDescent="0.3">
      <c r="A43" s="46" t="s">
        <v>26</v>
      </c>
      <c r="B43" s="46"/>
      <c r="C43" s="46"/>
      <c r="D43" s="46"/>
      <c r="E43" s="28">
        <f>SUM(E41:E42)</f>
        <v>586.74</v>
      </c>
    </row>
    <row r="44" spans="1:5" x14ac:dyDescent="0.3">
      <c r="A44" s="46" t="s">
        <v>5</v>
      </c>
      <c r="B44" s="46"/>
      <c r="C44" s="46"/>
      <c r="D44" s="46"/>
      <c r="E44" s="46"/>
    </row>
    <row r="45" spans="1:5" ht="24.75" customHeight="1" x14ac:dyDescent="0.3">
      <c r="A45" s="60" t="s">
        <v>43</v>
      </c>
      <c r="B45" s="60"/>
      <c r="C45" s="60"/>
      <c r="D45" s="60"/>
      <c r="E45" s="60"/>
    </row>
    <row r="46" spans="1:5" x14ac:dyDescent="0.3">
      <c r="A46" s="14" t="s">
        <v>44</v>
      </c>
      <c r="B46" s="45" t="s">
        <v>45</v>
      </c>
      <c r="C46" s="45"/>
      <c r="D46" s="14" t="s">
        <v>46</v>
      </c>
      <c r="E46" s="14" t="s">
        <v>47</v>
      </c>
    </row>
    <row r="47" spans="1:5" x14ac:dyDescent="0.3">
      <c r="A47" s="15" t="s">
        <v>15</v>
      </c>
      <c r="B47" s="42" t="s">
        <v>48</v>
      </c>
      <c r="C47" s="42"/>
      <c r="D47" s="2">
        <v>0.2</v>
      </c>
      <c r="E47" s="27">
        <f>TRUNC(((E35+E43)*D47),2)</f>
        <v>720.99</v>
      </c>
    </row>
    <row r="48" spans="1:5" x14ac:dyDescent="0.3">
      <c r="A48" s="15" t="s">
        <v>7</v>
      </c>
      <c r="B48" s="42" t="s">
        <v>69</v>
      </c>
      <c r="C48" s="42"/>
      <c r="D48" s="2">
        <v>2.5000000000000001E-2</v>
      </c>
      <c r="E48" s="27">
        <f>TRUNC(((E35+E43)*D48),2)</f>
        <v>90.12</v>
      </c>
    </row>
    <row r="49" spans="1:7" x14ac:dyDescent="0.3">
      <c r="A49" s="15" t="s">
        <v>8</v>
      </c>
      <c r="B49" s="42" t="s">
        <v>49</v>
      </c>
      <c r="C49" s="42"/>
      <c r="D49" s="8">
        <v>0.06</v>
      </c>
      <c r="E49" s="29">
        <f>TRUNC(((E35+E43)*D49),2)</f>
        <v>216.29</v>
      </c>
    </row>
    <row r="50" spans="1:7" x14ac:dyDescent="0.3">
      <c r="A50" s="15" t="s">
        <v>9</v>
      </c>
      <c r="B50" s="42" t="s">
        <v>50</v>
      </c>
      <c r="C50" s="42"/>
      <c r="D50" s="2">
        <v>1.4999999999999999E-2</v>
      </c>
      <c r="E50" s="27">
        <f>TRUNC(((E35+E43)*D50),2)</f>
        <v>54.07</v>
      </c>
    </row>
    <row r="51" spans="1:7" x14ac:dyDescent="0.3">
      <c r="A51" s="15" t="s">
        <v>17</v>
      </c>
      <c r="B51" s="42" t="s">
        <v>51</v>
      </c>
      <c r="C51" s="42"/>
      <c r="D51" s="2">
        <v>0.01</v>
      </c>
      <c r="E51" s="27">
        <f>TRUNC(((E35+E43)*D51),2)</f>
        <v>36.04</v>
      </c>
    </row>
    <row r="52" spans="1:7" x14ac:dyDescent="0.3">
      <c r="A52" s="15" t="s">
        <v>18</v>
      </c>
      <c r="B52" s="42" t="s">
        <v>52</v>
      </c>
      <c r="C52" s="42"/>
      <c r="D52" s="2">
        <v>6.0000000000000001E-3</v>
      </c>
      <c r="E52" s="27">
        <f>TRUNC(((E35+E43)*D52),2)</f>
        <v>21.62</v>
      </c>
    </row>
    <row r="53" spans="1:7" x14ac:dyDescent="0.3">
      <c r="A53" s="15" t="s">
        <v>19</v>
      </c>
      <c r="B53" s="42" t="s">
        <v>53</v>
      </c>
      <c r="C53" s="42"/>
      <c r="D53" s="2">
        <v>2E-3</v>
      </c>
      <c r="E53" s="27">
        <f>TRUNC(((E35+E43)*D53),2)</f>
        <v>7.2</v>
      </c>
    </row>
    <row r="54" spans="1:7" x14ac:dyDescent="0.3">
      <c r="A54" s="15" t="s">
        <v>27</v>
      </c>
      <c r="B54" s="42" t="s">
        <v>54</v>
      </c>
      <c r="C54" s="42"/>
      <c r="D54" s="2">
        <v>0.08</v>
      </c>
      <c r="E54" s="27">
        <f>TRUNC(((E35+E43)*D54),2)</f>
        <v>288.39</v>
      </c>
    </row>
    <row r="55" spans="1:7" x14ac:dyDescent="0.3">
      <c r="A55" s="46" t="s">
        <v>26</v>
      </c>
      <c r="B55" s="46"/>
      <c r="C55" s="46"/>
      <c r="D55" s="6">
        <f>SUM(D47:D54)</f>
        <v>0.39800000000000002</v>
      </c>
      <c r="E55" s="28">
        <f>SUM(E47:E54)</f>
        <v>1434.72</v>
      </c>
    </row>
    <row r="56" spans="1:7" x14ac:dyDescent="0.3">
      <c r="A56" s="57" t="s">
        <v>5</v>
      </c>
      <c r="B56" s="57"/>
      <c r="C56" s="57"/>
      <c r="D56" s="57"/>
      <c r="E56" s="57"/>
    </row>
    <row r="57" spans="1:7" x14ac:dyDescent="0.3">
      <c r="A57" s="45" t="s">
        <v>55</v>
      </c>
      <c r="B57" s="45"/>
      <c r="C57" s="45"/>
      <c r="D57" s="45"/>
      <c r="E57" s="45"/>
    </row>
    <row r="58" spans="1:7" x14ac:dyDescent="0.3">
      <c r="A58" s="14" t="s">
        <v>56</v>
      </c>
      <c r="B58" s="45" t="s">
        <v>60</v>
      </c>
      <c r="C58" s="45"/>
      <c r="D58" s="14" t="s">
        <v>115</v>
      </c>
      <c r="E58" s="14" t="s">
        <v>47</v>
      </c>
    </row>
    <row r="59" spans="1:7" x14ac:dyDescent="0.3">
      <c r="A59" s="15" t="s">
        <v>15</v>
      </c>
      <c r="B59" s="42" t="s">
        <v>114</v>
      </c>
      <c r="C59" s="42"/>
      <c r="D59" s="9" t="s">
        <v>156</v>
      </c>
      <c r="E59" s="27">
        <f>TRUNC(22*(5.5*2)-((E29*6%)),2)</f>
        <v>102.69</v>
      </c>
      <c r="G59" s="9"/>
    </row>
    <row r="60" spans="1:7" x14ac:dyDescent="0.3">
      <c r="A60" s="15" t="s">
        <v>7</v>
      </c>
      <c r="B60" s="42" t="s">
        <v>58</v>
      </c>
      <c r="C60" s="42"/>
      <c r="D60" s="13" t="s">
        <v>132</v>
      </c>
      <c r="E60" s="27">
        <v>739.64</v>
      </c>
      <c r="G60" s="36"/>
    </row>
    <row r="61" spans="1:7" x14ac:dyDescent="0.3">
      <c r="A61" s="15" t="s">
        <v>8</v>
      </c>
      <c r="B61" s="39" t="s">
        <v>134</v>
      </c>
      <c r="C61" s="41"/>
      <c r="D61" s="13" t="s">
        <v>132</v>
      </c>
      <c r="E61" s="27">
        <v>153.77000000000001</v>
      </c>
    </row>
    <row r="62" spans="1:7" x14ac:dyDescent="0.3">
      <c r="A62" s="15" t="s">
        <v>9</v>
      </c>
      <c r="B62" s="39" t="s">
        <v>135</v>
      </c>
      <c r="C62" s="41"/>
      <c r="D62" s="13" t="s">
        <v>132</v>
      </c>
      <c r="E62" s="27">
        <v>2</v>
      </c>
    </row>
    <row r="63" spans="1:7" x14ac:dyDescent="0.3">
      <c r="A63" s="15" t="s">
        <v>17</v>
      </c>
      <c r="B63" s="39" t="s">
        <v>136</v>
      </c>
      <c r="C63" s="41"/>
      <c r="D63" s="13" t="s">
        <v>132</v>
      </c>
      <c r="E63" s="27">
        <v>10.63</v>
      </c>
    </row>
    <row r="64" spans="1:7" x14ac:dyDescent="0.3">
      <c r="A64" s="15" t="s">
        <v>18</v>
      </c>
      <c r="B64" s="42" t="s">
        <v>25</v>
      </c>
      <c r="C64" s="42"/>
      <c r="D64" s="13" t="s">
        <v>5</v>
      </c>
      <c r="E64" s="27">
        <v>0</v>
      </c>
    </row>
    <row r="65" spans="1:6" x14ac:dyDescent="0.3">
      <c r="A65" s="46" t="s">
        <v>26</v>
      </c>
      <c r="B65" s="46"/>
      <c r="C65" s="46"/>
      <c r="D65" s="46"/>
      <c r="E65" s="28">
        <f>SUM(E59:E64)</f>
        <v>1008.73</v>
      </c>
    </row>
    <row r="66" spans="1:6" x14ac:dyDescent="0.3">
      <c r="A66" s="57" t="s">
        <v>5</v>
      </c>
      <c r="B66" s="57"/>
      <c r="C66" s="57"/>
      <c r="D66" s="57"/>
      <c r="E66" s="57"/>
    </row>
    <row r="67" spans="1:6" x14ac:dyDescent="0.3">
      <c r="A67" s="45" t="s">
        <v>59</v>
      </c>
      <c r="B67" s="45"/>
      <c r="C67" s="45"/>
      <c r="D67" s="45"/>
      <c r="E67" s="45"/>
    </row>
    <row r="68" spans="1:6" x14ac:dyDescent="0.3">
      <c r="A68" s="14">
        <v>2</v>
      </c>
      <c r="B68" s="45" t="s">
        <v>57</v>
      </c>
      <c r="C68" s="45"/>
      <c r="D68" s="45"/>
      <c r="E68" s="14" t="s">
        <v>47</v>
      </c>
    </row>
    <row r="69" spans="1:6" x14ac:dyDescent="0.3">
      <c r="A69" s="15" t="s">
        <v>38</v>
      </c>
      <c r="B69" s="42" t="s">
        <v>40</v>
      </c>
      <c r="C69" s="42"/>
      <c r="D69" s="42"/>
      <c r="E69" s="27">
        <f>E43</f>
        <v>586.74</v>
      </c>
    </row>
    <row r="70" spans="1:6" x14ac:dyDescent="0.3">
      <c r="A70" s="15" t="s">
        <v>44</v>
      </c>
      <c r="B70" s="42" t="s">
        <v>45</v>
      </c>
      <c r="C70" s="42"/>
      <c r="D70" s="42"/>
      <c r="E70" s="27">
        <f>E55</f>
        <v>1434.72</v>
      </c>
    </row>
    <row r="71" spans="1:6" x14ac:dyDescent="0.3">
      <c r="A71" s="15" t="s">
        <v>56</v>
      </c>
      <c r="B71" s="42" t="s">
        <v>60</v>
      </c>
      <c r="C71" s="42"/>
      <c r="D71" s="42"/>
      <c r="E71" s="27">
        <f>E65</f>
        <v>1008.73</v>
      </c>
    </row>
    <row r="72" spans="1:6" x14ac:dyDescent="0.3">
      <c r="A72" s="46" t="s">
        <v>26</v>
      </c>
      <c r="B72" s="46"/>
      <c r="C72" s="46"/>
      <c r="D72" s="46"/>
      <c r="E72" s="28">
        <f>SUM(E69:E71)</f>
        <v>3030.19</v>
      </c>
    </row>
    <row r="73" spans="1:6" x14ac:dyDescent="0.3">
      <c r="A73" s="43" t="s">
        <v>5</v>
      </c>
      <c r="B73" s="43"/>
      <c r="C73" s="43"/>
      <c r="D73" s="43"/>
      <c r="E73" s="43"/>
    </row>
    <row r="74" spans="1:6" x14ac:dyDescent="0.3">
      <c r="A74" s="44" t="s">
        <v>64</v>
      </c>
      <c r="B74" s="44"/>
      <c r="C74" s="44"/>
      <c r="D74" s="44"/>
      <c r="E74" s="44"/>
    </row>
    <row r="75" spans="1:6" x14ac:dyDescent="0.3">
      <c r="A75" s="14">
        <v>3</v>
      </c>
      <c r="B75" s="45" t="s">
        <v>61</v>
      </c>
      <c r="C75" s="45"/>
      <c r="D75" s="14" t="s">
        <v>46</v>
      </c>
      <c r="E75" s="14" t="s">
        <v>47</v>
      </c>
      <c r="F75" s="35" t="s">
        <v>159</v>
      </c>
    </row>
    <row r="76" spans="1:6" x14ac:dyDescent="0.3">
      <c r="A76" s="15" t="s">
        <v>15</v>
      </c>
      <c r="B76" s="39" t="s">
        <v>117</v>
      </c>
      <c r="C76" s="41"/>
      <c r="D76" s="10">
        <f>(1/12*20%)</f>
        <v>1.67E-2</v>
      </c>
      <c r="E76" s="29">
        <f>TRUNC((E35*D76),2)</f>
        <v>50.4</v>
      </c>
      <c r="F76" s="35" t="s">
        <v>160</v>
      </c>
    </row>
    <row r="77" spans="1:6" ht="22.5" customHeight="1" x14ac:dyDescent="0.3">
      <c r="A77" s="15" t="s">
        <v>7</v>
      </c>
      <c r="B77" s="39" t="s">
        <v>118</v>
      </c>
      <c r="C77" s="41"/>
      <c r="D77" s="10">
        <f>D54</f>
        <v>0.08</v>
      </c>
      <c r="E77" s="27">
        <f>TRUNC((E76*D77),2)</f>
        <v>4.03</v>
      </c>
      <c r="F77" s="37">
        <v>0.08</v>
      </c>
    </row>
    <row r="78" spans="1:6" ht="26.25" customHeight="1" x14ac:dyDescent="0.3">
      <c r="A78" s="15" t="s">
        <v>8</v>
      </c>
      <c r="B78" s="54" t="s">
        <v>158</v>
      </c>
      <c r="C78" s="56"/>
      <c r="D78" s="10">
        <f>(0.08*0.4*20%)</f>
        <v>6.4000000000000003E-3</v>
      </c>
      <c r="E78" s="27">
        <f>TRUNC((E35*D78),2)</f>
        <v>19.309999999999999</v>
      </c>
      <c r="F78" s="38" t="s">
        <v>161</v>
      </c>
    </row>
    <row r="79" spans="1:6" ht="12.75" customHeight="1" x14ac:dyDescent="0.3">
      <c r="A79" s="15" t="s">
        <v>9</v>
      </c>
      <c r="B79" s="39" t="s">
        <v>119</v>
      </c>
      <c r="C79" s="41"/>
      <c r="D79" s="10">
        <f>(((7/30)/12)*80%)</f>
        <v>1.5599999999999999E-2</v>
      </c>
      <c r="E79" s="29">
        <f>TRUNC((E35*D79),2)</f>
        <v>47.08</v>
      </c>
      <c r="F79" s="35" t="s">
        <v>162</v>
      </c>
    </row>
    <row r="80" spans="1:6" ht="26.25" customHeight="1" x14ac:dyDescent="0.3">
      <c r="A80" s="15" t="s">
        <v>17</v>
      </c>
      <c r="B80" s="59" t="s">
        <v>116</v>
      </c>
      <c r="C80" s="59"/>
      <c r="D80" s="10">
        <f>D55</f>
        <v>0.39800000000000002</v>
      </c>
      <c r="E80" s="29">
        <f>TRUNC((E79*D80),2)</f>
        <v>18.73</v>
      </c>
      <c r="F80" s="37">
        <v>0.39800000000000002</v>
      </c>
    </row>
    <row r="81" spans="1:6" ht="26.25" customHeight="1" x14ac:dyDescent="0.3">
      <c r="A81" s="15" t="s">
        <v>18</v>
      </c>
      <c r="B81" s="54" t="s">
        <v>157</v>
      </c>
      <c r="C81" s="56"/>
      <c r="D81" s="10">
        <f>(0.08*0.4*80%)</f>
        <v>2.5600000000000001E-2</v>
      </c>
      <c r="E81" s="29">
        <f>TRUNC((E35*D81),2)</f>
        <v>77.260000000000005</v>
      </c>
      <c r="F81" s="35" t="s">
        <v>163</v>
      </c>
    </row>
    <row r="82" spans="1:6" x14ac:dyDescent="0.3">
      <c r="A82" s="46" t="s">
        <v>26</v>
      </c>
      <c r="B82" s="46"/>
      <c r="C82" s="46"/>
      <c r="D82" s="46"/>
      <c r="E82" s="28">
        <f>SUM(E76:E81)</f>
        <v>216.81</v>
      </c>
    </row>
    <row r="83" spans="1:6" x14ac:dyDescent="0.3">
      <c r="A83" s="43" t="s">
        <v>5</v>
      </c>
      <c r="B83" s="43"/>
      <c r="C83" s="43"/>
      <c r="D83" s="43"/>
      <c r="E83" s="43"/>
    </row>
    <row r="84" spans="1:6" x14ac:dyDescent="0.3">
      <c r="A84" s="44" t="s">
        <v>65</v>
      </c>
      <c r="B84" s="44"/>
      <c r="C84" s="44"/>
      <c r="D84" s="44"/>
      <c r="E84" s="44"/>
    </row>
    <row r="85" spans="1:6" x14ac:dyDescent="0.3">
      <c r="A85" s="46" t="s">
        <v>5</v>
      </c>
      <c r="B85" s="46"/>
      <c r="C85" s="46"/>
      <c r="D85" s="46"/>
      <c r="E85" s="46"/>
    </row>
    <row r="86" spans="1:6" x14ac:dyDescent="0.3">
      <c r="A86" s="45" t="s">
        <v>120</v>
      </c>
      <c r="B86" s="45"/>
      <c r="C86" s="45"/>
      <c r="D86" s="45"/>
      <c r="E86" s="45"/>
    </row>
    <row r="87" spans="1:6" x14ac:dyDescent="0.3">
      <c r="A87" s="14" t="s">
        <v>66</v>
      </c>
      <c r="B87" s="45" t="s">
        <v>67</v>
      </c>
      <c r="C87" s="45"/>
      <c r="D87" s="14" t="s">
        <v>46</v>
      </c>
      <c r="E87" s="14" t="s">
        <v>47</v>
      </c>
      <c r="F87" s="35" t="s">
        <v>164</v>
      </c>
    </row>
    <row r="88" spans="1:6" x14ac:dyDescent="0.3">
      <c r="A88" s="15" t="s">
        <v>15</v>
      </c>
      <c r="B88" s="42" t="s">
        <v>121</v>
      </c>
      <c r="C88" s="42"/>
      <c r="D88" s="10">
        <f>((1+(1/3))/12)/12</f>
        <v>9.2999999999999992E-3</v>
      </c>
      <c r="E88" s="27">
        <f>TRUNC(((E35+E72+E82)*D88),2)</f>
        <v>58.26</v>
      </c>
      <c r="F88" s="35" t="s">
        <v>165</v>
      </c>
    </row>
    <row r="89" spans="1:6" x14ac:dyDescent="0.3">
      <c r="A89" s="15" t="s">
        <v>7</v>
      </c>
      <c r="B89" s="42" t="s">
        <v>122</v>
      </c>
      <c r="C89" s="42"/>
      <c r="D89" s="8">
        <f>(7/30)/12</f>
        <v>1.9400000000000001E-2</v>
      </c>
      <c r="E89" s="27">
        <f>TRUNC(((E35+E72+E82)*D89),2)</f>
        <v>121.54</v>
      </c>
      <c r="F89" s="35" t="s">
        <v>166</v>
      </c>
    </row>
    <row r="90" spans="1:6" x14ac:dyDescent="0.3">
      <c r="A90" s="15" t="s">
        <v>8</v>
      </c>
      <c r="B90" s="42" t="s">
        <v>123</v>
      </c>
      <c r="C90" s="42"/>
      <c r="D90" s="8">
        <f>((5/30)/12)*7.5%</f>
        <v>1E-3</v>
      </c>
      <c r="E90" s="27">
        <f>TRUNC(((E35+E72+E82)*D90),2)</f>
        <v>6.26</v>
      </c>
      <c r="F90" s="35" t="s">
        <v>167</v>
      </c>
    </row>
    <row r="91" spans="1:6" x14ac:dyDescent="0.3">
      <c r="A91" s="15" t="s">
        <v>9</v>
      </c>
      <c r="B91" s="42" t="s">
        <v>131</v>
      </c>
      <c r="C91" s="42"/>
      <c r="D91" s="8">
        <f>((15/30)/12)*1%</f>
        <v>4.0000000000000002E-4</v>
      </c>
      <c r="E91" s="27">
        <f>TRUNC(((E35+E72+E82)*D91),2)</f>
        <v>2.5</v>
      </c>
      <c r="F91" s="35" t="s">
        <v>168</v>
      </c>
    </row>
    <row r="92" spans="1:6" x14ac:dyDescent="0.3">
      <c r="A92" s="15" t="s">
        <v>17</v>
      </c>
      <c r="B92" s="42" t="s">
        <v>124</v>
      </c>
      <c r="C92" s="42"/>
      <c r="D92" s="8">
        <f>((1+1/3)/12*1%*(4/12))</f>
        <v>4.0000000000000002E-4</v>
      </c>
      <c r="E92" s="27">
        <f>TRUNC(((E35+E72+E82)*D92),2)</f>
        <v>2.5</v>
      </c>
      <c r="F92" s="35" t="s">
        <v>172</v>
      </c>
    </row>
    <row r="93" spans="1:6" x14ac:dyDescent="0.3">
      <c r="A93" s="15" t="s">
        <v>18</v>
      </c>
      <c r="B93" s="42" t="s">
        <v>125</v>
      </c>
      <c r="C93" s="42"/>
      <c r="D93" s="10">
        <v>0</v>
      </c>
      <c r="E93" s="27">
        <f>TRUNC(((E35+E72+E82)*D93),2)</f>
        <v>0</v>
      </c>
      <c r="F93" s="37">
        <v>0</v>
      </c>
    </row>
    <row r="94" spans="1:6" x14ac:dyDescent="0.3">
      <c r="A94" s="46" t="s">
        <v>26</v>
      </c>
      <c r="B94" s="46"/>
      <c r="C94" s="46"/>
      <c r="D94" s="46"/>
      <c r="E94" s="28">
        <f>SUM(E88:E93)</f>
        <v>191.06</v>
      </c>
    </row>
    <row r="95" spans="1:6" x14ac:dyDescent="0.3">
      <c r="A95" s="57" t="s">
        <v>5</v>
      </c>
      <c r="B95" s="57"/>
      <c r="C95" s="57"/>
      <c r="D95" s="57"/>
      <c r="E95" s="57"/>
    </row>
    <row r="96" spans="1:6" x14ac:dyDescent="0.3">
      <c r="A96" s="45" t="s">
        <v>126</v>
      </c>
      <c r="B96" s="45"/>
      <c r="C96" s="45"/>
      <c r="D96" s="45"/>
      <c r="E96" s="45"/>
    </row>
    <row r="97" spans="1:5" x14ac:dyDescent="0.3">
      <c r="A97" s="32" t="s">
        <v>70</v>
      </c>
      <c r="B97" s="45" t="s">
        <v>71</v>
      </c>
      <c r="C97" s="45"/>
      <c r="D97" s="32" t="s">
        <v>46</v>
      </c>
      <c r="E97" s="32" t="s">
        <v>47</v>
      </c>
    </row>
    <row r="98" spans="1:5" ht="26.25" customHeight="1" x14ac:dyDescent="0.3">
      <c r="A98" s="33" t="s">
        <v>15</v>
      </c>
      <c r="B98" s="58" t="s">
        <v>127</v>
      </c>
      <c r="C98" s="58"/>
      <c r="D98" s="1">
        <v>0</v>
      </c>
      <c r="E98" s="27">
        <v>0</v>
      </c>
    </row>
    <row r="99" spans="1:5" x14ac:dyDescent="0.3">
      <c r="A99" s="46" t="s">
        <v>26</v>
      </c>
      <c r="B99" s="46"/>
      <c r="C99" s="46"/>
      <c r="D99" s="46"/>
      <c r="E99" s="28">
        <f>E98</f>
        <v>0</v>
      </c>
    </row>
    <row r="100" spans="1:5" x14ac:dyDescent="0.3">
      <c r="A100" s="43" t="s">
        <v>5</v>
      </c>
      <c r="B100" s="43"/>
      <c r="C100" s="43"/>
      <c r="D100" s="43"/>
      <c r="E100" s="43"/>
    </row>
    <row r="101" spans="1:5" x14ac:dyDescent="0.3">
      <c r="A101" s="45" t="s">
        <v>72</v>
      </c>
      <c r="B101" s="45"/>
      <c r="C101" s="45"/>
      <c r="D101" s="45"/>
      <c r="E101" s="45"/>
    </row>
    <row r="102" spans="1:5" x14ac:dyDescent="0.3">
      <c r="A102" s="14">
        <v>4</v>
      </c>
      <c r="B102" s="45" t="s">
        <v>73</v>
      </c>
      <c r="C102" s="45"/>
      <c r="D102" s="45"/>
      <c r="E102" s="14" t="s">
        <v>47</v>
      </c>
    </row>
    <row r="103" spans="1:5" x14ac:dyDescent="0.3">
      <c r="A103" s="15" t="s">
        <v>66</v>
      </c>
      <c r="B103" s="42" t="s">
        <v>128</v>
      </c>
      <c r="C103" s="42"/>
      <c r="D103" s="42"/>
      <c r="E103" s="27">
        <f>E94</f>
        <v>191.06</v>
      </c>
    </row>
    <row r="104" spans="1:5" x14ac:dyDescent="0.3">
      <c r="A104" s="15" t="s">
        <v>70</v>
      </c>
      <c r="B104" s="42" t="s">
        <v>129</v>
      </c>
      <c r="C104" s="42"/>
      <c r="D104" s="42"/>
      <c r="E104" s="27">
        <f>E99</f>
        <v>0</v>
      </c>
    </row>
    <row r="105" spans="1:5" x14ac:dyDescent="0.3">
      <c r="A105" s="46" t="s">
        <v>26</v>
      </c>
      <c r="B105" s="46"/>
      <c r="C105" s="46"/>
      <c r="D105" s="46"/>
      <c r="E105" s="28">
        <f>SUM(E103:E104)</f>
        <v>191.06</v>
      </c>
    </row>
    <row r="106" spans="1:5" x14ac:dyDescent="0.3">
      <c r="A106" s="43" t="s">
        <v>5</v>
      </c>
      <c r="B106" s="43"/>
      <c r="C106" s="43"/>
      <c r="D106" s="43"/>
      <c r="E106" s="43"/>
    </row>
    <row r="107" spans="1:5" x14ac:dyDescent="0.3">
      <c r="A107" s="44" t="s">
        <v>74</v>
      </c>
      <c r="B107" s="44"/>
      <c r="C107" s="44"/>
      <c r="D107" s="44"/>
      <c r="E107" s="44"/>
    </row>
    <row r="108" spans="1:5" x14ac:dyDescent="0.3">
      <c r="A108" s="14">
        <v>5</v>
      </c>
      <c r="B108" s="51" t="s">
        <v>75</v>
      </c>
      <c r="C108" s="52"/>
      <c r="D108" s="53"/>
      <c r="E108" s="14" t="s">
        <v>47</v>
      </c>
    </row>
    <row r="109" spans="1:5" x14ac:dyDescent="0.3">
      <c r="A109" s="15" t="s">
        <v>15</v>
      </c>
      <c r="B109" s="39" t="s">
        <v>76</v>
      </c>
      <c r="C109" s="40"/>
      <c r="D109" s="41"/>
      <c r="E109" s="30">
        <v>103.18</v>
      </c>
    </row>
    <row r="110" spans="1:5" ht="12.75" customHeight="1" x14ac:dyDescent="0.3">
      <c r="A110" s="15" t="s">
        <v>7</v>
      </c>
      <c r="B110" s="39" t="s">
        <v>77</v>
      </c>
      <c r="C110" s="40"/>
      <c r="D110" s="41"/>
      <c r="E110" s="30">
        <v>22.58</v>
      </c>
    </row>
    <row r="111" spans="1:5" x14ac:dyDescent="0.3">
      <c r="A111" s="15" t="s">
        <v>8</v>
      </c>
      <c r="B111" s="54" t="s">
        <v>78</v>
      </c>
      <c r="C111" s="55"/>
      <c r="D111" s="56"/>
      <c r="E111" s="30">
        <f>Equipamentos!G6</f>
        <v>0</v>
      </c>
    </row>
    <row r="112" spans="1:5" x14ac:dyDescent="0.3">
      <c r="A112" s="15" t="s">
        <v>9</v>
      </c>
      <c r="B112" s="39" t="s">
        <v>152</v>
      </c>
      <c r="C112" s="40"/>
      <c r="D112" s="41"/>
      <c r="E112" s="30">
        <f>Utensílios!G12</f>
        <v>0</v>
      </c>
    </row>
    <row r="113" spans="1:5" x14ac:dyDescent="0.3">
      <c r="A113" s="47" t="s">
        <v>26</v>
      </c>
      <c r="B113" s="48"/>
      <c r="C113" s="48"/>
      <c r="D113" s="49"/>
      <c r="E113" s="28">
        <f>SUM(E109:E112)</f>
        <v>125.76</v>
      </c>
    </row>
    <row r="114" spans="1:5" x14ac:dyDescent="0.3">
      <c r="A114" s="43" t="s">
        <v>5</v>
      </c>
      <c r="B114" s="43"/>
      <c r="C114" s="43"/>
      <c r="D114" s="43"/>
      <c r="E114" s="43"/>
    </row>
    <row r="115" spans="1:5" x14ac:dyDescent="0.3">
      <c r="A115" s="44" t="s">
        <v>79</v>
      </c>
      <c r="B115" s="44"/>
      <c r="C115" s="44"/>
      <c r="D115" s="44"/>
      <c r="E115" s="44"/>
    </row>
    <row r="116" spans="1:5" x14ac:dyDescent="0.3">
      <c r="A116" s="14">
        <v>6</v>
      </c>
      <c r="B116" s="45" t="s">
        <v>80</v>
      </c>
      <c r="C116" s="45"/>
      <c r="D116" s="14" t="s">
        <v>46</v>
      </c>
      <c r="E116" s="14" t="s">
        <v>47</v>
      </c>
    </row>
    <row r="117" spans="1:5" x14ac:dyDescent="0.3">
      <c r="A117" s="15" t="s">
        <v>15</v>
      </c>
      <c r="B117" s="42" t="s">
        <v>81</v>
      </c>
      <c r="C117" s="42"/>
      <c r="D117" s="8"/>
      <c r="E117" s="27">
        <f>TRUNC((E133*D117),2)</f>
        <v>0</v>
      </c>
    </row>
    <row r="118" spans="1:5" x14ac:dyDescent="0.3">
      <c r="A118" s="15" t="s">
        <v>7</v>
      </c>
      <c r="B118" s="42" t="s">
        <v>82</v>
      </c>
      <c r="C118" s="42"/>
      <c r="D118" s="8"/>
      <c r="E118" s="27">
        <f>TRUNC(((E133+E117)*D118),2)</f>
        <v>0</v>
      </c>
    </row>
    <row r="119" spans="1:5" x14ac:dyDescent="0.3">
      <c r="A119" s="15" t="s">
        <v>8</v>
      </c>
      <c r="B119" s="50" t="s">
        <v>83</v>
      </c>
      <c r="C119" s="50"/>
      <c r="D119" s="13" t="s">
        <v>5</v>
      </c>
      <c r="E119" s="1" t="s">
        <v>5</v>
      </c>
    </row>
    <row r="120" spans="1:5" x14ac:dyDescent="0.3">
      <c r="A120" s="15" t="s">
        <v>87</v>
      </c>
      <c r="B120" s="42" t="s">
        <v>84</v>
      </c>
      <c r="C120" s="42"/>
      <c r="D120" s="31"/>
      <c r="E120" s="27">
        <f>TRUNC((D120*(E133+E117+E118)),2)</f>
        <v>0</v>
      </c>
    </row>
    <row r="121" spans="1:5" x14ac:dyDescent="0.3">
      <c r="A121" s="15" t="s">
        <v>88</v>
      </c>
      <c r="B121" s="42" t="s">
        <v>85</v>
      </c>
      <c r="C121" s="42"/>
      <c r="D121" s="31"/>
      <c r="E121" s="27">
        <f>TRUNC((D121*(E133+E117+E118)),2)</f>
        <v>0</v>
      </c>
    </row>
    <row r="122" spans="1:5" x14ac:dyDescent="0.3">
      <c r="A122" s="15" t="s">
        <v>89</v>
      </c>
      <c r="B122" s="42" t="s">
        <v>86</v>
      </c>
      <c r="C122" s="42"/>
      <c r="D122" s="11"/>
      <c r="E122" s="27">
        <f>TRUNC((D122*(E133+E117+E118)),2)</f>
        <v>0</v>
      </c>
    </row>
    <row r="123" spans="1:5" x14ac:dyDescent="0.3">
      <c r="A123" s="15" t="s">
        <v>90</v>
      </c>
      <c r="B123" s="39" t="s">
        <v>25</v>
      </c>
      <c r="C123" s="41"/>
      <c r="D123" s="3">
        <v>0</v>
      </c>
      <c r="E123" s="27">
        <f>TRUNC((D123*(E133+E117+E118)),2)</f>
        <v>0</v>
      </c>
    </row>
    <row r="124" spans="1:5" x14ac:dyDescent="0.3">
      <c r="A124" s="46" t="s">
        <v>26</v>
      </c>
      <c r="B124" s="46"/>
      <c r="C124" s="46"/>
      <c r="D124" s="46"/>
      <c r="E124" s="28">
        <f>SUM(E117:E123)</f>
        <v>0</v>
      </c>
    </row>
    <row r="125" spans="1:5" x14ac:dyDescent="0.3">
      <c r="A125" s="43" t="s">
        <v>5</v>
      </c>
      <c r="B125" s="43"/>
      <c r="C125" s="43"/>
      <c r="D125" s="43"/>
      <c r="E125" s="43"/>
    </row>
    <row r="126" spans="1:5" x14ac:dyDescent="0.3">
      <c r="A126" s="44" t="s">
        <v>91</v>
      </c>
      <c r="B126" s="44"/>
      <c r="C126" s="44"/>
      <c r="D126" s="44"/>
      <c r="E126" s="44"/>
    </row>
    <row r="127" spans="1:5" x14ac:dyDescent="0.3">
      <c r="A127" s="14"/>
      <c r="B127" s="45" t="s">
        <v>92</v>
      </c>
      <c r="C127" s="45"/>
      <c r="D127" s="45"/>
      <c r="E127" s="14" t="s">
        <v>47</v>
      </c>
    </row>
    <row r="128" spans="1:5" x14ac:dyDescent="0.3">
      <c r="A128" s="15" t="s">
        <v>15</v>
      </c>
      <c r="B128" s="42" t="s">
        <v>93</v>
      </c>
      <c r="C128" s="42"/>
      <c r="D128" s="42"/>
      <c r="E128" s="27">
        <f>E35</f>
        <v>3018.25</v>
      </c>
    </row>
    <row r="129" spans="1:5" x14ac:dyDescent="0.3">
      <c r="A129" s="15" t="s">
        <v>7</v>
      </c>
      <c r="B129" s="42" t="s">
        <v>109</v>
      </c>
      <c r="C129" s="42"/>
      <c r="D129" s="42"/>
      <c r="E129" s="27">
        <f>E72</f>
        <v>3030.19</v>
      </c>
    </row>
    <row r="130" spans="1:5" x14ac:dyDescent="0.3">
      <c r="A130" s="15" t="s">
        <v>8</v>
      </c>
      <c r="B130" s="42" t="s">
        <v>110</v>
      </c>
      <c r="C130" s="42"/>
      <c r="D130" s="42"/>
      <c r="E130" s="27">
        <f>E82</f>
        <v>216.81</v>
      </c>
    </row>
    <row r="131" spans="1:5" x14ac:dyDescent="0.3">
      <c r="A131" s="15" t="s">
        <v>9</v>
      </c>
      <c r="B131" s="42" t="s">
        <v>111</v>
      </c>
      <c r="C131" s="42"/>
      <c r="D131" s="42"/>
      <c r="E131" s="27">
        <f>E105</f>
        <v>191.06</v>
      </c>
    </row>
    <row r="132" spans="1:5" x14ac:dyDescent="0.3">
      <c r="A132" s="15" t="s">
        <v>17</v>
      </c>
      <c r="B132" s="42" t="s">
        <v>112</v>
      </c>
      <c r="C132" s="42"/>
      <c r="D132" s="42"/>
      <c r="E132" s="27">
        <f>E113</f>
        <v>125.76</v>
      </c>
    </row>
    <row r="133" spans="1:5" x14ac:dyDescent="0.3">
      <c r="A133" s="46" t="s">
        <v>130</v>
      </c>
      <c r="B133" s="46"/>
      <c r="C133" s="46"/>
      <c r="D133" s="46"/>
      <c r="E133" s="28">
        <f>SUM(E128:E132)</f>
        <v>6582.07</v>
      </c>
    </row>
    <row r="134" spans="1:5" x14ac:dyDescent="0.3">
      <c r="A134" s="15" t="s">
        <v>18</v>
      </c>
      <c r="B134" s="42" t="s">
        <v>94</v>
      </c>
      <c r="C134" s="42"/>
      <c r="D134" s="42"/>
      <c r="E134" s="27">
        <f>E124</f>
        <v>0</v>
      </c>
    </row>
    <row r="135" spans="1:5" x14ac:dyDescent="0.3">
      <c r="A135" s="47" t="s">
        <v>95</v>
      </c>
      <c r="B135" s="48"/>
      <c r="C135" s="48"/>
      <c r="D135" s="49"/>
      <c r="E135" s="28">
        <f>E133+E134</f>
        <v>6582.07</v>
      </c>
    </row>
    <row r="136" spans="1:5" x14ac:dyDescent="0.3">
      <c r="A136" s="43" t="s">
        <v>5</v>
      </c>
      <c r="B136" s="43"/>
      <c r="C136" s="43"/>
      <c r="D136" s="43"/>
      <c r="E136" s="43"/>
    </row>
    <row r="137" spans="1:5" x14ac:dyDescent="0.3">
      <c r="A137" s="44" t="s">
        <v>96</v>
      </c>
      <c r="B137" s="44"/>
      <c r="C137" s="44"/>
      <c r="D137" s="44"/>
      <c r="E137" s="44"/>
    </row>
    <row r="138" spans="1:5" x14ac:dyDescent="0.3">
      <c r="A138" s="42" t="s">
        <v>102</v>
      </c>
      <c r="B138" s="42"/>
      <c r="C138" s="42"/>
      <c r="D138" s="42"/>
      <c r="E138" s="5" t="str">
        <f>E16</f>
        <v>Adestradores</v>
      </c>
    </row>
    <row r="139" spans="1:5" x14ac:dyDescent="0.3">
      <c r="A139" s="42" t="s">
        <v>103</v>
      </c>
      <c r="B139" s="42"/>
      <c r="C139" s="42"/>
      <c r="D139" s="42"/>
      <c r="E139" s="1">
        <f>E135</f>
        <v>6582.07</v>
      </c>
    </row>
    <row r="140" spans="1:5" x14ac:dyDescent="0.3">
      <c r="A140" s="42" t="s">
        <v>107</v>
      </c>
      <c r="B140" s="42"/>
      <c r="C140" s="42"/>
      <c r="D140" s="42"/>
      <c r="E140" s="4">
        <v>1</v>
      </c>
    </row>
    <row r="141" spans="1:5" x14ac:dyDescent="0.3">
      <c r="A141" s="42" t="s">
        <v>104</v>
      </c>
      <c r="B141" s="42"/>
      <c r="C141" s="42"/>
      <c r="D141" s="42"/>
      <c r="E141" s="1">
        <f>E139*E140</f>
        <v>6582.07</v>
      </c>
    </row>
    <row r="142" spans="1:5" x14ac:dyDescent="0.3">
      <c r="A142" s="42" t="s">
        <v>105</v>
      </c>
      <c r="B142" s="42"/>
      <c r="C142" s="42"/>
      <c r="D142" s="42"/>
      <c r="E142" s="4">
        <f>E18</f>
        <v>6</v>
      </c>
    </row>
    <row r="143" spans="1:5" x14ac:dyDescent="0.3">
      <c r="A143" s="42" t="s">
        <v>106</v>
      </c>
      <c r="B143" s="42"/>
      <c r="C143" s="42"/>
      <c r="D143" s="42"/>
      <c r="E143" s="1">
        <f>E141*E142</f>
        <v>39492.42</v>
      </c>
    </row>
    <row r="144" spans="1:5" x14ac:dyDescent="0.3">
      <c r="A144" s="43" t="s">
        <v>5</v>
      </c>
      <c r="B144" s="43"/>
      <c r="C144" s="43"/>
      <c r="D144" s="43"/>
      <c r="E144" s="43"/>
    </row>
    <row r="145" spans="1:5" x14ac:dyDescent="0.3">
      <c r="A145" s="44" t="s">
        <v>97</v>
      </c>
      <c r="B145" s="44"/>
      <c r="C145" s="44"/>
      <c r="D145" s="44"/>
      <c r="E145" s="44"/>
    </row>
    <row r="146" spans="1:5" x14ac:dyDescent="0.3">
      <c r="A146" s="14"/>
      <c r="B146" s="45" t="s">
        <v>98</v>
      </c>
      <c r="C146" s="45"/>
      <c r="D146" s="45"/>
      <c r="E146" s="14" t="s">
        <v>47</v>
      </c>
    </row>
    <row r="147" spans="1:5" x14ac:dyDescent="0.3">
      <c r="A147" s="15" t="s">
        <v>15</v>
      </c>
      <c r="B147" s="39" t="s">
        <v>99</v>
      </c>
      <c r="C147" s="40"/>
      <c r="D147" s="41"/>
      <c r="E147" s="1">
        <f>E135</f>
        <v>6582.07</v>
      </c>
    </row>
    <row r="148" spans="1:5" x14ac:dyDescent="0.3">
      <c r="A148" s="15" t="s">
        <v>7</v>
      </c>
      <c r="B148" s="39" t="s">
        <v>100</v>
      </c>
      <c r="C148" s="40"/>
      <c r="D148" s="41"/>
      <c r="E148" s="34">
        <f>E143</f>
        <v>39492.42</v>
      </c>
    </row>
    <row r="149" spans="1:5" x14ac:dyDescent="0.3">
      <c r="A149" s="15" t="s">
        <v>8</v>
      </c>
      <c r="B149" s="39" t="s">
        <v>101</v>
      </c>
      <c r="C149" s="40"/>
      <c r="D149" s="41"/>
      <c r="E149" s="1">
        <f>E148*E13</f>
        <v>473909.04</v>
      </c>
    </row>
  </sheetData>
  <mergeCells count="153">
    <mergeCell ref="A1:E1"/>
    <mergeCell ref="A2:E2"/>
    <mergeCell ref="A3:E3"/>
    <mergeCell ref="A4:B4"/>
    <mergeCell ref="C4:E4"/>
    <mergeCell ref="A5:B5"/>
    <mergeCell ref="C5:E5"/>
    <mergeCell ref="B10:D10"/>
    <mergeCell ref="B11:D11"/>
    <mergeCell ref="B12:D12"/>
    <mergeCell ref="B13:D13"/>
    <mergeCell ref="A14:E14"/>
    <mergeCell ref="A15:E15"/>
    <mergeCell ref="A6:B6"/>
    <mergeCell ref="C6:E6"/>
    <mergeCell ref="A7:B7"/>
    <mergeCell ref="C7:E7"/>
    <mergeCell ref="A8:E8"/>
    <mergeCell ref="A9:E9"/>
    <mergeCell ref="B22:D22"/>
    <mergeCell ref="B23:D23"/>
    <mergeCell ref="B24:D24"/>
    <mergeCell ref="B25:D25"/>
    <mergeCell ref="A26:E26"/>
    <mergeCell ref="A27:E27"/>
    <mergeCell ref="A16:D16"/>
    <mergeCell ref="A17:D17"/>
    <mergeCell ref="A18:D18"/>
    <mergeCell ref="A19:E19"/>
    <mergeCell ref="A20:E20"/>
    <mergeCell ref="B21:D21"/>
    <mergeCell ref="B34:D34"/>
    <mergeCell ref="A35:D35"/>
    <mergeCell ref="A36:E36"/>
    <mergeCell ref="A37:E37"/>
    <mergeCell ref="A38:E38"/>
    <mergeCell ref="A39:E39"/>
    <mergeCell ref="B28:D28"/>
    <mergeCell ref="B29:D29"/>
    <mergeCell ref="B30:D30"/>
    <mergeCell ref="B31:D31"/>
    <mergeCell ref="B32:D32"/>
    <mergeCell ref="B33:D33"/>
    <mergeCell ref="B46:C46"/>
    <mergeCell ref="B47:C47"/>
    <mergeCell ref="B48:C48"/>
    <mergeCell ref="B49:C49"/>
    <mergeCell ref="B50:C50"/>
    <mergeCell ref="B51:C51"/>
    <mergeCell ref="B40:C40"/>
    <mergeCell ref="B41:C41"/>
    <mergeCell ref="B42:C42"/>
    <mergeCell ref="A43:D43"/>
    <mergeCell ref="A44:E44"/>
    <mergeCell ref="A45:E45"/>
    <mergeCell ref="B58:C58"/>
    <mergeCell ref="B59:C59"/>
    <mergeCell ref="B60:C60"/>
    <mergeCell ref="B61:C61"/>
    <mergeCell ref="B62:C62"/>
    <mergeCell ref="B63:C63"/>
    <mergeCell ref="B52:C52"/>
    <mergeCell ref="B53:C53"/>
    <mergeCell ref="B54:C54"/>
    <mergeCell ref="A55:C55"/>
    <mergeCell ref="A56:E56"/>
    <mergeCell ref="A57:E57"/>
    <mergeCell ref="B70:D70"/>
    <mergeCell ref="B71:D71"/>
    <mergeCell ref="A72:D72"/>
    <mergeCell ref="A73:E73"/>
    <mergeCell ref="A74:E74"/>
    <mergeCell ref="B75:C75"/>
    <mergeCell ref="B64:C64"/>
    <mergeCell ref="A65:D65"/>
    <mergeCell ref="A66:E66"/>
    <mergeCell ref="A67:E67"/>
    <mergeCell ref="B68:D68"/>
    <mergeCell ref="B69:D69"/>
    <mergeCell ref="A82:D82"/>
    <mergeCell ref="A83:E83"/>
    <mergeCell ref="A84:E84"/>
    <mergeCell ref="A85:E85"/>
    <mergeCell ref="A86:E86"/>
    <mergeCell ref="B87:C87"/>
    <mergeCell ref="B76:C76"/>
    <mergeCell ref="B77:C77"/>
    <mergeCell ref="B78:C78"/>
    <mergeCell ref="B79:C79"/>
    <mergeCell ref="B80:C80"/>
    <mergeCell ref="B81:C81"/>
    <mergeCell ref="A94:D94"/>
    <mergeCell ref="A95:E95"/>
    <mergeCell ref="A96:E96"/>
    <mergeCell ref="A99:D99"/>
    <mergeCell ref="B88:C88"/>
    <mergeCell ref="B89:C89"/>
    <mergeCell ref="B90:C90"/>
    <mergeCell ref="B91:C91"/>
    <mergeCell ref="B92:C92"/>
    <mergeCell ref="B93:C93"/>
    <mergeCell ref="B98:C98"/>
    <mergeCell ref="B97:C97"/>
    <mergeCell ref="A106:E106"/>
    <mergeCell ref="A107:E107"/>
    <mergeCell ref="B108:D108"/>
    <mergeCell ref="B109:D109"/>
    <mergeCell ref="B110:D110"/>
    <mergeCell ref="B111:D111"/>
    <mergeCell ref="A100:E100"/>
    <mergeCell ref="A101:E101"/>
    <mergeCell ref="B102:D102"/>
    <mergeCell ref="B103:D103"/>
    <mergeCell ref="B104:D104"/>
    <mergeCell ref="A105:D105"/>
    <mergeCell ref="B118:C118"/>
    <mergeCell ref="B119:C119"/>
    <mergeCell ref="B120:C120"/>
    <mergeCell ref="B121:C121"/>
    <mergeCell ref="B122:C122"/>
    <mergeCell ref="B123:C123"/>
    <mergeCell ref="B112:D112"/>
    <mergeCell ref="A113:D113"/>
    <mergeCell ref="A114:E114"/>
    <mergeCell ref="A115:E115"/>
    <mergeCell ref="B116:C116"/>
    <mergeCell ref="B117:C117"/>
    <mergeCell ref="B130:D130"/>
    <mergeCell ref="B131:D131"/>
    <mergeCell ref="B132:D132"/>
    <mergeCell ref="A133:D133"/>
    <mergeCell ref="B134:D134"/>
    <mergeCell ref="A135:D135"/>
    <mergeCell ref="A124:D124"/>
    <mergeCell ref="A125:E125"/>
    <mergeCell ref="A126:E126"/>
    <mergeCell ref="B127:D127"/>
    <mergeCell ref="B128:D128"/>
    <mergeCell ref="B129:D129"/>
    <mergeCell ref="B148:D148"/>
    <mergeCell ref="B149:D149"/>
    <mergeCell ref="A142:D142"/>
    <mergeCell ref="A143:D143"/>
    <mergeCell ref="A144:E144"/>
    <mergeCell ref="A145:E145"/>
    <mergeCell ref="B146:D146"/>
    <mergeCell ref="B147:D147"/>
    <mergeCell ref="A136:E136"/>
    <mergeCell ref="A137:E137"/>
    <mergeCell ref="A138:D138"/>
    <mergeCell ref="A139:D139"/>
    <mergeCell ref="A140:D140"/>
    <mergeCell ref="A141:D141"/>
  </mergeCells>
  <pageMargins left="0.59055118110236227" right="0.59055118110236227" top="0.78740157480314965" bottom="0.78740157480314965" header="0.31496062992125984" footer="0.31496062992125984"/>
  <pageSetup paperSize="9" orientation="portrait" r:id="rId1"/>
  <ignoredErrors>
    <ignoredError sqref="E14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workbookViewId="0">
      <selection activeCell="H15" sqref="H15"/>
    </sheetView>
  </sheetViews>
  <sheetFormatPr defaultRowHeight="13" x14ac:dyDescent="0.3"/>
  <cols>
    <col min="1" max="1" width="6.69921875" customWidth="1"/>
    <col min="2" max="2" width="36.69921875" customWidth="1"/>
    <col min="3" max="3" width="18.296875" customWidth="1"/>
    <col min="4" max="6" width="16.69921875" customWidth="1"/>
  </cols>
  <sheetData>
    <row r="1" spans="1:6" x14ac:dyDescent="0.3">
      <c r="A1" s="81" t="s">
        <v>148</v>
      </c>
      <c r="B1" s="81"/>
      <c r="C1" s="81"/>
      <c r="D1" s="81"/>
      <c r="E1" s="81"/>
      <c r="F1" s="81"/>
    </row>
    <row r="2" spans="1:6" x14ac:dyDescent="0.3">
      <c r="A2" s="57" t="s">
        <v>5</v>
      </c>
      <c r="B2" s="57"/>
      <c r="C2" s="57"/>
      <c r="D2" s="57"/>
      <c r="E2" s="57"/>
      <c r="F2" s="57"/>
    </row>
    <row r="3" spans="1:6" ht="26" x14ac:dyDescent="0.3">
      <c r="A3" s="20" t="s">
        <v>139</v>
      </c>
      <c r="B3" s="21" t="s">
        <v>76</v>
      </c>
      <c r="C3" s="21" t="s">
        <v>149</v>
      </c>
      <c r="D3" s="22" t="s">
        <v>143</v>
      </c>
      <c r="E3" s="22" t="s">
        <v>150</v>
      </c>
      <c r="F3" s="22" t="s">
        <v>151</v>
      </c>
    </row>
    <row r="4" spans="1:6" x14ac:dyDescent="0.3">
      <c r="A4" s="16">
        <v>1</v>
      </c>
      <c r="B4" s="26"/>
      <c r="C4" s="25"/>
      <c r="D4" s="1"/>
      <c r="E4" s="1">
        <f>C4*D4</f>
        <v>0</v>
      </c>
      <c r="F4" s="1">
        <f>E4/12</f>
        <v>0</v>
      </c>
    </row>
    <row r="5" spans="1:6" x14ac:dyDescent="0.3">
      <c r="A5" s="16">
        <v>2</v>
      </c>
      <c r="B5" s="26"/>
      <c r="C5" s="25"/>
      <c r="D5" s="1"/>
      <c r="E5" s="1">
        <f t="shared" ref="E5:E10" si="0">C5*D5</f>
        <v>0</v>
      </c>
      <c r="F5" s="1">
        <f t="shared" ref="F5:F10" si="1">E5/12</f>
        <v>0</v>
      </c>
    </row>
    <row r="6" spans="1:6" x14ac:dyDescent="0.3">
      <c r="A6" s="16">
        <v>3</v>
      </c>
      <c r="B6" s="26"/>
      <c r="C6" s="25"/>
      <c r="D6" s="1"/>
      <c r="E6" s="1">
        <f t="shared" si="0"/>
        <v>0</v>
      </c>
      <c r="F6" s="1">
        <f t="shared" si="1"/>
        <v>0</v>
      </c>
    </row>
    <row r="7" spans="1:6" x14ac:dyDescent="0.3">
      <c r="A7" s="16">
        <v>4</v>
      </c>
      <c r="B7" s="26"/>
      <c r="C7" s="25"/>
      <c r="D7" s="1"/>
      <c r="E7" s="1">
        <f t="shared" si="0"/>
        <v>0</v>
      </c>
      <c r="F7" s="1">
        <f t="shared" si="1"/>
        <v>0</v>
      </c>
    </row>
    <row r="8" spans="1:6" x14ac:dyDescent="0.3">
      <c r="A8" s="16">
        <v>5</v>
      </c>
      <c r="B8" s="26"/>
      <c r="C8" s="25"/>
      <c r="D8" s="1"/>
      <c r="E8" s="1">
        <f t="shared" si="0"/>
        <v>0</v>
      </c>
      <c r="F8" s="1">
        <f t="shared" si="1"/>
        <v>0</v>
      </c>
    </row>
    <row r="9" spans="1:6" x14ac:dyDescent="0.3">
      <c r="A9" s="16">
        <v>6</v>
      </c>
      <c r="B9" s="26"/>
      <c r="C9" s="25"/>
      <c r="D9" s="1"/>
      <c r="E9" s="1">
        <f t="shared" si="0"/>
        <v>0</v>
      </c>
      <c r="F9" s="1">
        <f t="shared" si="1"/>
        <v>0</v>
      </c>
    </row>
    <row r="10" spans="1:6" x14ac:dyDescent="0.3">
      <c r="A10" s="16">
        <v>7</v>
      </c>
      <c r="B10" s="26"/>
      <c r="C10" s="25"/>
      <c r="D10" s="1"/>
      <c r="E10" s="1">
        <f t="shared" si="0"/>
        <v>0</v>
      </c>
      <c r="F10" s="1">
        <f t="shared" si="1"/>
        <v>0</v>
      </c>
    </row>
    <row r="11" spans="1:6" x14ac:dyDescent="0.3">
      <c r="A11" s="82" t="s">
        <v>147</v>
      </c>
      <c r="B11" s="82"/>
      <c r="C11" s="82"/>
      <c r="D11" s="82"/>
      <c r="E11" s="82"/>
      <c r="F11" s="24">
        <f>SUM(F4:F10)</f>
        <v>0</v>
      </c>
    </row>
  </sheetData>
  <mergeCells count="3">
    <mergeCell ref="A1:F1"/>
    <mergeCell ref="A2:F2"/>
    <mergeCell ref="A11:E1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1"/>
  <sheetViews>
    <sheetView workbookViewId="0">
      <selection activeCell="B4" sqref="B4:E30"/>
    </sheetView>
  </sheetViews>
  <sheetFormatPr defaultRowHeight="13" x14ac:dyDescent="0.3"/>
  <cols>
    <col min="1" max="1" width="6.69921875" style="17" customWidth="1"/>
    <col min="2" max="2" width="36.69921875" style="19" customWidth="1"/>
    <col min="3" max="3" width="18.296875" style="19" customWidth="1"/>
    <col min="4" max="4" width="16.69921875" style="17" customWidth="1"/>
    <col min="5" max="7" width="16.69921875" style="23" customWidth="1"/>
    <col min="8" max="15" width="9.296875" style="17"/>
  </cols>
  <sheetData>
    <row r="1" spans="1:7" x14ac:dyDescent="0.3">
      <c r="A1" s="81" t="s">
        <v>146</v>
      </c>
      <c r="B1" s="81"/>
      <c r="C1" s="81"/>
      <c r="D1" s="81"/>
      <c r="E1" s="81"/>
      <c r="F1" s="81"/>
      <c r="G1" s="81"/>
    </row>
    <row r="2" spans="1:7" x14ac:dyDescent="0.3">
      <c r="A2" s="57" t="s">
        <v>5</v>
      </c>
      <c r="B2" s="57"/>
      <c r="C2" s="57"/>
      <c r="D2" s="57"/>
      <c r="E2" s="57"/>
      <c r="F2" s="57"/>
      <c r="G2" s="57"/>
    </row>
    <row r="3" spans="1:7" ht="26" x14ac:dyDescent="0.3">
      <c r="A3" s="20" t="s">
        <v>139</v>
      </c>
      <c r="B3" s="21" t="s">
        <v>140</v>
      </c>
      <c r="C3" s="21" t="s">
        <v>141</v>
      </c>
      <c r="D3" s="21" t="s">
        <v>142</v>
      </c>
      <c r="E3" s="22" t="s">
        <v>143</v>
      </c>
      <c r="F3" s="22" t="s">
        <v>144</v>
      </c>
      <c r="G3" s="22" t="s">
        <v>145</v>
      </c>
    </row>
    <row r="4" spans="1:7" x14ac:dyDescent="0.3">
      <c r="A4" s="16">
        <v>1</v>
      </c>
      <c r="B4" s="26"/>
      <c r="C4" s="25"/>
      <c r="D4" s="16"/>
      <c r="E4" s="1"/>
      <c r="F4" s="1">
        <f>D4*E4</f>
        <v>0</v>
      </c>
      <c r="G4" s="1">
        <f>F4/46</f>
        <v>0</v>
      </c>
    </row>
    <row r="5" spans="1:7" x14ac:dyDescent="0.3">
      <c r="A5" s="16">
        <v>2</v>
      </c>
      <c r="B5" s="26"/>
      <c r="C5" s="25"/>
      <c r="D5" s="16"/>
      <c r="E5" s="1"/>
      <c r="F5" s="1">
        <f t="shared" ref="F5:F30" si="0">D5*E5</f>
        <v>0</v>
      </c>
      <c r="G5" s="1">
        <f t="shared" ref="G5:G30" si="1">F5/46</f>
        <v>0</v>
      </c>
    </row>
    <row r="6" spans="1:7" x14ac:dyDescent="0.3">
      <c r="A6" s="16">
        <v>3</v>
      </c>
      <c r="B6" s="26"/>
      <c r="C6" s="25"/>
      <c r="D6" s="16"/>
      <c r="E6" s="1"/>
      <c r="F6" s="1">
        <f t="shared" si="0"/>
        <v>0</v>
      </c>
      <c r="G6" s="1">
        <f t="shared" si="1"/>
        <v>0</v>
      </c>
    </row>
    <row r="7" spans="1:7" x14ac:dyDescent="0.3">
      <c r="A7" s="16">
        <v>4</v>
      </c>
      <c r="B7" s="26"/>
      <c r="C7" s="25"/>
      <c r="D7" s="16"/>
      <c r="E7" s="1"/>
      <c r="F7" s="1">
        <f t="shared" si="0"/>
        <v>0</v>
      </c>
      <c r="G7" s="1">
        <f t="shared" si="1"/>
        <v>0</v>
      </c>
    </row>
    <row r="8" spans="1:7" x14ac:dyDescent="0.3">
      <c r="A8" s="16">
        <v>5</v>
      </c>
      <c r="B8" s="26"/>
      <c r="C8" s="25"/>
      <c r="D8" s="16"/>
      <c r="E8" s="1"/>
      <c r="F8" s="1">
        <f t="shared" si="0"/>
        <v>0</v>
      </c>
      <c r="G8" s="1">
        <f t="shared" si="1"/>
        <v>0</v>
      </c>
    </row>
    <row r="9" spans="1:7" x14ac:dyDescent="0.3">
      <c r="A9" s="16">
        <v>6</v>
      </c>
      <c r="B9" s="26"/>
      <c r="C9" s="25"/>
      <c r="D9" s="16"/>
      <c r="E9" s="1"/>
      <c r="F9" s="1">
        <f t="shared" si="0"/>
        <v>0</v>
      </c>
      <c r="G9" s="1">
        <f t="shared" si="1"/>
        <v>0</v>
      </c>
    </row>
    <row r="10" spans="1:7" x14ac:dyDescent="0.3">
      <c r="A10" s="16">
        <v>7</v>
      </c>
      <c r="B10" s="26"/>
      <c r="C10" s="25"/>
      <c r="D10" s="16"/>
      <c r="E10" s="1"/>
      <c r="F10" s="1">
        <f t="shared" si="0"/>
        <v>0</v>
      </c>
      <c r="G10" s="1">
        <f t="shared" si="1"/>
        <v>0</v>
      </c>
    </row>
    <row r="11" spans="1:7" x14ac:dyDescent="0.3">
      <c r="A11" s="16">
        <v>8</v>
      </c>
      <c r="B11" s="26"/>
      <c r="C11" s="25"/>
      <c r="D11" s="16"/>
      <c r="E11" s="1"/>
      <c r="F11" s="1">
        <f t="shared" si="0"/>
        <v>0</v>
      </c>
      <c r="G11" s="1">
        <f t="shared" si="1"/>
        <v>0</v>
      </c>
    </row>
    <row r="12" spans="1:7" x14ac:dyDescent="0.3">
      <c r="A12" s="16">
        <v>9</v>
      </c>
      <c r="B12" s="26"/>
      <c r="C12" s="25"/>
      <c r="D12" s="16"/>
      <c r="E12" s="1"/>
      <c r="F12" s="1">
        <f t="shared" si="0"/>
        <v>0</v>
      </c>
      <c r="G12" s="1">
        <f t="shared" si="1"/>
        <v>0</v>
      </c>
    </row>
    <row r="13" spans="1:7" x14ac:dyDescent="0.3">
      <c r="A13" s="16">
        <v>10</v>
      </c>
      <c r="B13" s="26"/>
      <c r="C13" s="25"/>
      <c r="D13" s="16"/>
      <c r="E13" s="1"/>
      <c r="F13" s="1">
        <f t="shared" si="0"/>
        <v>0</v>
      </c>
      <c r="G13" s="1">
        <f t="shared" si="1"/>
        <v>0</v>
      </c>
    </row>
    <row r="14" spans="1:7" x14ac:dyDescent="0.3">
      <c r="A14" s="16">
        <v>11</v>
      </c>
      <c r="B14" s="26"/>
      <c r="C14" s="25"/>
      <c r="D14" s="16"/>
      <c r="E14" s="1"/>
      <c r="F14" s="1">
        <f t="shared" si="0"/>
        <v>0</v>
      </c>
      <c r="G14" s="1">
        <f t="shared" si="1"/>
        <v>0</v>
      </c>
    </row>
    <row r="15" spans="1:7" x14ac:dyDescent="0.3">
      <c r="A15" s="16">
        <v>12</v>
      </c>
      <c r="B15" s="26"/>
      <c r="C15" s="25"/>
      <c r="D15" s="16"/>
      <c r="E15" s="1"/>
      <c r="F15" s="1">
        <f t="shared" si="0"/>
        <v>0</v>
      </c>
      <c r="G15" s="1">
        <f t="shared" si="1"/>
        <v>0</v>
      </c>
    </row>
    <row r="16" spans="1:7" x14ac:dyDescent="0.3">
      <c r="A16" s="16">
        <v>13</v>
      </c>
      <c r="B16" s="26"/>
      <c r="C16" s="25"/>
      <c r="D16" s="16"/>
      <c r="E16" s="1"/>
      <c r="F16" s="1">
        <f t="shared" si="0"/>
        <v>0</v>
      </c>
      <c r="G16" s="1">
        <f t="shared" si="1"/>
        <v>0</v>
      </c>
    </row>
    <row r="17" spans="1:7" x14ac:dyDescent="0.3">
      <c r="A17" s="16">
        <v>14</v>
      </c>
      <c r="B17" s="26"/>
      <c r="C17" s="25"/>
      <c r="D17" s="16"/>
      <c r="E17" s="1"/>
      <c r="F17" s="1">
        <f t="shared" si="0"/>
        <v>0</v>
      </c>
      <c r="G17" s="1">
        <f t="shared" si="1"/>
        <v>0</v>
      </c>
    </row>
    <row r="18" spans="1:7" x14ac:dyDescent="0.3">
      <c r="A18" s="16">
        <v>15</v>
      </c>
      <c r="B18" s="26"/>
      <c r="C18" s="25"/>
      <c r="D18" s="16"/>
      <c r="E18" s="1"/>
      <c r="F18" s="1">
        <f t="shared" si="0"/>
        <v>0</v>
      </c>
      <c r="G18" s="1">
        <f t="shared" si="1"/>
        <v>0</v>
      </c>
    </row>
    <row r="19" spans="1:7" x14ac:dyDescent="0.3">
      <c r="A19" s="16">
        <v>16</v>
      </c>
      <c r="B19" s="26"/>
      <c r="C19" s="25"/>
      <c r="D19" s="16"/>
      <c r="E19" s="1"/>
      <c r="F19" s="1">
        <f t="shared" si="0"/>
        <v>0</v>
      </c>
      <c r="G19" s="1">
        <f t="shared" si="1"/>
        <v>0</v>
      </c>
    </row>
    <row r="20" spans="1:7" x14ac:dyDescent="0.3">
      <c r="A20" s="16">
        <v>17</v>
      </c>
      <c r="B20" s="26"/>
      <c r="C20" s="25"/>
      <c r="D20" s="16"/>
      <c r="E20" s="1"/>
      <c r="F20" s="1">
        <f t="shared" si="0"/>
        <v>0</v>
      </c>
      <c r="G20" s="1">
        <f t="shared" si="1"/>
        <v>0</v>
      </c>
    </row>
    <row r="21" spans="1:7" x14ac:dyDescent="0.3">
      <c r="A21" s="16">
        <v>18</v>
      </c>
      <c r="B21" s="26"/>
      <c r="C21" s="25"/>
      <c r="D21" s="16"/>
      <c r="E21" s="1"/>
      <c r="F21" s="1">
        <f t="shared" si="0"/>
        <v>0</v>
      </c>
      <c r="G21" s="1">
        <f t="shared" si="1"/>
        <v>0</v>
      </c>
    </row>
    <row r="22" spans="1:7" x14ac:dyDescent="0.3">
      <c r="A22" s="16">
        <v>19</v>
      </c>
      <c r="B22" s="26"/>
      <c r="C22" s="25"/>
      <c r="D22" s="16"/>
      <c r="E22" s="1"/>
      <c r="F22" s="1">
        <f t="shared" si="0"/>
        <v>0</v>
      </c>
      <c r="G22" s="1">
        <f t="shared" si="1"/>
        <v>0</v>
      </c>
    </row>
    <row r="23" spans="1:7" x14ac:dyDescent="0.3">
      <c r="A23" s="16">
        <v>20</v>
      </c>
      <c r="B23" s="26"/>
      <c r="C23" s="25"/>
      <c r="D23" s="16"/>
      <c r="E23" s="1"/>
      <c r="F23" s="1">
        <f t="shared" si="0"/>
        <v>0</v>
      </c>
      <c r="G23" s="1">
        <f t="shared" si="1"/>
        <v>0</v>
      </c>
    </row>
    <row r="24" spans="1:7" x14ac:dyDescent="0.3">
      <c r="A24" s="16">
        <v>21</v>
      </c>
      <c r="B24" s="26"/>
      <c r="C24" s="25"/>
      <c r="D24" s="16"/>
      <c r="E24" s="1"/>
      <c r="F24" s="1">
        <f t="shared" si="0"/>
        <v>0</v>
      </c>
      <c r="G24" s="1">
        <f t="shared" si="1"/>
        <v>0</v>
      </c>
    </row>
    <row r="25" spans="1:7" x14ac:dyDescent="0.3">
      <c r="A25" s="16">
        <v>22</v>
      </c>
      <c r="B25" s="26"/>
      <c r="C25" s="25"/>
      <c r="D25" s="16"/>
      <c r="E25" s="1"/>
      <c r="F25" s="1">
        <f t="shared" si="0"/>
        <v>0</v>
      </c>
      <c r="G25" s="1">
        <f t="shared" si="1"/>
        <v>0</v>
      </c>
    </row>
    <row r="26" spans="1:7" x14ac:dyDescent="0.3">
      <c r="A26" s="16">
        <v>23</v>
      </c>
      <c r="B26" s="26"/>
      <c r="C26" s="25"/>
      <c r="D26" s="16"/>
      <c r="E26" s="1"/>
      <c r="F26" s="1">
        <f t="shared" si="0"/>
        <v>0</v>
      </c>
      <c r="G26" s="1">
        <f t="shared" si="1"/>
        <v>0</v>
      </c>
    </row>
    <row r="27" spans="1:7" x14ac:dyDescent="0.3">
      <c r="A27" s="16">
        <v>24</v>
      </c>
      <c r="B27" s="26"/>
      <c r="C27" s="25"/>
      <c r="D27" s="16"/>
      <c r="E27" s="1"/>
      <c r="F27" s="1">
        <f t="shared" si="0"/>
        <v>0</v>
      </c>
      <c r="G27" s="1">
        <f t="shared" si="1"/>
        <v>0</v>
      </c>
    </row>
    <row r="28" spans="1:7" x14ac:dyDescent="0.3">
      <c r="A28" s="16">
        <v>25</v>
      </c>
      <c r="B28" s="26"/>
      <c r="C28" s="25"/>
      <c r="D28" s="16"/>
      <c r="E28" s="1"/>
      <c r="F28" s="1">
        <f t="shared" si="0"/>
        <v>0</v>
      </c>
      <c r="G28" s="1">
        <f t="shared" si="1"/>
        <v>0</v>
      </c>
    </row>
    <row r="29" spans="1:7" x14ac:dyDescent="0.3">
      <c r="A29" s="16">
        <v>26</v>
      </c>
      <c r="B29" s="26"/>
      <c r="C29" s="25"/>
      <c r="D29" s="16"/>
      <c r="E29" s="1"/>
      <c r="F29" s="1">
        <f t="shared" si="0"/>
        <v>0</v>
      </c>
      <c r="G29" s="1">
        <f t="shared" si="1"/>
        <v>0</v>
      </c>
    </row>
    <row r="30" spans="1:7" x14ac:dyDescent="0.3">
      <c r="A30" s="16">
        <v>27</v>
      </c>
      <c r="B30" s="26"/>
      <c r="C30" s="25"/>
      <c r="D30" s="16"/>
      <c r="E30" s="1"/>
      <c r="F30" s="1">
        <f t="shared" si="0"/>
        <v>0</v>
      </c>
      <c r="G30" s="1">
        <f t="shared" si="1"/>
        <v>0</v>
      </c>
    </row>
    <row r="31" spans="1:7" x14ac:dyDescent="0.3">
      <c r="A31" s="82" t="s">
        <v>147</v>
      </c>
      <c r="B31" s="82"/>
      <c r="C31" s="82"/>
      <c r="D31" s="82"/>
      <c r="E31" s="82"/>
      <c r="F31" s="82"/>
      <c r="G31" s="24">
        <f>SUM(G4:G30)</f>
        <v>0</v>
      </c>
    </row>
  </sheetData>
  <mergeCells count="3">
    <mergeCell ref="A2:G2"/>
    <mergeCell ref="A1:G1"/>
    <mergeCell ref="A31:F3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"/>
  <sheetViews>
    <sheetView workbookViewId="0">
      <selection activeCell="B4" sqref="B4:E5"/>
    </sheetView>
  </sheetViews>
  <sheetFormatPr defaultRowHeight="13" x14ac:dyDescent="0.3"/>
  <cols>
    <col min="1" max="1" width="6.69921875" customWidth="1"/>
    <col min="2" max="2" width="36.69921875" customWidth="1"/>
    <col min="3" max="3" width="18.296875" customWidth="1"/>
    <col min="4" max="7" width="16.69921875" customWidth="1"/>
  </cols>
  <sheetData>
    <row r="1" spans="1:7" x14ac:dyDescent="0.3">
      <c r="A1" s="81" t="s">
        <v>153</v>
      </c>
      <c r="B1" s="81"/>
      <c r="C1" s="81"/>
      <c r="D1" s="81"/>
      <c r="E1" s="81"/>
      <c r="F1" s="81"/>
      <c r="G1" s="81"/>
    </row>
    <row r="2" spans="1:7" x14ac:dyDescent="0.3">
      <c r="A2" s="57" t="s">
        <v>5</v>
      </c>
      <c r="B2" s="57"/>
      <c r="C2" s="57"/>
      <c r="D2" s="57"/>
      <c r="E2" s="57"/>
      <c r="F2" s="57"/>
      <c r="G2" s="57"/>
    </row>
    <row r="3" spans="1:7" ht="26" x14ac:dyDescent="0.3">
      <c r="A3" s="20" t="s">
        <v>139</v>
      </c>
      <c r="B3" s="21" t="s">
        <v>78</v>
      </c>
      <c r="C3" s="21" t="s">
        <v>141</v>
      </c>
      <c r="D3" s="21" t="s">
        <v>154</v>
      </c>
      <c r="E3" s="22" t="s">
        <v>143</v>
      </c>
      <c r="F3" s="22" t="s">
        <v>144</v>
      </c>
      <c r="G3" s="22" t="s">
        <v>145</v>
      </c>
    </row>
    <row r="4" spans="1:7" x14ac:dyDescent="0.3">
      <c r="A4" s="16">
        <v>1</v>
      </c>
      <c r="B4" s="26"/>
      <c r="C4" s="25"/>
      <c r="D4" s="16"/>
      <c r="E4" s="1"/>
      <c r="F4" s="1">
        <f>D4*E4</f>
        <v>0</v>
      </c>
      <c r="G4" s="1">
        <f>(F4*0.9)/(12*10)/46</f>
        <v>0</v>
      </c>
    </row>
    <row r="5" spans="1:7" x14ac:dyDescent="0.3">
      <c r="A5" s="16">
        <v>2</v>
      </c>
      <c r="B5" s="26"/>
      <c r="C5" s="25"/>
      <c r="D5" s="16"/>
      <c r="E5" s="1"/>
      <c r="F5" s="1">
        <f t="shared" ref="F5" si="0">D5*E5</f>
        <v>0</v>
      </c>
      <c r="G5" s="1">
        <f>(F5*0.9)/(12*10)/46</f>
        <v>0</v>
      </c>
    </row>
    <row r="6" spans="1:7" x14ac:dyDescent="0.3">
      <c r="A6" s="82" t="s">
        <v>147</v>
      </c>
      <c r="B6" s="82"/>
      <c r="C6" s="82"/>
      <c r="D6" s="82"/>
      <c r="E6" s="82"/>
      <c r="F6" s="82"/>
      <c r="G6" s="24">
        <f>SUM(G4:G5)</f>
        <v>0</v>
      </c>
    </row>
  </sheetData>
  <mergeCells count="3">
    <mergeCell ref="A1:G1"/>
    <mergeCell ref="A2:G2"/>
    <mergeCell ref="A6:F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2"/>
  <sheetViews>
    <sheetView workbookViewId="0">
      <selection activeCell="B4" sqref="B4"/>
    </sheetView>
  </sheetViews>
  <sheetFormatPr defaultRowHeight="13" x14ac:dyDescent="0.3"/>
  <cols>
    <col min="1" max="1" width="6.69921875" customWidth="1"/>
    <col min="2" max="2" width="36.69921875" customWidth="1"/>
    <col min="3" max="3" width="18.296875" customWidth="1"/>
    <col min="4" max="7" width="16.69921875" customWidth="1"/>
  </cols>
  <sheetData>
    <row r="1" spans="1:7" x14ac:dyDescent="0.3">
      <c r="A1" s="81" t="s">
        <v>146</v>
      </c>
      <c r="B1" s="81"/>
      <c r="C1" s="81"/>
      <c r="D1" s="81"/>
      <c r="E1" s="81"/>
      <c r="F1" s="81"/>
      <c r="G1" s="81"/>
    </row>
    <row r="2" spans="1:7" x14ac:dyDescent="0.3">
      <c r="A2" s="57" t="s">
        <v>5</v>
      </c>
      <c r="B2" s="57"/>
      <c r="C2" s="57"/>
      <c r="D2" s="57"/>
      <c r="E2" s="57"/>
      <c r="F2" s="57"/>
      <c r="G2" s="57"/>
    </row>
    <row r="3" spans="1:7" ht="26" x14ac:dyDescent="0.3">
      <c r="A3" s="20" t="s">
        <v>139</v>
      </c>
      <c r="B3" s="21" t="s">
        <v>140</v>
      </c>
      <c r="C3" s="21" t="s">
        <v>141</v>
      </c>
      <c r="D3" s="21" t="s">
        <v>154</v>
      </c>
      <c r="E3" s="22" t="s">
        <v>143</v>
      </c>
      <c r="F3" s="22" t="s">
        <v>144</v>
      </c>
      <c r="G3" s="22" t="s">
        <v>145</v>
      </c>
    </row>
    <row r="4" spans="1:7" x14ac:dyDescent="0.3">
      <c r="A4" s="16">
        <v>1</v>
      </c>
      <c r="B4" s="26"/>
      <c r="C4" s="25"/>
      <c r="D4" s="16"/>
      <c r="E4" s="1"/>
      <c r="F4" s="1">
        <f>D4*E4</f>
        <v>0</v>
      </c>
      <c r="G4" s="1">
        <f t="shared" ref="G4:G11" si="0">(F4/46)/12</f>
        <v>0</v>
      </c>
    </row>
    <row r="5" spans="1:7" x14ac:dyDescent="0.3">
      <c r="A5" s="16">
        <v>2</v>
      </c>
      <c r="B5" s="26"/>
      <c r="C5" s="25"/>
      <c r="D5" s="16"/>
      <c r="E5" s="1"/>
      <c r="F5" s="1">
        <f t="shared" ref="F5:F11" si="1">D5*E5</f>
        <v>0</v>
      </c>
      <c r="G5" s="1">
        <f t="shared" si="0"/>
        <v>0</v>
      </c>
    </row>
    <row r="6" spans="1:7" x14ac:dyDescent="0.3">
      <c r="A6" s="16">
        <v>3</v>
      </c>
      <c r="B6" s="26"/>
      <c r="C6" s="25"/>
      <c r="D6" s="16"/>
      <c r="E6" s="1"/>
      <c r="F6" s="1">
        <f t="shared" si="1"/>
        <v>0</v>
      </c>
      <c r="G6" s="1">
        <f t="shared" si="0"/>
        <v>0</v>
      </c>
    </row>
    <row r="7" spans="1:7" x14ac:dyDescent="0.3">
      <c r="A7" s="16">
        <v>4</v>
      </c>
      <c r="B7" s="26"/>
      <c r="C7" s="25"/>
      <c r="D7" s="16"/>
      <c r="E7" s="1"/>
      <c r="F7" s="1">
        <f t="shared" si="1"/>
        <v>0</v>
      </c>
      <c r="G7" s="1">
        <f t="shared" si="0"/>
        <v>0</v>
      </c>
    </row>
    <row r="8" spans="1:7" x14ac:dyDescent="0.3">
      <c r="A8" s="16">
        <v>5</v>
      </c>
      <c r="B8" s="26"/>
      <c r="C8" s="25"/>
      <c r="D8" s="16"/>
      <c r="E8" s="1"/>
      <c r="F8" s="1">
        <f t="shared" si="1"/>
        <v>0</v>
      </c>
      <c r="G8" s="1">
        <f t="shared" si="0"/>
        <v>0</v>
      </c>
    </row>
    <row r="9" spans="1:7" x14ac:dyDescent="0.3">
      <c r="A9" s="16">
        <v>6</v>
      </c>
      <c r="B9" s="26"/>
      <c r="C9" s="25"/>
      <c r="D9" s="16"/>
      <c r="E9" s="1"/>
      <c r="F9" s="1">
        <f t="shared" si="1"/>
        <v>0</v>
      </c>
      <c r="G9" s="1">
        <f t="shared" si="0"/>
        <v>0</v>
      </c>
    </row>
    <row r="10" spans="1:7" x14ac:dyDescent="0.3">
      <c r="A10" s="16">
        <v>7</v>
      </c>
      <c r="B10" s="26"/>
      <c r="C10" s="25"/>
      <c r="D10" s="16"/>
      <c r="E10" s="1"/>
      <c r="F10" s="1">
        <f t="shared" si="1"/>
        <v>0</v>
      </c>
      <c r="G10" s="1">
        <f t="shared" si="0"/>
        <v>0</v>
      </c>
    </row>
    <row r="11" spans="1:7" x14ac:dyDescent="0.3">
      <c r="A11" s="16">
        <v>8</v>
      </c>
      <c r="B11" s="26"/>
      <c r="C11" s="25"/>
      <c r="D11" s="16"/>
      <c r="E11" s="1"/>
      <c r="F11" s="1">
        <f t="shared" si="1"/>
        <v>0</v>
      </c>
      <c r="G11" s="1">
        <f t="shared" si="0"/>
        <v>0</v>
      </c>
    </row>
    <row r="12" spans="1:7" x14ac:dyDescent="0.3">
      <c r="A12" s="82" t="s">
        <v>147</v>
      </c>
      <c r="B12" s="82"/>
      <c r="C12" s="82"/>
      <c r="D12" s="82"/>
      <c r="E12" s="82"/>
      <c r="F12" s="82"/>
      <c r="G12" s="24">
        <f>SUM(G4:G11)</f>
        <v>0</v>
      </c>
    </row>
  </sheetData>
  <mergeCells count="3">
    <mergeCell ref="A1:G1"/>
    <mergeCell ref="A2:G2"/>
    <mergeCell ref="A12:F1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Serviço</vt:lpstr>
      <vt:lpstr>Uniformes</vt:lpstr>
      <vt:lpstr>Materiais</vt:lpstr>
      <vt:lpstr>Equipamentos</vt:lpstr>
      <vt:lpstr>Utensílios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Marcus Vinicius Meireles</dc:creator>
  <cp:lastModifiedBy>LUIZ FERNANDO SANTOS CHAVES VIEIRA</cp:lastModifiedBy>
  <cp:lastPrinted>2018-04-17T19:04:11Z</cp:lastPrinted>
  <dcterms:created xsi:type="dcterms:W3CDTF">2018-03-13T14:05:50Z</dcterms:created>
  <dcterms:modified xsi:type="dcterms:W3CDTF">2020-03-30T17:47:43Z</dcterms:modified>
</cp:coreProperties>
</file>