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730"/>
  </bookViews>
  <sheets>
    <sheet name="Orçamento Sintético" sheetId="1" r:id="rId1"/>
    <sheet name="Plan1" sheetId="2" r:id="rId2"/>
  </sheets>
  <calcPr calcId="125725"/>
</workbook>
</file>

<file path=xl/calcChain.xml><?xml version="1.0" encoding="utf-8"?>
<calcChain xmlns="http://schemas.openxmlformats.org/spreadsheetml/2006/main">
  <c r="I39" i="1"/>
  <c r="J39" s="1"/>
  <c r="I38"/>
  <c r="J38" s="1"/>
  <c r="H12"/>
  <c r="H9"/>
  <c r="H8"/>
  <c r="J8"/>
  <c r="J17"/>
  <c r="J28"/>
  <c r="J36"/>
  <c r="J12"/>
  <c r="J9"/>
  <c r="J10"/>
  <c r="H39"/>
  <c r="H38"/>
  <c r="H31"/>
  <c r="H32"/>
  <c r="H33"/>
  <c r="H34"/>
  <c r="H35"/>
  <c r="H36"/>
  <c r="H30"/>
  <c r="H26"/>
  <c r="H27"/>
  <c r="H28"/>
  <c r="H25"/>
  <c r="H21"/>
  <c r="H22"/>
  <c r="H23"/>
  <c r="H20"/>
  <c r="H13"/>
  <c r="H14"/>
  <c r="H15"/>
  <c r="H16"/>
  <c r="H17"/>
  <c r="H18"/>
  <c r="N40"/>
  <c r="J31"/>
  <c r="J32"/>
  <c r="J33"/>
  <c r="I13"/>
  <c r="J13" s="1"/>
  <c r="I14"/>
  <c r="J14" s="1"/>
  <c r="I15"/>
  <c r="J15" s="1"/>
  <c r="I16"/>
  <c r="J16" s="1"/>
  <c r="I17"/>
  <c r="I18"/>
  <c r="J18" s="1"/>
  <c r="I19"/>
  <c r="I20"/>
  <c r="J20" s="1"/>
  <c r="I21"/>
  <c r="J21" s="1"/>
  <c r="I22"/>
  <c r="J22" s="1"/>
  <c r="I23"/>
  <c r="J23" s="1"/>
  <c r="I24"/>
  <c r="I25"/>
  <c r="J25" s="1"/>
  <c r="I26"/>
  <c r="J26" s="1"/>
  <c r="I27"/>
  <c r="J27" s="1"/>
  <c r="I28"/>
  <c r="I29"/>
  <c r="I30"/>
  <c r="J30" s="1"/>
  <c r="I31"/>
  <c r="I32"/>
  <c r="I33"/>
  <c r="I34"/>
  <c r="J34" s="1"/>
  <c r="I35"/>
  <c r="J35" s="1"/>
  <c r="I36"/>
  <c r="I12"/>
  <c r="I9"/>
  <c r="I8"/>
  <c r="I2"/>
  <c r="B36" i="2"/>
  <c r="D36" s="1"/>
  <c r="F27"/>
  <c r="C23"/>
  <c r="J7" i="1" l="1"/>
  <c r="J19"/>
  <c r="J37"/>
  <c r="J29"/>
  <c r="J24"/>
  <c r="J11"/>
  <c r="J6" l="1"/>
  <c r="M43"/>
  <c r="M42" l="1"/>
</calcChain>
</file>

<file path=xl/sharedStrings.xml><?xml version="1.0" encoding="utf-8"?>
<sst xmlns="http://schemas.openxmlformats.org/spreadsheetml/2006/main" count="198" uniqueCount="152">
  <si>
    <t>Obra</t>
  </si>
  <si>
    <t>Bancos</t>
  </si>
  <si>
    <t>B.D.I.</t>
  </si>
  <si>
    <t>Encargos Sociais</t>
  </si>
  <si>
    <t>ORÇAMENTO REFORMA AUDITÓRIO SR/SC - ELÉTRICO</t>
  </si>
  <si>
    <t xml:space="preserve">SINAPI - 03/2019 - Santa Catarina
SBC - 03/2019 - Santa Catarina
SICRO3 - 10/2018 - Santa Catarina
SICRO2 - 11/2016 - Santa Catarina
ORSE - 01/2019 - Sergipe
SEDOP - 10/2018 - Pará
SEINFRA - 026 - Ceará
SETOP - 01/2018 - Minas Gerais
IOPES - 09/2018 - Espírito Santo
SIURB - 07/2018 - São Paulo
SIURB INFRA - 07/2018 - São Paulo
SUDECAP - 02/2019 - Minas Gerais
CPOS - 03/2019 - São Paulo
FDE - 01/2019 - São Paulo
AGETOP CIVIL - 12/2018 - Goiás
AGETOP RODOVIARIA - 03/2018 - Goiás
CAEMA - 04/2018 - Maranhão
EMBASA - 06/2017 - Bahia
CAERN - 05/2018 - Rio Grande do Norte
</t>
  </si>
  <si>
    <t>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</si>
  <si>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</si>
  <si>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</si>
  <si>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</si>
  <si>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</si>
  <si>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</si>
  <si>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</si>
  <si>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</si>
  <si>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</si>
  <si>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</si>
  <si>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</si>
  <si>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</si>
  <si>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</si>
  <si>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QUADRO DE DISTRIBUIÇÃO</t>
  </si>
  <si>
    <t xml:space="preserve"> 1.1 </t>
  </si>
  <si>
    <t>DISJUNTORES</t>
  </si>
  <si>
    <t xml:space="preserve"> 1.1.1 </t>
  </si>
  <si>
    <t xml:space="preserve"> 93653 </t>
  </si>
  <si>
    <t>SINAPI</t>
  </si>
  <si>
    <t>DISJUNTOR MONOPOLAR TIPO DIN, CORRENTE NOMINAL DE 10A - FORNECIMENTO E INSTALAÇÃO. AF_04/2016</t>
  </si>
  <si>
    <t>UN</t>
  </si>
  <si>
    <t xml:space="preserve"> 1.1.2 </t>
  </si>
  <si>
    <t xml:space="preserve"> 93654 </t>
  </si>
  <si>
    <t>DISJUNTOR MONOPOLAR TIPO DIN, CORRENTE NOMINAL DE 16A - FORNECIMENTO E INSTALAÇÃO. AF_04/2016</t>
  </si>
  <si>
    <t xml:space="preserve"> 2 </t>
  </si>
  <si>
    <t>REDE</t>
  </si>
  <si>
    <t xml:space="preserve"> 2.1 </t>
  </si>
  <si>
    <t>CABOS, CONDUTORES E ACESSÓRIOS</t>
  </si>
  <si>
    <t xml:space="preserve"> 2.1.1 </t>
  </si>
  <si>
    <t xml:space="preserve"> 91926 </t>
  </si>
  <si>
    <t>CABO DE COBRE FLEXÍVEL ISOLADO, 2,5 MM², ANTI-CHAMA 450/750 V, PARA CIRCUITOS TERMINAIS - FORNECIMENTO E INSTALAÇÃO. AF_12/2015</t>
  </si>
  <si>
    <t>M</t>
  </si>
  <si>
    <t xml:space="preserve"> 2.1.2 </t>
  </si>
  <si>
    <t xml:space="preserve"> 91930 </t>
  </si>
  <si>
    <t>CABO DE COBRE FLEXÍVEL ISOLADO, 6 MM², ANTI-CHAMA 450/750 V, PARA CIRCUITOS TERMINAIS - FORNECIMENTO E INSTALAÇÃO. AF_12/2015</t>
  </si>
  <si>
    <t xml:space="preserve"> 2.1.3 </t>
  </si>
  <si>
    <t xml:space="preserve"> 91854 </t>
  </si>
  <si>
    <t>ELETRODUTO FLEXÍVEL CORRUGADO, PVC, DN 25 MM (3/4"), PARA CIRCUITOS TERMINAIS, INSTALADO EM PAREDE - FORNECIMENTO E INSTALAÇÃO. AF_12/2015</t>
  </si>
  <si>
    <t xml:space="preserve"> 2.1.4 </t>
  </si>
  <si>
    <t xml:space="preserve"> 91856 </t>
  </si>
  <si>
    <t>ELETRODUTO FLEXÍVEL CORRUGADO, PVC, DN 32 MM (1"), PARA CIRCUITOS TERMINAIS, INSTALADO EM PAREDE - FORNECIMENTO E INSTALAÇÃO. AF_12/2015</t>
  </si>
  <si>
    <t xml:space="preserve"> 2.1.5 </t>
  </si>
  <si>
    <t xml:space="preserve"> 95779 </t>
  </si>
  <si>
    <t>CONDULETE DE ALUMÍNIO, TIPO E, PARA ELETRODUTO DE AÇO GALVANIZADO DN 20 MM (3/4''), APARENTE - FORNECIMENTO E INSTALAÇÃO. AF_11/2016_P</t>
  </si>
  <si>
    <t xml:space="preserve"> 2.1.6 </t>
  </si>
  <si>
    <t xml:space="preserve"> 93008 </t>
  </si>
  <si>
    <t>ELETRODUTO RÍGIDO ROSCÁVEL, PVC, DN 50 MM (1 1/2") - FORNECIMENTO E INSTALAÇÃO. AF_12/2015</t>
  </si>
  <si>
    <t xml:space="preserve"> 2.1.7 </t>
  </si>
  <si>
    <t xml:space="preserve"> 93018 </t>
  </si>
  <si>
    <t>CURVA 90 GRAUS PARA ELETRODUTO, PVC, ROSCÁVEL, DN 50 MM (1 1/2") - FORNECIMENTO E INSTALAÇÃO. AF_12/2015</t>
  </si>
  <si>
    <t xml:space="preserve"> 2.2 </t>
  </si>
  <si>
    <t>TOMADAS E INTERRUPTORES</t>
  </si>
  <si>
    <t xml:space="preserve"> 2.2.1 </t>
  </si>
  <si>
    <t xml:space="preserve"> 91959 </t>
  </si>
  <si>
    <t>INTERRUPTOR SIMPLES (2 MÓDULOS), 10A/250V, INCLUINDO SUPORTE E PLACA - FORNECIMENTO E INSTALAÇÃO. AF_12/2015</t>
  </si>
  <si>
    <t xml:space="preserve"> 2.2.2 </t>
  </si>
  <si>
    <t xml:space="preserve"> 92009 </t>
  </si>
  <si>
    <t>TOMADA BAIXA DE EMBUTIR (2 MÓDULOS), 2P+T 20 A, INCLUINDO SUPORTE E PLACA - FORNECIMENTO E INSTALAÇÃO. AF_12/2015</t>
  </si>
  <si>
    <t xml:space="preserve"> 2.2.3 </t>
  </si>
  <si>
    <t xml:space="preserve"> 062108 </t>
  </si>
  <si>
    <t>SBC</t>
  </si>
  <si>
    <t>TOMADA COMPLETA PARA PISO COM TAMPA EM LATAO 4""x4""</t>
  </si>
  <si>
    <t xml:space="preserve"> 2.2.4 </t>
  </si>
  <si>
    <t xml:space="preserve"> 00038102 </t>
  </si>
  <si>
    <t>TOMADA 2P+T 20A, 250V  (APENAS MODULO)</t>
  </si>
  <si>
    <t xml:space="preserve"> 2.3 </t>
  </si>
  <si>
    <t>LUMINÁRIAS, LÂMPADAS E ACESSÓRIOS</t>
  </si>
  <si>
    <t xml:space="preserve"> 2.3.1 </t>
  </si>
  <si>
    <t xml:space="preserve"> 97605 </t>
  </si>
  <si>
    <t xml:space="preserve"> 2.3.2 </t>
  </si>
  <si>
    <t xml:space="preserve"> 060304 </t>
  </si>
  <si>
    <t xml:space="preserve"> 2.3.3 </t>
  </si>
  <si>
    <t xml:space="preserve"> 2.3.4 </t>
  </si>
  <si>
    <t xml:space="preserve"> 2.4 </t>
  </si>
  <si>
    <t>RASGO, CHUMBAMENTO E PINTURA</t>
  </si>
  <si>
    <t xml:space="preserve"> 2.4.1 </t>
  </si>
  <si>
    <t xml:space="preserve"> 90447 </t>
  </si>
  <si>
    <t>RASGO EM ALVENARIA PARA ELETRODUTOS COM DIAMETROS MENORES OU IGUAIS A 40 MM. AF_05/2015</t>
  </si>
  <si>
    <t xml:space="preserve"> 2.4.2 </t>
  </si>
  <si>
    <t xml:space="preserve"> 90444 </t>
  </si>
  <si>
    <t>RASGO EM CONTRAPISO PARA RAMAIS/ DISTRIBUIÇÃO COM DIÂMETROS MENORES OU IGUAIS A 40 MM. AF_05/2015</t>
  </si>
  <si>
    <t xml:space="preserve"> 2.4.3 </t>
  </si>
  <si>
    <t xml:space="preserve"> 90466 </t>
  </si>
  <si>
    <t>CHUMBAMENTO LINEAR EM ALVENARIA PARA RAMAIS/DISTRIBUIÇÃO COM DIÂMETROS MENORES OU IGUAIS A 40 MM. AF_05/2015</t>
  </si>
  <si>
    <t xml:space="preserve"> 2.4.4 </t>
  </si>
  <si>
    <t xml:space="preserve"> 90468 </t>
  </si>
  <si>
    <t>CHUMBAMENTO LINEAR EM CONTRAPISO PARA RAMAIS/DISTRIBUIÇÃO COM DIÂMETROS MENORES OU IGUAIS A 40 MM. AF_05/2015</t>
  </si>
  <si>
    <t xml:space="preserve"> 2.4.5 </t>
  </si>
  <si>
    <t xml:space="preserve"> 88497 </t>
  </si>
  <si>
    <t>APLICAÇÃO E LIXAMENTO DE MASSA LÁTEX EM PAREDES, DUAS DEMÃOS. AF_06/2014</t>
  </si>
  <si>
    <t>m²</t>
  </si>
  <si>
    <t xml:space="preserve"> 2.4.6 </t>
  </si>
  <si>
    <t xml:space="preserve"> 88489 </t>
  </si>
  <si>
    <t>APLICAÇÃO MANUAL DE PINTURA COM TINTA LÁTEX ACRÍLICA EM PAREDES, DUAS DEMÃOS. AF_06/2014</t>
  </si>
  <si>
    <t xml:space="preserve"> 2.4.7 </t>
  </si>
  <si>
    <t xml:space="preserve"> 88488 </t>
  </si>
  <si>
    <t>APLICAÇÃO MANUAL DE PINTURA COM TINTA LÁTEX ACRÍLICA EM TETO, DUAS DEMÃOS. AF_06/2014</t>
  </si>
  <si>
    <t xml:space="preserve"> 3 </t>
  </si>
  <si>
    <t>OUTROS</t>
  </si>
  <si>
    <t xml:space="preserve"> 3.1 </t>
  </si>
  <si>
    <t xml:space="preserve"> 12117 </t>
  </si>
  <si>
    <t>ORSE</t>
  </si>
  <si>
    <t>Suporte para projetor eletrônico - instalado, projetelas ou similar</t>
  </si>
  <si>
    <t>un</t>
  </si>
  <si>
    <t xml:space="preserve"> 3.2 </t>
  </si>
  <si>
    <t xml:space="preserve"> PF.HSS.SC.C0001 </t>
  </si>
  <si>
    <t>Próprio</t>
  </si>
  <si>
    <t>CABO HDMI 4K ULTRA HD COM 20 METROS DE COMPRIMENTO, FORNECIMENTO E INSTALAÇÃO</t>
  </si>
  <si>
    <t>Totais -&gt;</t>
  </si>
  <si>
    <t>8.976,00</t>
  </si>
  <si>
    <t>18.687,23</t>
  </si>
  <si>
    <t>LÂMPADA ITPO PAR20 LED 10 W BIVOLT QUENTE, 3000k FORMATO TRADICIONAL (BASE E27) - FORNECIMENTO E INSTALAÇÃO</t>
  </si>
  <si>
    <t>LUMINÁRIA ARANDELA, COM LÂMPADA LED QUENTE 3000k - FORNECIMENTO E INSTALAÇÃO. AF_11/2017</t>
  </si>
  <si>
    <t>FITA DE LED COR QUENTE 3000K - FORNECIMENTO E INSTALAÇÃO. ROLO 5M</t>
  </si>
  <si>
    <t>SPOT LAMPADA DICROICA LED COB 9W QUENTE - 3000k</t>
  </si>
  <si>
    <t>MERCADO</t>
  </si>
  <si>
    <t>COMPOSIÇÃO DO BDI</t>
  </si>
  <si>
    <r>
      <rPr>
        <b/>
        <sz val="10"/>
        <rFont val="Times New Roman"/>
        <family val="1"/>
      </rPr>
      <t xml:space="preserve">Elaboração: </t>
    </r>
    <r>
      <rPr>
        <sz val="10"/>
        <rFont val="Times New Roman"/>
        <family val="1"/>
      </rPr>
      <t>APF NÉLSON BREZOLIN ROTTA - ENGº CIVIL</t>
    </r>
  </si>
  <si>
    <t>ITEM</t>
  </si>
  <si>
    <t>DISCRIMINAÇÃO</t>
  </si>
  <si>
    <t>TAXA  %</t>
  </si>
  <si>
    <t>ADMINISTRAÇÃO CENTRAL</t>
  </si>
  <si>
    <t>SEGUROS E IMPREVISTOS</t>
  </si>
  <si>
    <t>DESPESAS FINANCEIRAS</t>
  </si>
  <si>
    <t>IMPOSTOS</t>
  </si>
  <si>
    <t>BONIFICAÇÃO</t>
  </si>
  <si>
    <t>IMPOSTOS CONSIDERADOS</t>
  </si>
  <si>
    <t>ISS</t>
  </si>
  <si>
    <t>PIS</t>
  </si>
  <si>
    <t>COFINS</t>
  </si>
  <si>
    <t>TOTAL</t>
  </si>
  <si>
    <t>CÁLCULO DO BDI</t>
  </si>
  <si>
    <r>
      <t xml:space="preserve">BDI = </t>
    </r>
    <r>
      <rPr>
        <u/>
        <sz val="10"/>
        <rFont val="Arial"/>
        <family val="2"/>
      </rPr>
      <t xml:space="preserve">(1+X)(1+Y)(1+Z)  </t>
    </r>
    <r>
      <rPr>
        <sz val="10"/>
        <rFont val="Arial"/>
        <family val="2"/>
      </rPr>
      <t xml:space="preserve"> -1, onde</t>
    </r>
  </si>
  <si>
    <t xml:space="preserve">                  (1-I)</t>
  </si>
  <si>
    <t xml:space="preserve">X= TAXA DE SOMATÓRIA DAS DESPESAS </t>
  </si>
  <si>
    <t xml:space="preserve">Y= TAXA DE SOMATÓRIA DAS DESPESAS FINANCEIRAS </t>
  </si>
  <si>
    <t xml:space="preserve">Z= TAXA DE LUCRO </t>
  </si>
  <si>
    <t xml:space="preserve">I= IMPOSTOS </t>
  </si>
  <si>
    <t>BDI =</t>
  </si>
  <si>
    <t>BDI Adotado =</t>
  </si>
  <si>
    <t xml:space="preserve">Processo nº </t>
  </si>
  <si>
    <r>
      <rPr>
        <b/>
        <sz val="10"/>
        <rFont val="Times New Roman"/>
        <family val="1"/>
      </rPr>
      <t>TR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nº</t>
    </r>
    <r>
      <rPr>
        <sz val="10"/>
        <rFont val="Times New Roman"/>
        <family val="1"/>
      </rPr>
      <t xml:space="preserve"> /SELOG/SR/PF/SC</t>
    </r>
  </si>
  <si>
    <r>
      <t xml:space="preserve">Obra: </t>
    </r>
    <r>
      <rPr>
        <sz val="10"/>
        <rFont val="Times New Roman"/>
        <family val="1"/>
      </rPr>
      <t>Reforma Auditório SR/PF/SC</t>
    </r>
  </si>
  <si>
    <r>
      <t>Data: Julho</t>
    </r>
    <r>
      <rPr>
        <sz val="10"/>
        <rFont val="Times New Roman"/>
        <family val="1"/>
      </rPr>
      <t>/2019</t>
    </r>
  </si>
  <si>
    <t>Total Com BDI</t>
  </si>
  <si>
    <t>Total Sem BDI</t>
  </si>
</sst>
</file>

<file path=xl/styles.xml><?xml version="1.0" encoding="utf-8"?>
<styleSheet xmlns="http://schemas.openxmlformats.org/spreadsheetml/2006/main">
  <numFmts count="2">
    <numFmt numFmtId="164" formatCode="#,##0.00\ %"/>
    <numFmt numFmtId="165" formatCode="#,##0.0000"/>
  </numFmts>
  <fonts count="33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4" fontId="14" fillId="15" borderId="12" xfId="0" applyNumberFormat="1" applyFont="1" applyFill="1" applyBorder="1" applyAlignment="1">
      <alignment horizontal="right" vertical="top" wrapText="1"/>
    </xf>
    <xf numFmtId="0" fontId="15" fillId="16" borderId="13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center" vertical="top" wrapText="1"/>
    </xf>
    <xf numFmtId="0" fontId="17" fillId="18" borderId="15" xfId="0" applyFont="1" applyFill="1" applyBorder="1" applyAlignment="1">
      <alignment horizontal="right" vertical="top" wrapText="1"/>
    </xf>
    <xf numFmtId="4" fontId="18" fillId="19" borderId="16" xfId="0" applyNumberFormat="1" applyFont="1" applyFill="1" applyBorder="1" applyAlignment="1">
      <alignment horizontal="right" vertical="top" wrapText="1"/>
    </xf>
    <xf numFmtId="164" fontId="19" fillId="20" borderId="17" xfId="0" applyNumberFormat="1" applyFont="1" applyFill="1" applyBorder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0" fontId="21" fillId="22" borderId="0" xfId="0" applyFont="1" applyFill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0" fontId="24" fillId="25" borderId="0" xfId="0" applyFont="1" applyFill="1" applyAlignment="1">
      <alignment horizontal="left" vertical="top" wrapText="1"/>
    </xf>
    <xf numFmtId="0" fontId="25" fillId="26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0" fillId="21" borderId="0" xfId="0" applyFont="1" applyFill="1" applyAlignment="1">
      <alignment horizontal="left" vertical="top" wrapText="1"/>
    </xf>
    <xf numFmtId="0" fontId="0" fillId="0" borderId="0" xfId="0"/>
    <xf numFmtId="0" fontId="5" fillId="6" borderId="3" xfId="0" applyFont="1" applyFill="1" applyBorder="1" applyAlignment="1">
      <alignment horizontal="right" vertical="top" wrapText="1"/>
    </xf>
    <xf numFmtId="0" fontId="22" fillId="23" borderId="0" xfId="0" applyFont="1" applyFill="1" applyAlignment="1">
      <alignment horizontal="right" vertical="top" wrapText="1"/>
    </xf>
    <xf numFmtId="0" fontId="25" fillId="26" borderId="0" xfId="0" applyFont="1" applyFill="1" applyAlignment="1">
      <alignment horizontal="center" vertical="top" wrapText="1"/>
    </xf>
    <xf numFmtId="0" fontId="10" fillId="12" borderId="9" xfId="0" applyFont="1" applyFill="1" applyBorder="1" applyAlignment="1">
      <alignment horizontal="center" vertical="top" wrapText="1"/>
    </xf>
    <xf numFmtId="4" fontId="0" fillId="0" borderId="0" xfId="0" applyNumberFormat="1"/>
    <xf numFmtId="4" fontId="22" fillId="23" borderId="0" xfId="0" applyNumberFormat="1" applyFont="1" applyFill="1" applyAlignment="1">
      <alignment horizontal="right" vertical="top" wrapText="1"/>
    </xf>
    <xf numFmtId="0" fontId="22" fillId="23" borderId="0" xfId="0" applyFont="1" applyFill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4" fontId="23" fillId="24" borderId="0" xfId="0" applyNumberFormat="1" applyFont="1" applyFill="1" applyAlignment="1">
      <alignment horizontal="right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7" fillId="0" borderId="18" xfId="0" applyNumberFormat="1" applyFont="1" applyFill="1" applyBorder="1" applyAlignment="1" applyProtection="1">
      <alignment horizontal="center"/>
    </xf>
    <xf numFmtId="0" fontId="27" fillId="0" borderId="19" xfId="0" applyNumberFormat="1" applyFont="1" applyFill="1" applyBorder="1" applyAlignment="1" applyProtection="1">
      <alignment horizontal="center"/>
    </xf>
    <xf numFmtId="0" fontId="27" fillId="0" borderId="20" xfId="0" applyNumberFormat="1" applyFont="1" applyFill="1" applyBorder="1" applyAlignment="1" applyProtection="1">
      <alignment horizontal="center"/>
    </xf>
    <xf numFmtId="0" fontId="28" fillId="0" borderId="21" xfId="0" applyNumberFormat="1" applyFont="1" applyFill="1" applyBorder="1" applyAlignment="1" applyProtection="1">
      <alignment horizontal="center"/>
    </xf>
    <xf numFmtId="0" fontId="28" fillId="0" borderId="0" xfId="0" applyNumberFormat="1" applyFont="1" applyFill="1" applyBorder="1" applyAlignment="1" applyProtection="1">
      <alignment horizontal="center"/>
    </xf>
    <xf numFmtId="0" fontId="28" fillId="0" borderId="22" xfId="0" applyNumberFormat="1" applyFont="1" applyFill="1" applyBorder="1" applyAlignment="1" applyProtection="1">
      <alignment horizontal="center"/>
    </xf>
    <xf numFmtId="0" fontId="29" fillId="0" borderId="21" xfId="0" applyNumberFormat="1" applyFont="1" applyFill="1" applyBorder="1" applyAlignment="1" applyProtection="1">
      <alignment horizontal="center"/>
    </xf>
    <xf numFmtId="0" fontId="29" fillId="0" borderId="0" xfId="0" applyNumberFormat="1" applyFont="1" applyFill="1" applyBorder="1" applyAlignment="1" applyProtection="1">
      <alignment horizontal="center"/>
    </xf>
    <xf numFmtId="0" fontId="29" fillId="0" borderId="22" xfId="0" applyNumberFormat="1" applyFont="1" applyFill="1" applyBorder="1" applyAlignment="1" applyProtection="1">
      <alignment horizontal="center"/>
    </xf>
    <xf numFmtId="0" fontId="28" fillId="0" borderId="23" xfId="0" applyNumberFormat="1" applyFont="1" applyFill="1" applyBorder="1" applyAlignment="1" applyProtection="1">
      <alignment horizontal="center"/>
    </xf>
    <xf numFmtId="0" fontId="28" fillId="0" borderId="24" xfId="0" applyNumberFormat="1" applyFont="1" applyFill="1" applyBorder="1" applyAlignment="1" applyProtection="1">
      <alignment horizontal="center"/>
    </xf>
    <xf numFmtId="0" fontId="28" fillId="0" borderId="25" xfId="0" applyNumberFormat="1" applyFont="1" applyFill="1" applyBorder="1" applyAlignment="1" applyProtection="1">
      <alignment horizontal="center"/>
    </xf>
    <xf numFmtId="2" fontId="30" fillId="0" borderId="0" xfId="0" applyNumberFormat="1" applyFont="1" applyFill="1" applyBorder="1" applyAlignment="1" applyProtection="1">
      <alignment horizontal="left" vertical="top" wrapText="1"/>
    </xf>
    <xf numFmtId="0" fontId="30" fillId="0" borderId="26" xfId="0" applyNumberFormat="1" applyFont="1" applyFill="1" applyBorder="1" applyAlignment="1" applyProtection="1">
      <alignment horizontal="center"/>
    </xf>
    <xf numFmtId="0" fontId="30" fillId="0" borderId="27" xfId="0" applyNumberFormat="1" applyFont="1" applyFill="1" applyBorder="1" applyAlignment="1" applyProtection="1">
      <alignment horizontal="left"/>
    </xf>
    <xf numFmtId="0" fontId="30" fillId="0" borderId="28" xfId="0" applyNumberFormat="1" applyFont="1" applyFill="1" applyBorder="1" applyAlignment="1" applyProtection="1">
      <alignment horizontal="left"/>
    </xf>
    <xf numFmtId="0" fontId="30" fillId="0" borderId="29" xfId="0" applyNumberFormat="1" applyFont="1" applyFill="1" applyBorder="1" applyAlignment="1" applyProtection="1">
      <alignment horizontal="left"/>
    </xf>
    <xf numFmtId="4" fontId="30" fillId="0" borderId="30" xfId="0" applyNumberFormat="1" applyFont="1" applyFill="1" applyBorder="1" applyAlignment="1" applyProtection="1">
      <alignment horizontal="center"/>
    </xf>
    <xf numFmtId="0" fontId="30" fillId="0" borderId="31" xfId="0" applyNumberFormat="1" applyFont="1" applyFill="1" applyBorder="1" applyAlignment="1" applyProtection="1">
      <alignment horizontal="center"/>
    </xf>
    <xf numFmtId="0" fontId="31" fillId="0" borderId="32" xfId="0" applyNumberFormat="1" applyFont="1" applyFill="1" applyBorder="1" applyAlignment="1" applyProtection="1">
      <alignment horizontal="left"/>
    </xf>
    <xf numFmtId="0" fontId="31" fillId="0" borderId="33" xfId="0" applyNumberFormat="1" applyFont="1" applyFill="1" applyBorder="1" applyAlignment="1" applyProtection="1">
      <alignment horizontal="left"/>
    </xf>
    <xf numFmtId="0" fontId="31" fillId="0" borderId="34" xfId="0" applyNumberFormat="1" applyFont="1" applyFill="1" applyBorder="1" applyAlignment="1" applyProtection="1">
      <alignment horizontal="left"/>
    </xf>
    <xf numFmtId="4" fontId="31" fillId="27" borderId="35" xfId="0" applyNumberFormat="1" applyFont="1" applyFill="1" applyBorder="1" applyAlignment="1" applyProtection="1">
      <alignment horizontal="center"/>
    </xf>
    <xf numFmtId="0" fontId="30" fillId="0" borderId="36" xfId="0" applyNumberFormat="1" applyFont="1" applyFill="1" applyBorder="1" applyAlignment="1" applyProtection="1">
      <alignment horizontal="center"/>
    </xf>
    <xf numFmtId="0" fontId="31" fillId="0" borderId="37" xfId="0" applyNumberFormat="1" applyFont="1" applyFill="1" applyBorder="1" applyAlignment="1" applyProtection="1">
      <alignment horizontal="left"/>
    </xf>
    <xf numFmtId="0" fontId="31" fillId="0" borderId="38" xfId="0" applyNumberFormat="1" applyFont="1" applyFill="1" applyBorder="1" applyAlignment="1" applyProtection="1">
      <alignment horizontal="left"/>
    </xf>
    <xf numFmtId="0" fontId="31" fillId="0" borderId="39" xfId="0" applyNumberFormat="1" applyFont="1" applyFill="1" applyBorder="1" applyAlignment="1" applyProtection="1">
      <alignment horizontal="left"/>
    </xf>
    <xf numFmtId="4" fontId="31" fillId="27" borderId="40" xfId="0" applyNumberFormat="1" applyFont="1" applyFill="1" applyBorder="1" applyAlignment="1" applyProtection="1">
      <alignment horizontal="center"/>
    </xf>
    <xf numFmtId="0" fontId="31" fillId="0" borderId="0" xfId="0" applyNumberFormat="1" applyFont="1" applyFill="1" applyBorder="1" applyAlignment="1" applyProtection="1"/>
    <xf numFmtId="4" fontId="31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/>
    <xf numFmtId="10" fontId="31" fillId="0" borderId="0" xfId="0" applyNumberFormat="1" applyFont="1" applyFill="1" applyBorder="1" applyAlignment="1" applyProtection="1">
      <alignment horizontal="center"/>
    </xf>
    <xf numFmtId="165" fontId="31" fillId="0" borderId="0" xfId="0" applyNumberFormat="1" applyFont="1" applyFill="1" applyBorder="1" applyAlignment="1" applyProtection="1"/>
    <xf numFmtId="0" fontId="31" fillId="0" borderId="41" xfId="0" applyNumberFormat="1" applyFont="1" applyFill="1" applyBorder="1" applyAlignment="1" applyProtection="1"/>
    <xf numFmtId="0" fontId="30" fillId="28" borderId="26" xfId="0" applyNumberFormat="1" applyFont="1" applyFill="1" applyBorder="1" applyAlignment="1" applyProtection="1">
      <alignment horizontal="center"/>
    </xf>
    <xf numFmtId="0" fontId="30" fillId="28" borderId="30" xfId="0" applyNumberFormat="1" applyFont="1" applyFill="1" applyBorder="1" applyAlignment="1" applyProtection="1">
      <alignment horizontal="center"/>
    </xf>
    <xf numFmtId="10" fontId="31" fillId="0" borderId="41" xfId="0" applyNumberFormat="1" applyFont="1" applyFill="1" applyBorder="1" applyAlignment="1" applyProtection="1"/>
    <xf numFmtId="10" fontId="26" fillId="28" borderId="36" xfId="0" applyNumberFormat="1" applyFont="1" applyFill="1" applyBorder="1" applyAlignment="1">
      <alignment horizontal="center"/>
    </xf>
    <xf numFmtId="10" fontId="26" fillId="28" borderId="40" xfId="0" applyNumberFormat="1" applyFont="1" applyFill="1" applyBorder="1" applyAlignment="1">
      <alignment horizontal="center"/>
    </xf>
    <xf numFmtId="10" fontId="20" fillId="21" borderId="0" xfId="0" applyNumberFormat="1" applyFont="1" applyFill="1" applyAlignment="1">
      <alignment horizontal="left" vertical="top" wrapText="1"/>
    </xf>
    <xf numFmtId="4" fontId="13" fillId="29" borderId="11" xfId="0" applyNumberFormat="1" applyFont="1" applyFill="1" applyBorder="1" applyAlignment="1">
      <alignment horizontal="right" vertical="top" wrapText="1"/>
    </xf>
    <xf numFmtId="0" fontId="5" fillId="6" borderId="17" xfId="0" applyFont="1" applyFill="1" applyBorder="1" applyAlignment="1">
      <alignment horizontal="right" vertical="top" wrapText="1"/>
    </xf>
    <xf numFmtId="0" fontId="6" fillId="7" borderId="17" xfId="0" applyFont="1" applyFill="1" applyBorder="1" applyAlignment="1">
      <alignment horizontal="left" vertical="top" wrapText="1"/>
    </xf>
    <xf numFmtId="4" fontId="13" fillId="14" borderId="17" xfId="0" applyNumberFormat="1" applyFont="1" applyFill="1" applyBorder="1" applyAlignment="1">
      <alignment horizontal="right" vertical="top" wrapText="1"/>
    </xf>
    <xf numFmtId="0" fontId="1" fillId="6" borderId="17" xfId="0" applyFont="1" applyFill="1" applyBorder="1" applyAlignment="1">
      <alignment horizontal="right" vertical="top" wrapText="1"/>
    </xf>
    <xf numFmtId="2" fontId="21" fillId="22" borderId="0" xfId="0" applyNumberFormat="1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76325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7"/>
  <sheetViews>
    <sheetView tabSelected="1" showOutlineSymbols="0" showWhiteSpace="0" topLeftCell="A28" workbookViewId="0">
      <selection activeCell="K43" sqref="K43:L43"/>
    </sheetView>
  </sheetViews>
  <sheetFormatPr defaultRowHeight="14.25"/>
  <cols>
    <col min="1" max="1" width="10" bestFit="1" customWidth="1"/>
    <col min="2" max="2" width="15.375" bestFit="1" customWidth="1"/>
    <col min="3" max="3" width="9.125" bestFit="1" customWidth="1"/>
    <col min="4" max="4" width="40.875" customWidth="1"/>
    <col min="5" max="5" width="5" bestFit="1" customWidth="1"/>
    <col min="6" max="7" width="10" bestFit="1" customWidth="1"/>
    <col min="8" max="8" width="10" style="24" customWidth="1"/>
    <col min="9" max="14" width="10" bestFit="1" customWidth="1"/>
    <col min="15" max="15" width="10.125" bestFit="1" customWidth="1"/>
  </cols>
  <sheetData>
    <row r="1" spans="1:15" ht="15">
      <c r="A1" s="1"/>
      <c r="B1" s="1"/>
      <c r="C1" s="1"/>
      <c r="D1" s="1" t="s">
        <v>0</v>
      </c>
      <c r="E1" s="39" t="s">
        <v>1</v>
      </c>
      <c r="F1" s="39"/>
      <c r="G1" s="39"/>
      <c r="H1" s="22"/>
      <c r="I1" s="39" t="s">
        <v>2</v>
      </c>
      <c r="J1" s="39"/>
      <c r="K1" s="39"/>
      <c r="L1" s="39" t="s">
        <v>3</v>
      </c>
      <c r="M1" s="39"/>
      <c r="N1" s="39"/>
      <c r="O1" s="39"/>
    </row>
    <row r="2" spans="1:15" ht="80.099999999999994" customHeight="1">
      <c r="A2" s="17"/>
      <c r="B2" s="17"/>
      <c r="C2" s="17"/>
      <c r="D2" s="17" t="s">
        <v>4</v>
      </c>
      <c r="E2" s="32" t="s">
        <v>5</v>
      </c>
      <c r="F2" s="32"/>
      <c r="G2" s="32"/>
      <c r="H2" s="23"/>
      <c r="I2" s="79">
        <f>+Plan1!D36</f>
        <v>0.25</v>
      </c>
      <c r="J2" s="32"/>
      <c r="K2" s="32"/>
      <c r="L2" s="32" t="s">
        <v>6</v>
      </c>
      <c r="M2" s="32"/>
      <c r="N2" s="32"/>
      <c r="O2" s="32"/>
    </row>
    <row r="3" spans="1:15" ht="15">
      <c r="A3" s="35" t="s">
        <v>7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5" customHeight="1">
      <c r="A4" s="36" t="s">
        <v>8</v>
      </c>
      <c r="B4" s="37" t="s">
        <v>9</v>
      </c>
      <c r="C4" s="36" t="s">
        <v>10</v>
      </c>
      <c r="D4" s="36" t="s">
        <v>11</v>
      </c>
      <c r="E4" s="38" t="s">
        <v>12</v>
      </c>
      <c r="F4" s="37" t="s">
        <v>13</v>
      </c>
      <c r="G4" s="37" t="s">
        <v>14</v>
      </c>
      <c r="H4" s="84" t="s">
        <v>16</v>
      </c>
      <c r="I4" s="38" t="s">
        <v>15</v>
      </c>
      <c r="J4" s="36"/>
      <c r="K4" s="36"/>
      <c r="L4" s="38" t="s">
        <v>16</v>
      </c>
      <c r="M4" s="36"/>
      <c r="N4" s="36"/>
      <c r="O4" s="25" t="s">
        <v>17</v>
      </c>
    </row>
    <row r="5" spans="1:15" ht="15" customHeight="1">
      <c r="A5" s="37"/>
      <c r="B5" s="37"/>
      <c r="C5" s="37"/>
      <c r="D5" s="37"/>
      <c r="E5" s="37"/>
      <c r="F5" s="37"/>
      <c r="G5" s="37"/>
      <c r="H5" s="81"/>
      <c r="I5" s="2" t="s">
        <v>16</v>
      </c>
      <c r="J5" s="2" t="s">
        <v>16</v>
      </c>
      <c r="K5" s="25"/>
    </row>
    <row r="6" spans="1:15" ht="24" customHeight="1">
      <c r="A6" s="3" t="s">
        <v>18</v>
      </c>
      <c r="B6" s="3"/>
      <c r="C6" s="3"/>
      <c r="D6" s="3" t="s">
        <v>19</v>
      </c>
      <c r="E6" s="3"/>
      <c r="F6" s="4"/>
      <c r="G6" s="3"/>
      <c r="H6" s="82"/>
      <c r="I6" s="3"/>
      <c r="J6" s="5">
        <f>+J7</f>
        <v>314.62499999999994</v>
      </c>
      <c r="K6" s="6">
        <v>9.0987205760137187E-3</v>
      </c>
    </row>
    <row r="7" spans="1:15" ht="24" customHeight="1">
      <c r="A7" s="3" t="s">
        <v>20</v>
      </c>
      <c r="B7" s="3"/>
      <c r="C7" s="3"/>
      <c r="D7" s="3" t="s">
        <v>21</v>
      </c>
      <c r="E7" s="3"/>
      <c r="F7" s="4"/>
      <c r="G7" s="3"/>
      <c r="H7" s="82"/>
      <c r="I7" s="3"/>
      <c r="J7" s="5">
        <f>+J8+J9</f>
        <v>314.62499999999994</v>
      </c>
      <c r="K7" s="6">
        <v>9.0987205760137187E-3</v>
      </c>
    </row>
    <row r="8" spans="1:15" ht="24" customHeight="1">
      <c r="A8" s="7" t="s">
        <v>22</v>
      </c>
      <c r="B8" s="9" t="s">
        <v>23</v>
      </c>
      <c r="C8" s="7" t="s">
        <v>24</v>
      </c>
      <c r="D8" s="7" t="s">
        <v>25</v>
      </c>
      <c r="E8" s="8" t="s">
        <v>26</v>
      </c>
      <c r="F8" s="9">
        <v>22</v>
      </c>
      <c r="G8" s="10">
        <v>10.44</v>
      </c>
      <c r="H8" s="83">
        <f>+F8*G8</f>
        <v>229.67999999999998</v>
      </c>
      <c r="I8" s="10">
        <f>+G8*1.25</f>
        <v>13.049999999999999</v>
      </c>
      <c r="J8" s="10">
        <f>F8*I8</f>
        <v>287.09999999999997</v>
      </c>
      <c r="K8" s="11">
        <v>8.3027180846199089E-3</v>
      </c>
    </row>
    <row r="9" spans="1:15" ht="24" customHeight="1">
      <c r="A9" s="7" t="s">
        <v>27</v>
      </c>
      <c r="B9" s="9" t="s">
        <v>28</v>
      </c>
      <c r="C9" s="7" t="s">
        <v>24</v>
      </c>
      <c r="D9" s="7" t="s">
        <v>29</v>
      </c>
      <c r="E9" s="8" t="s">
        <v>26</v>
      </c>
      <c r="F9" s="9">
        <v>2</v>
      </c>
      <c r="G9" s="10">
        <v>11.01</v>
      </c>
      <c r="H9" s="83">
        <f>+F9*G9</f>
        <v>22.02</v>
      </c>
      <c r="I9" s="10">
        <f>+G9*1.25</f>
        <v>13.762499999999999</v>
      </c>
      <c r="J9" s="10">
        <f>F9*I9</f>
        <v>27.524999999999999</v>
      </c>
      <c r="K9" s="11">
        <v>7.9600249139381049E-4</v>
      </c>
    </row>
    <row r="10" spans="1:15" ht="24" customHeight="1">
      <c r="A10" s="3" t="s">
        <v>30</v>
      </c>
      <c r="B10" s="3"/>
      <c r="C10" s="3"/>
      <c r="D10" s="3" t="s">
        <v>31</v>
      </c>
      <c r="E10" s="3"/>
      <c r="F10" s="4"/>
      <c r="G10" s="3"/>
      <c r="H10" s="82"/>
      <c r="I10" s="3"/>
      <c r="J10" s="5">
        <f>+J11+J19+J24+J29</f>
        <v>31224.831249999999</v>
      </c>
      <c r="K10" s="6">
        <v>0.96509229037968447</v>
      </c>
    </row>
    <row r="11" spans="1:15" ht="24" customHeight="1">
      <c r="A11" s="3" t="s">
        <v>32</v>
      </c>
      <c r="B11" s="3"/>
      <c r="C11" s="3"/>
      <c r="D11" s="3" t="s">
        <v>33</v>
      </c>
      <c r="E11" s="3"/>
      <c r="F11" s="4"/>
      <c r="G11" s="3"/>
      <c r="H11" s="82"/>
      <c r="I11" s="3"/>
      <c r="J11" s="5">
        <f>SUM(J12:J18)</f>
        <v>5766.1624999999995</v>
      </c>
      <c r="K11" s="6">
        <v>0.16675312318915758</v>
      </c>
    </row>
    <row r="12" spans="1:15" ht="36" customHeight="1">
      <c r="A12" s="7" t="s">
        <v>34</v>
      </c>
      <c r="B12" s="9" t="s">
        <v>35</v>
      </c>
      <c r="C12" s="7" t="s">
        <v>24</v>
      </c>
      <c r="D12" s="7" t="s">
        <v>36</v>
      </c>
      <c r="E12" s="8" t="s">
        <v>37</v>
      </c>
      <c r="F12" s="9">
        <v>850</v>
      </c>
      <c r="G12" s="10">
        <v>2.78</v>
      </c>
      <c r="H12" s="83">
        <f>+F12*G12</f>
        <v>2363</v>
      </c>
      <c r="I12" s="10">
        <f>+G12*1.25</f>
        <v>3.4749999999999996</v>
      </c>
      <c r="J12" s="10">
        <f>+F12*I12</f>
        <v>2953.7499999999995</v>
      </c>
      <c r="K12" s="11">
        <v>8.542024918998975E-2</v>
      </c>
    </row>
    <row r="13" spans="1:15" ht="36" customHeight="1">
      <c r="A13" s="7" t="s">
        <v>38</v>
      </c>
      <c r="B13" s="9" t="s">
        <v>39</v>
      </c>
      <c r="C13" s="7" t="s">
        <v>24</v>
      </c>
      <c r="D13" s="7" t="s">
        <v>40</v>
      </c>
      <c r="E13" s="8" t="s">
        <v>37</v>
      </c>
      <c r="F13" s="9">
        <v>15</v>
      </c>
      <c r="G13" s="10">
        <v>5.89</v>
      </c>
      <c r="H13" s="83">
        <f t="shared" ref="H13:H18" si="0">+F13*G13</f>
        <v>88.35</v>
      </c>
      <c r="I13" s="10">
        <f t="shared" ref="I13:I36" si="1">+G13*1.25</f>
        <v>7.3624999999999998</v>
      </c>
      <c r="J13" s="10">
        <f t="shared" ref="J13:J18" si="2">+F13*I13</f>
        <v>110.4375</v>
      </c>
      <c r="K13" s="11">
        <v>3.1937702141073185E-3</v>
      </c>
    </row>
    <row r="14" spans="1:15" ht="36" customHeight="1">
      <c r="A14" s="7" t="s">
        <v>41</v>
      </c>
      <c r="B14" s="9" t="s">
        <v>42</v>
      </c>
      <c r="C14" s="7" t="s">
        <v>24</v>
      </c>
      <c r="D14" s="7" t="s">
        <v>43</v>
      </c>
      <c r="E14" s="8" t="s">
        <v>37</v>
      </c>
      <c r="F14" s="9">
        <v>40</v>
      </c>
      <c r="G14" s="10">
        <v>7.73</v>
      </c>
      <c r="H14" s="83">
        <f t="shared" si="0"/>
        <v>309.20000000000005</v>
      </c>
      <c r="I14" s="10">
        <f t="shared" si="1"/>
        <v>9.6625000000000014</v>
      </c>
      <c r="J14" s="10">
        <f t="shared" si="2"/>
        <v>386.50000000000006</v>
      </c>
      <c r="K14" s="11">
        <v>1.1177292022659682E-2</v>
      </c>
    </row>
    <row r="15" spans="1:15" ht="36" customHeight="1">
      <c r="A15" s="7" t="s">
        <v>44</v>
      </c>
      <c r="B15" s="9" t="s">
        <v>45</v>
      </c>
      <c r="C15" s="7" t="s">
        <v>24</v>
      </c>
      <c r="D15" s="7" t="s">
        <v>46</v>
      </c>
      <c r="E15" s="8" t="s">
        <v>37</v>
      </c>
      <c r="F15" s="9">
        <v>150</v>
      </c>
      <c r="G15" s="10">
        <v>9.5500000000000007</v>
      </c>
      <c r="H15" s="83">
        <f t="shared" si="0"/>
        <v>1432.5</v>
      </c>
      <c r="I15" s="10">
        <f t="shared" si="1"/>
        <v>11.9375</v>
      </c>
      <c r="J15" s="10">
        <f t="shared" si="2"/>
        <v>1790.625</v>
      </c>
      <c r="K15" s="11">
        <v>5.1783540822962465E-2</v>
      </c>
    </row>
    <row r="16" spans="1:15" ht="36" customHeight="1">
      <c r="A16" s="7" t="s">
        <v>47</v>
      </c>
      <c r="B16" s="9" t="s">
        <v>48</v>
      </c>
      <c r="C16" s="7" t="s">
        <v>24</v>
      </c>
      <c r="D16" s="7" t="s">
        <v>49</v>
      </c>
      <c r="E16" s="8" t="s">
        <v>26</v>
      </c>
      <c r="F16" s="9">
        <v>15</v>
      </c>
      <c r="G16" s="10">
        <v>22.5</v>
      </c>
      <c r="H16" s="83">
        <f t="shared" si="0"/>
        <v>337.5</v>
      </c>
      <c r="I16" s="10">
        <f t="shared" si="1"/>
        <v>28.125</v>
      </c>
      <c r="J16" s="10">
        <f t="shared" si="2"/>
        <v>421.875</v>
      </c>
      <c r="K16" s="11">
        <v>1.220031066509587E-2</v>
      </c>
    </row>
    <row r="17" spans="1:11" ht="24" customHeight="1">
      <c r="A17" s="7" t="s">
        <v>50</v>
      </c>
      <c r="B17" s="9" t="s">
        <v>51</v>
      </c>
      <c r="C17" s="7" t="s">
        <v>24</v>
      </c>
      <c r="D17" s="7" t="s">
        <v>52</v>
      </c>
      <c r="E17" s="8" t="s">
        <v>37</v>
      </c>
      <c r="F17" s="9">
        <v>4</v>
      </c>
      <c r="G17" s="10">
        <v>11.18</v>
      </c>
      <c r="H17" s="83">
        <f t="shared" si="0"/>
        <v>44.72</v>
      </c>
      <c r="I17" s="10">
        <f t="shared" si="1"/>
        <v>13.975</v>
      </c>
      <c r="J17" s="10">
        <f>+F17*I17</f>
        <v>55.9</v>
      </c>
      <c r="K17" s="11">
        <v>1.6165863494609994E-3</v>
      </c>
    </row>
    <row r="18" spans="1:11" ht="36" customHeight="1">
      <c r="A18" s="7" t="s">
        <v>53</v>
      </c>
      <c r="B18" s="9" t="s">
        <v>54</v>
      </c>
      <c r="C18" s="7" t="s">
        <v>24</v>
      </c>
      <c r="D18" s="7" t="s">
        <v>55</v>
      </c>
      <c r="E18" s="8" t="s">
        <v>26</v>
      </c>
      <c r="F18" s="9">
        <v>2</v>
      </c>
      <c r="G18" s="10">
        <v>18.829999999999998</v>
      </c>
      <c r="H18" s="83">
        <f t="shared" si="0"/>
        <v>37.659999999999997</v>
      </c>
      <c r="I18" s="10">
        <f t="shared" si="1"/>
        <v>23.537499999999998</v>
      </c>
      <c r="J18" s="10">
        <f t="shared" si="2"/>
        <v>47.074999999999996</v>
      </c>
      <c r="K18" s="11">
        <v>1.3613739248815124E-3</v>
      </c>
    </row>
    <row r="19" spans="1:11" ht="24" customHeight="1">
      <c r="A19" s="3" t="s">
        <v>56</v>
      </c>
      <c r="B19" s="3"/>
      <c r="C19" s="3"/>
      <c r="D19" s="3" t="s">
        <v>57</v>
      </c>
      <c r="E19" s="3"/>
      <c r="F19" s="4"/>
      <c r="G19" s="3"/>
      <c r="H19" s="82"/>
      <c r="I19" s="80">
        <f t="shared" si="1"/>
        <v>0</v>
      </c>
      <c r="J19" s="5">
        <f>SUM(J20:J23)</f>
        <v>15414.1</v>
      </c>
      <c r="K19" s="6">
        <v>0.44576428710602484</v>
      </c>
    </row>
    <row r="20" spans="1:11" ht="36" customHeight="1">
      <c r="A20" s="7" t="s">
        <v>58</v>
      </c>
      <c r="B20" s="9" t="s">
        <v>59</v>
      </c>
      <c r="C20" s="7" t="s">
        <v>24</v>
      </c>
      <c r="D20" s="7" t="s">
        <v>60</v>
      </c>
      <c r="E20" s="8" t="s">
        <v>26</v>
      </c>
      <c r="F20" s="9">
        <v>1</v>
      </c>
      <c r="G20" s="10">
        <v>35.82</v>
      </c>
      <c r="H20" s="83">
        <f>+F20*G20</f>
        <v>35.82</v>
      </c>
      <c r="I20" s="10">
        <f t="shared" si="1"/>
        <v>44.774999999999999</v>
      </c>
      <c r="J20" s="10">
        <f>+F20*I20</f>
        <v>44.774999999999999</v>
      </c>
      <c r="K20" s="11">
        <v>1.2948596385888415E-3</v>
      </c>
    </row>
    <row r="21" spans="1:11" ht="36" customHeight="1">
      <c r="A21" s="7" t="s">
        <v>61</v>
      </c>
      <c r="B21" s="9" t="s">
        <v>62</v>
      </c>
      <c r="C21" s="7" t="s">
        <v>24</v>
      </c>
      <c r="D21" s="7" t="s">
        <v>63</v>
      </c>
      <c r="E21" s="8" t="s">
        <v>26</v>
      </c>
      <c r="F21" s="9">
        <v>3</v>
      </c>
      <c r="G21" s="10">
        <v>41.9</v>
      </c>
      <c r="H21" s="83">
        <f t="shared" ref="H21:H23" si="3">+F21*G21</f>
        <v>125.69999999999999</v>
      </c>
      <c r="I21" s="10">
        <f t="shared" si="1"/>
        <v>52.375</v>
      </c>
      <c r="J21" s="10">
        <f t="shared" ref="J21:J23" si="4">+F21*I21</f>
        <v>157.125</v>
      </c>
      <c r="K21" s="11">
        <v>4.5439379277112616E-3</v>
      </c>
    </row>
    <row r="22" spans="1:11" ht="24" customHeight="1">
      <c r="A22" s="7" t="s">
        <v>64</v>
      </c>
      <c r="B22" s="9" t="s">
        <v>65</v>
      </c>
      <c r="C22" s="7" t="s">
        <v>66</v>
      </c>
      <c r="D22" s="7" t="s">
        <v>67</v>
      </c>
      <c r="E22" s="8" t="s">
        <v>26</v>
      </c>
      <c r="F22" s="9">
        <v>92</v>
      </c>
      <c r="G22" s="10">
        <v>115.52</v>
      </c>
      <c r="H22" s="83">
        <f t="shared" si="3"/>
        <v>10627.84</v>
      </c>
      <c r="I22" s="10">
        <f t="shared" si="1"/>
        <v>144.4</v>
      </c>
      <c r="J22" s="10">
        <f t="shared" si="4"/>
        <v>13284.800000000001</v>
      </c>
      <c r="K22" s="11">
        <v>0.38418651762646661</v>
      </c>
    </row>
    <row r="23" spans="1:11" ht="24" customHeight="1">
      <c r="A23" s="12" t="s">
        <v>68</v>
      </c>
      <c r="B23" s="14" t="s">
        <v>69</v>
      </c>
      <c r="C23" s="12" t="s">
        <v>24</v>
      </c>
      <c r="D23" s="12" t="s">
        <v>70</v>
      </c>
      <c r="E23" s="13" t="s">
        <v>26</v>
      </c>
      <c r="F23" s="14">
        <v>184</v>
      </c>
      <c r="G23" s="15">
        <v>8.3800000000000008</v>
      </c>
      <c r="H23" s="83">
        <f t="shared" si="3"/>
        <v>1541.92</v>
      </c>
      <c r="I23" s="10">
        <f t="shared" si="1"/>
        <v>10.475000000000001</v>
      </c>
      <c r="J23" s="10">
        <f t="shared" si="4"/>
        <v>1927.4000000000003</v>
      </c>
      <c r="K23" s="16">
        <v>5.5738971913258141E-2</v>
      </c>
    </row>
    <row r="24" spans="1:11" ht="24" customHeight="1">
      <c r="A24" s="3" t="s">
        <v>71</v>
      </c>
      <c r="B24" s="3"/>
      <c r="C24" s="3"/>
      <c r="D24" s="3" t="s">
        <v>72</v>
      </c>
      <c r="E24" s="3"/>
      <c r="F24" s="4"/>
      <c r="G24" s="3"/>
      <c r="H24" s="82"/>
      <c r="I24" s="80">
        <f t="shared" si="1"/>
        <v>0</v>
      </c>
      <c r="J24" s="5">
        <f>SUM(J25:J28)</f>
        <v>5275.5625</v>
      </c>
      <c r="K24" s="6">
        <v>0.214659314910081</v>
      </c>
    </row>
    <row r="25" spans="1:11" ht="24" customHeight="1">
      <c r="A25" s="7" t="s">
        <v>73</v>
      </c>
      <c r="B25" s="9" t="s">
        <v>74</v>
      </c>
      <c r="C25" s="7" t="s">
        <v>24</v>
      </c>
      <c r="D25" s="7" t="s">
        <v>118</v>
      </c>
      <c r="E25" s="8" t="s">
        <v>26</v>
      </c>
      <c r="F25" s="9">
        <v>10</v>
      </c>
      <c r="G25" s="10">
        <v>66.88</v>
      </c>
      <c r="H25" s="83">
        <f>+F25*G25</f>
        <v>668.8</v>
      </c>
      <c r="I25" s="10">
        <f t="shared" si="1"/>
        <v>83.6</v>
      </c>
      <c r="J25" s="10">
        <f>+F25*I25</f>
        <v>836</v>
      </c>
      <c r="K25" s="11">
        <v>2.4176497104640347E-2</v>
      </c>
    </row>
    <row r="26" spans="1:11" ht="24" customHeight="1">
      <c r="A26" s="7" t="s">
        <v>75</v>
      </c>
      <c r="B26" s="9" t="s">
        <v>76</v>
      </c>
      <c r="C26" s="7" t="s">
        <v>66</v>
      </c>
      <c r="D26" s="7" t="s">
        <v>120</v>
      </c>
      <c r="E26" s="8" t="s">
        <v>26</v>
      </c>
      <c r="F26" s="9">
        <v>13</v>
      </c>
      <c r="G26" s="10">
        <v>25.53</v>
      </c>
      <c r="H26" s="83">
        <f t="shared" ref="H26:H28" si="5">+F26*G26</f>
        <v>331.89</v>
      </c>
      <c r="I26" s="10">
        <f t="shared" si="1"/>
        <v>31.912500000000001</v>
      </c>
      <c r="J26" s="10">
        <f t="shared" ref="J26:J28" si="6">+F26*I26</f>
        <v>414.86250000000001</v>
      </c>
      <c r="K26" s="11">
        <v>1.1997514390040497E-2</v>
      </c>
    </row>
    <row r="27" spans="1:11" ht="24" customHeight="1">
      <c r="A27" s="7" t="s">
        <v>77</v>
      </c>
      <c r="B27" s="9"/>
      <c r="C27" s="7" t="s">
        <v>121</v>
      </c>
      <c r="D27" s="7" t="s">
        <v>117</v>
      </c>
      <c r="E27" s="8" t="s">
        <v>26</v>
      </c>
      <c r="F27" s="9">
        <v>93</v>
      </c>
      <c r="G27" s="10">
        <v>30.32</v>
      </c>
      <c r="H27" s="83">
        <f t="shared" si="5"/>
        <v>2819.76</v>
      </c>
      <c r="I27" s="10">
        <f t="shared" si="1"/>
        <v>37.9</v>
      </c>
      <c r="J27" s="10">
        <f t="shared" si="6"/>
        <v>3524.7</v>
      </c>
      <c r="K27" s="11">
        <v>0.10193169778077253</v>
      </c>
    </row>
    <row r="28" spans="1:11" ht="24" customHeight="1">
      <c r="A28" s="7" t="s">
        <v>78</v>
      </c>
      <c r="B28" s="9"/>
      <c r="C28" s="7" t="s">
        <v>121</v>
      </c>
      <c r="D28" s="7" t="s">
        <v>119</v>
      </c>
      <c r="E28" s="28" t="s">
        <v>37</v>
      </c>
      <c r="F28" s="9">
        <v>8</v>
      </c>
      <c r="G28" s="10">
        <v>50</v>
      </c>
      <c r="H28" s="83">
        <f t="shared" si="5"/>
        <v>400</v>
      </c>
      <c r="I28" s="10">
        <f t="shared" si="1"/>
        <v>62.5</v>
      </c>
      <c r="J28" s="10">
        <f>+F28*I28</f>
        <v>500</v>
      </c>
      <c r="K28" s="11">
        <v>5.3617744565620136E-2</v>
      </c>
    </row>
    <row r="29" spans="1:11" ht="24" customHeight="1">
      <c r="A29" s="3" t="s">
        <v>79</v>
      </c>
      <c r="B29" s="3"/>
      <c r="C29" s="3"/>
      <c r="D29" s="3" t="s">
        <v>80</v>
      </c>
      <c r="E29" s="3"/>
      <c r="F29" s="4"/>
      <c r="G29" s="3"/>
      <c r="H29" s="82"/>
      <c r="I29" s="80">
        <f t="shared" si="1"/>
        <v>0</v>
      </c>
      <c r="J29" s="5">
        <f>SUM(J30:J36)</f>
        <v>4769.0062499999995</v>
      </c>
      <c r="K29" s="6">
        <v>0.13791556517442105</v>
      </c>
    </row>
    <row r="30" spans="1:11" ht="24" customHeight="1">
      <c r="A30" s="7" t="s">
        <v>81</v>
      </c>
      <c r="B30" s="9" t="s">
        <v>82</v>
      </c>
      <c r="C30" s="7" t="s">
        <v>24</v>
      </c>
      <c r="D30" s="7" t="s">
        <v>83</v>
      </c>
      <c r="E30" s="8" t="s">
        <v>37</v>
      </c>
      <c r="F30" s="9">
        <v>2</v>
      </c>
      <c r="G30" s="10">
        <v>6.2</v>
      </c>
      <c r="H30" s="83">
        <f>+F30*G30</f>
        <v>12.4</v>
      </c>
      <c r="I30" s="10">
        <f t="shared" si="1"/>
        <v>7.75</v>
      </c>
      <c r="J30" s="10">
        <f>+F30*I30</f>
        <v>15.5</v>
      </c>
      <c r="K30" s="11">
        <v>4.4824845110278159E-4</v>
      </c>
    </row>
    <row r="31" spans="1:11" ht="24" customHeight="1">
      <c r="A31" s="7" t="s">
        <v>84</v>
      </c>
      <c r="B31" s="9" t="s">
        <v>85</v>
      </c>
      <c r="C31" s="7" t="s">
        <v>24</v>
      </c>
      <c r="D31" s="7" t="s">
        <v>86</v>
      </c>
      <c r="E31" s="8" t="s">
        <v>37</v>
      </c>
      <c r="F31" s="9">
        <v>115</v>
      </c>
      <c r="G31" s="10">
        <v>20.65</v>
      </c>
      <c r="H31" s="83">
        <f t="shared" ref="H31:H36" si="7">+F31*G31</f>
        <v>2374.75</v>
      </c>
      <c r="I31" s="10">
        <f t="shared" si="1"/>
        <v>25.8125</v>
      </c>
      <c r="J31" s="10">
        <f t="shared" ref="J31:J36" si="8">+F31*I31</f>
        <v>2968.4375</v>
      </c>
      <c r="K31" s="11">
        <v>8.5845000746478273E-2</v>
      </c>
    </row>
    <row r="32" spans="1:11" ht="36" customHeight="1">
      <c r="A32" s="7" t="s">
        <v>87</v>
      </c>
      <c r="B32" s="9" t="s">
        <v>88</v>
      </c>
      <c r="C32" s="7" t="s">
        <v>24</v>
      </c>
      <c r="D32" s="7" t="s">
        <v>89</v>
      </c>
      <c r="E32" s="8" t="s">
        <v>37</v>
      </c>
      <c r="F32" s="9">
        <v>2</v>
      </c>
      <c r="G32" s="10">
        <v>9.9700000000000006</v>
      </c>
      <c r="H32" s="83">
        <f t="shared" si="7"/>
        <v>19.940000000000001</v>
      </c>
      <c r="I32" s="10">
        <f t="shared" si="1"/>
        <v>12.4625</v>
      </c>
      <c r="J32" s="10">
        <f t="shared" si="8"/>
        <v>24.925000000000001</v>
      </c>
      <c r="K32" s="11">
        <v>7.2081242862818257E-4</v>
      </c>
    </row>
    <row r="33" spans="1:15" ht="36" customHeight="1">
      <c r="A33" s="7" t="s">
        <v>90</v>
      </c>
      <c r="B33" s="9" t="s">
        <v>91</v>
      </c>
      <c r="C33" s="7" t="s">
        <v>24</v>
      </c>
      <c r="D33" s="7" t="s">
        <v>92</v>
      </c>
      <c r="E33" s="8" t="s">
        <v>37</v>
      </c>
      <c r="F33" s="9">
        <v>115</v>
      </c>
      <c r="G33" s="10">
        <v>4.3</v>
      </c>
      <c r="H33" s="83">
        <f t="shared" si="7"/>
        <v>494.5</v>
      </c>
      <c r="I33" s="10">
        <f t="shared" si="1"/>
        <v>5.375</v>
      </c>
      <c r="J33" s="10">
        <f t="shared" si="8"/>
        <v>618.125</v>
      </c>
      <c r="K33" s="11">
        <v>1.787571444115528E-2</v>
      </c>
    </row>
    <row r="34" spans="1:15" ht="24" customHeight="1">
      <c r="A34" s="7" t="s">
        <v>93</v>
      </c>
      <c r="B34" s="9" t="s">
        <v>94</v>
      </c>
      <c r="C34" s="7" t="s">
        <v>24</v>
      </c>
      <c r="D34" s="7" t="s">
        <v>95</v>
      </c>
      <c r="E34" s="8" t="s">
        <v>96</v>
      </c>
      <c r="F34" s="9">
        <v>35.6</v>
      </c>
      <c r="G34" s="10">
        <v>11.76</v>
      </c>
      <c r="H34" s="83">
        <f t="shared" si="7"/>
        <v>418.65600000000001</v>
      </c>
      <c r="I34" s="10">
        <f t="shared" si="1"/>
        <v>14.7</v>
      </c>
      <c r="J34" s="10">
        <f t="shared" si="8"/>
        <v>523.32000000000005</v>
      </c>
      <c r="K34" s="11">
        <v>1.5133807585014475E-2</v>
      </c>
    </row>
    <row r="35" spans="1:15" ht="24" customHeight="1">
      <c r="A35" s="7" t="s">
        <v>97</v>
      </c>
      <c r="B35" s="9" t="s">
        <v>98</v>
      </c>
      <c r="C35" s="7" t="s">
        <v>24</v>
      </c>
      <c r="D35" s="7" t="s">
        <v>99</v>
      </c>
      <c r="E35" s="8" t="s">
        <v>96</v>
      </c>
      <c r="F35" s="9">
        <v>35.6</v>
      </c>
      <c r="G35" s="10">
        <v>11.01</v>
      </c>
      <c r="H35" s="83">
        <f t="shared" si="7"/>
        <v>391.95600000000002</v>
      </c>
      <c r="I35" s="10">
        <f t="shared" si="1"/>
        <v>13.762499999999999</v>
      </c>
      <c r="J35" s="10">
        <f t="shared" si="8"/>
        <v>489.94499999999999</v>
      </c>
      <c r="K35" s="11">
        <v>1.4168627452398002E-2</v>
      </c>
    </row>
    <row r="36" spans="1:15" ht="24" customHeight="1">
      <c r="A36" s="7" t="s">
        <v>100</v>
      </c>
      <c r="B36" s="9" t="s">
        <v>101</v>
      </c>
      <c r="C36" s="7" t="s">
        <v>24</v>
      </c>
      <c r="D36" s="7" t="s">
        <v>102</v>
      </c>
      <c r="E36" s="8" t="s">
        <v>96</v>
      </c>
      <c r="F36" s="9">
        <v>8.3000000000000007</v>
      </c>
      <c r="G36" s="10">
        <v>12.41</v>
      </c>
      <c r="H36" s="83">
        <f t="shared" si="7"/>
        <v>103.00300000000001</v>
      </c>
      <c r="I36" s="10">
        <f t="shared" si="1"/>
        <v>15.512499999999999</v>
      </c>
      <c r="J36" s="10">
        <f>+F36*I36</f>
        <v>128.75375</v>
      </c>
      <c r="K36" s="11">
        <v>3.7233540696440725E-3</v>
      </c>
    </row>
    <row r="37" spans="1:15" ht="24" customHeight="1">
      <c r="A37" s="3" t="s">
        <v>103</v>
      </c>
      <c r="B37" s="3"/>
      <c r="C37" s="3"/>
      <c r="D37" s="3" t="s">
        <v>104</v>
      </c>
      <c r="E37" s="3"/>
      <c r="F37" s="4"/>
      <c r="G37" s="3"/>
      <c r="H37" s="82"/>
      <c r="I37" s="3"/>
      <c r="J37" s="5">
        <f>+J38+J39</f>
        <v>892.45</v>
      </c>
      <c r="K37" s="6">
        <v>2.5808989044301768E-2</v>
      </c>
    </row>
    <row r="38" spans="1:15" ht="24" customHeight="1">
      <c r="A38" s="7" t="s">
        <v>105</v>
      </c>
      <c r="B38" s="9" t="s">
        <v>106</v>
      </c>
      <c r="C38" s="7" t="s">
        <v>107</v>
      </c>
      <c r="D38" s="7" t="s">
        <v>108</v>
      </c>
      <c r="E38" s="8" t="s">
        <v>109</v>
      </c>
      <c r="F38" s="9">
        <v>1</v>
      </c>
      <c r="G38" s="10">
        <v>424.92</v>
      </c>
      <c r="H38" s="83">
        <f>+F38*G38</f>
        <v>424.92</v>
      </c>
      <c r="I38" s="10">
        <f>+G38*1.25</f>
        <v>531.15</v>
      </c>
      <c r="J38" s="10">
        <f>+F38*I38</f>
        <v>531.15</v>
      </c>
      <c r="K38" s="11">
        <v>1.5360462245370479E-2</v>
      </c>
    </row>
    <row r="39" spans="1:15" ht="24" customHeight="1">
      <c r="A39" s="7" t="s">
        <v>110</v>
      </c>
      <c r="B39" s="9" t="s">
        <v>111</v>
      </c>
      <c r="C39" s="7" t="s">
        <v>112</v>
      </c>
      <c r="D39" s="7" t="s">
        <v>113</v>
      </c>
      <c r="E39" s="8" t="s">
        <v>26</v>
      </c>
      <c r="F39" s="9">
        <v>1</v>
      </c>
      <c r="G39" s="10">
        <v>289.04000000000002</v>
      </c>
      <c r="H39" s="83">
        <f>+F39*G39</f>
        <v>289.04000000000002</v>
      </c>
      <c r="I39" s="10">
        <f>+G39*1.25</f>
        <v>361.3</v>
      </c>
      <c r="J39" s="10">
        <f>+F39*I39</f>
        <v>361.3</v>
      </c>
      <c r="K39" s="11">
        <v>1.0448526798931289E-2</v>
      </c>
    </row>
    <row r="40" spans="1:15">
      <c r="A40" s="19"/>
      <c r="B40" s="19"/>
      <c r="C40" s="19"/>
      <c r="D40" s="19"/>
      <c r="E40" s="19"/>
      <c r="F40" s="19"/>
      <c r="G40" s="19"/>
      <c r="H40" s="26"/>
      <c r="I40" s="19"/>
      <c r="J40" s="19"/>
      <c r="K40" s="19" t="s">
        <v>114</v>
      </c>
      <c r="L40" s="19" t="s">
        <v>115</v>
      </c>
      <c r="M40" s="19" t="s">
        <v>116</v>
      </c>
      <c r="N40" s="30">
        <f>SUM(H8:H39)</f>
        <v>25945.524999999998</v>
      </c>
      <c r="O40" s="19"/>
    </row>
    <row r="41" spans="1:15">
      <c r="A41" s="21"/>
      <c r="B41" s="21"/>
      <c r="C41" s="21"/>
      <c r="D41" s="21"/>
      <c r="E41" s="21"/>
      <c r="F41" s="21"/>
      <c r="G41" s="21"/>
      <c r="H41" s="27"/>
      <c r="I41" s="21"/>
      <c r="J41" s="21"/>
      <c r="K41" s="21"/>
      <c r="L41" s="21"/>
      <c r="M41" s="21"/>
      <c r="N41" s="21"/>
      <c r="O41" s="21"/>
    </row>
    <row r="42" spans="1:15" ht="14.25" customHeight="1">
      <c r="A42" s="31"/>
      <c r="B42" s="31"/>
      <c r="C42" s="31"/>
      <c r="D42" s="20"/>
      <c r="E42" s="19"/>
      <c r="F42" s="19"/>
      <c r="G42" s="19"/>
      <c r="H42" s="26"/>
      <c r="I42" s="19"/>
      <c r="J42" s="19"/>
      <c r="K42" s="32" t="s">
        <v>151</v>
      </c>
      <c r="L42" s="32"/>
      <c r="M42" s="33">
        <f>+N40</f>
        <v>25945.524999999998</v>
      </c>
      <c r="N42" s="31"/>
      <c r="O42" s="31"/>
    </row>
    <row r="43" spans="1:15" ht="14.25" customHeight="1">
      <c r="A43" s="31"/>
      <c r="B43" s="31"/>
      <c r="C43" s="31"/>
      <c r="D43" s="20"/>
      <c r="E43" s="19"/>
      <c r="F43" s="19"/>
      <c r="G43" s="19"/>
      <c r="H43" s="26"/>
      <c r="I43" s="19"/>
      <c r="J43" s="19"/>
      <c r="K43" s="32" t="s">
        <v>150</v>
      </c>
      <c r="L43" s="32"/>
      <c r="M43" s="33">
        <f>+J37+J29+J24+J19+J11+J7</f>
        <v>32431.90625</v>
      </c>
      <c r="N43" s="31"/>
      <c r="O43" s="31"/>
    </row>
    <row r="44" spans="1:15">
      <c r="A44" s="31"/>
      <c r="B44" s="31"/>
      <c r="C44" s="31"/>
      <c r="D44" s="20"/>
      <c r="E44" s="19"/>
      <c r="F44" s="19"/>
      <c r="G44" s="19"/>
      <c r="H44" s="26"/>
      <c r="I44" s="19"/>
      <c r="J44" s="19"/>
      <c r="K44" s="18"/>
      <c r="L44" s="18"/>
      <c r="M44" s="18"/>
      <c r="N44" s="18"/>
      <c r="O44" s="85"/>
    </row>
    <row r="45" spans="1:15" ht="60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27"/>
      <c r="L45" s="27"/>
      <c r="M45" s="27"/>
      <c r="N45" s="27"/>
      <c r="O45" s="27"/>
    </row>
    <row r="46" spans="1:15" ht="69.95" customHeight="1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5">
      <c r="N47" s="29"/>
    </row>
  </sheetData>
  <mergeCells count="23">
    <mergeCell ref="E1:G1"/>
    <mergeCell ref="I1:K1"/>
    <mergeCell ref="L1:O1"/>
    <mergeCell ref="E2:G2"/>
    <mergeCell ref="I2:K2"/>
    <mergeCell ref="L2:O2"/>
    <mergeCell ref="A3:O3"/>
    <mergeCell ref="A4:A5"/>
    <mergeCell ref="B4:B5"/>
    <mergeCell ref="C4:C5"/>
    <mergeCell ref="D4:D5"/>
    <mergeCell ref="E4:E5"/>
    <mergeCell ref="F4:F5"/>
    <mergeCell ref="G4:G5"/>
    <mergeCell ref="I4:K4"/>
    <mergeCell ref="L4:N4"/>
    <mergeCell ref="A44:C44"/>
    <mergeCell ref="K43:L43"/>
    <mergeCell ref="M43:O43"/>
    <mergeCell ref="A42:C42"/>
    <mergeCell ref="K42:L42"/>
    <mergeCell ref="M42:O42"/>
    <mergeCell ref="A43:C43"/>
  </mergeCells>
  <pageMargins left="0.5" right="0.5" top="1" bottom="1" header="0.5" footer="0.5"/>
  <pageSetup paperSize="9" fitToHeight="0" orientation="landscape"/>
  <headerFooter>
    <oddHeader>&amp;L &amp;CPF - POLÍCIA FEDERAL
CNPJ: 00.394.494/0014-50 &amp;R</oddHeader>
    <oddFooter>&amp;L &amp;CSAS Quadra 06, lotes 09/10 Ed, Sede PF - 10º Andar, Ala Norte - Setor de Autarquias Sul -  / DF
(61) 2024-8715 / monteiro.phms@dpf.gov.br &amp;R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F37"/>
  <sheetViews>
    <sheetView topLeftCell="A13" workbookViewId="0">
      <selection activeCell="F14" sqref="F14"/>
    </sheetView>
  </sheetViews>
  <sheetFormatPr defaultRowHeight="14.25"/>
  <sheetData>
    <row r="1" spans="2:6" ht="19.5" thickBot="1">
      <c r="B1" s="40" t="s">
        <v>122</v>
      </c>
      <c r="C1" s="41"/>
      <c r="D1" s="41"/>
      <c r="E1" s="41"/>
      <c r="F1" s="42"/>
    </row>
    <row r="2" spans="2:6">
      <c r="B2" s="43" t="s">
        <v>146</v>
      </c>
      <c r="C2" s="44"/>
      <c r="D2" s="44"/>
      <c r="E2" s="44"/>
      <c r="F2" s="45"/>
    </row>
    <row r="3" spans="2:6">
      <c r="B3" s="46" t="s">
        <v>147</v>
      </c>
      <c r="C3" s="47"/>
      <c r="D3" s="47"/>
      <c r="E3" s="47"/>
      <c r="F3" s="48"/>
    </row>
    <row r="4" spans="2:6">
      <c r="B4" s="43" t="s">
        <v>148</v>
      </c>
      <c r="C4" s="44"/>
      <c r="D4" s="44"/>
      <c r="E4" s="44"/>
      <c r="F4" s="45"/>
    </row>
    <row r="5" spans="2:6">
      <c r="B5" s="46" t="s">
        <v>123</v>
      </c>
      <c r="C5" s="47"/>
      <c r="D5" s="47"/>
      <c r="E5" s="47"/>
      <c r="F5" s="48"/>
    </row>
    <row r="6" spans="2:6" ht="15" thickBot="1">
      <c r="B6" s="49" t="s">
        <v>149</v>
      </c>
      <c r="C6" s="50"/>
      <c r="D6" s="50"/>
      <c r="E6" s="50"/>
      <c r="F6" s="51"/>
    </row>
    <row r="7" spans="2:6" ht="15" thickBot="1">
      <c r="B7" s="52"/>
      <c r="C7" s="52"/>
      <c r="D7" s="52"/>
      <c r="E7" s="52"/>
      <c r="F7" s="52"/>
    </row>
    <row r="8" spans="2:6">
      <c r="B8" s="53" t="s">
        <v>124</v>
      </c>
      <c r="C8" s="54" t="s">
        <v>125</v>
      </c>
      <c r="D8" s="55"/>
      <c r="E8" s="56"/>
      <c r="F8" s="57" t="s">
        <v>126</v>
      </c>
    </row>
    <row r="9" spans="2:6">
      <c r="B9" s="58">
        <v>1</v>
      </c>
      <c r="C9" s="59" t="s">
        <v>127</v>
      </c>
      <c r="D9" s="60"/>
      <c r="E9" s="61"/>
      <c r="F9" s="62">
        <v>3.5</v>
      </c>
    </row>
    <row r="10" spans="2:6">
      <c r="B10" s="58">
        <v>2</v>
      </c>
      <c r="C10" s="59" t="s">
        <v>128</v>
      </c>
      <c r="D10" s="60"/>
      <c r="E10" s="61"/>
      <c r="F10" s="62">
        <v>1</v>
      </c>
    </row>
    <row r="11" spans="2:6">
      <c r="B11" s="58">
        <v>3</v>
      </c>
      <c r="C11" s="59" t="s">
        <v>129</v>
      </c>
      <c r="D11" s="60"/>
      <c r="E11" s="61"/>
      <c r="F11" s="62">
        <v>1.25</v>
      </c>
    </row>
    <row r="12" spans="2:6">
      <c r="B12" s="58">
        <v>4</v>
      </c>
      <c r="C12" s="59" t="s">
        <v>130</v>
      </c>
      <c r="D12" s="60"/>
      <c r="E12" s="61"/>
      <c r="F12" s="62">
        <v>8.65</v>
      </c>
    </row>
    <row r="13" spans="2:6" ht="15" thickBot="1">
      <c r="B13" s="63">
        <v>5</v>
      </c>
      <c r="C13" s="64" t="s">
        <v>131</v>
      </c>
      <c r="D13" s="65"/>
      <c r="E13" s="66"/>
      <c r="F13" s="67">
        <v>8</v>
      </c>
    </row>
    <row r="14" spans="2:6">
      <c r="B14" s="68"/>
      <c r="C14" s="68"/>
      <c r="D14" s="68"/>
      <c r="E14" s="68"/>
      <c r="F14" s="69"/>
    </row>
    <row r="15" spans="2:6">
      <c r="B15" s="68"/>
      <c r="C15" s="68"/>
      <c r="D15" s="68"/>
      <c r="E15" s="68"/>
      <c r="F15" s="69"/>
    </row>
    <row r="16" spans="2:6">
      <c r="B16" s="68"/>
      <c r="C16" s="68"/>
      <c r="D16" s="68"/>
      <c r="E16" s="68"/>
      <c r="F16" s="69"/>
    </row>
    <row r="17" spans="2:6">
      <c r="B17" s="68"/>
      <c r="C17" s="68"/>
      <c r="D17" s="68"/>
      <c r="E17" s="68"/>
      <c r="F17" s="69"/>
    </row>
    <row r="18" spans="2:6">
      <c r="B18" s="70" t="s">
        <v>132</v>
      </c>
      <c r="C18" s="70"/>
      <c r="D18" s="70"/>
      <c r="E18" s="70"/>
      <c r="F18" s="70"/>
    </row>
    <row r="19" spans="2:6">
      <c r="B19" s="68"/>
      <c r="C19" s="68"/>
      <c r="D19" s="68"/>
      <c r="E19" s="68"/>
      <c r="F19" s="68"/>
    </row>
    <row r="20" spans="2:6">
      <c r="B20" s="68" t="s">
        <v>133</v>
      </c>
      <c r="C20" s="71">
        <v>0.05</v>
      </c>
      <c r="D20" s="68"/>
      <c r="E20" s="68"/>
      <c r="F20" s="72"/>
    </row>
    <row r="21" spans="2:6">
      <c r="B21" s="68" t="s">
        <v>134</v>
      </c>
      <c r="C21" s="71">
        <v>6.4999999999999997E-3</v>
      </c>
      <c r="D21" s="68"/>
      <c r="E21" s="68"/>
      <c r="F21" s="68"/>
    </row>
    <row r="22" spans="2:6">
      <c r="B22" s="68" t="s">
        <v>135</v>
      </c>
      <c r="C22" s="71">
        <v>0.03</v>
      </c>
      <c r="D22" s="68"/>
      <c r="E22" s="68"/>
      <c r="F22" s="68"/>
    </row>
    <row r="23" spans="2:6">
      <c r="B23" s="68" t="s">
        <v>136</v>
      </c>
      <c r="C23" s="71">
        <f>SUM(C20:C22)</f>
        <v>8.6499999999999994E-2</v>
      </c>
      <c r="D23" s="68"/>
      <c r="E23" s="68"/>
      <c r="F23" s="68"/>
    </row>
    <row r="24" spans="2:6">
      <c r="B24" s="68"/>
      <c r="C24" s="68"/>
      <c r="D24" s="68"/>
      <c r="E24" s="68"/>
      <c r="F24" s="69"/>
    </row>
    <row r="25" spans="2:6">
      <c r="B25" s="68" t="s">
        <v>137</v>
      </c>
      <c r="C25" s="68"/>
      <c r="D25" s="68"/>
      <c r="E25" s="68"/>
      <c r="F25" s="69"/>
    </row>
    <row r="26" spans="2:6">
      <c r="B26" s="68"/>
      <c r="C26" s="68"/>
      <c r="D26" s="68"/>
      <c r="E26" s="68"/>
      <c r="F26" s="69"/>
    </row>
    <row r="27" spans="2:6">
      <c r="B27" s="68" t="s">
        <v>138</v>
      </c>
      <c r="C27" s="68"/>
      <c r="D27" s="68"/>
      <c r="E27" s="68"/>
      <c r="F27" s="72">
        <f>((1+(F9+F10)/100))*(1+(F11/100))*(1+(F13/100))/(1-F12/100)</f>
        <v>1.2509113300492611</v>
      </c>
    </row>
    <row r="28" spans="2:6">
      <c r="B28" s="68" t="s">
        <v>139</v>
      </c>
      <c r="C28" s="68"/>
      <c r="D28" s="68"/>
      <c r="E28" s="68"/>
      <c r="F28" s="69"/>
    </row>
    <row r="29" spans="2:6">
      <c r="B29" s="68"/>
      <c r="C29" s="68"/>
      <c r="D29" s="68"/>
      <c r="E29" s="68"/>
      <c r="F29" s="69"/>
    </row>
    <row r="30" spans="2:6">
      <c r="B30" s="68" t="s">
        <v>140</v>
      </c>
      <c r="C30" s="68"/>
      <c r="D30" s="68"/>
      <c r="E30" s="68"/>
      <c r="F30" s="69"/>
    </row>
    <row r="31" spans="2:6">
      <c r="B31" s="68" t="s">
        <v>141</v>
      </c>
      <c r="C31" s="68"/>
      <c r="D31" s="68"/>
      <c r="E31" s="68"/>
      <c r="F31" s="69"/>
    </row>
    <row r="32" spans="2:6">
      <c r="B32" s="68" t="s">
        <v>142</v>
      </c>
      <c r="C32" s="68"/>
      <c r="D32" s="68"/>
      <c r="E32" s="68"/>
      <c r="F32" s="69"/>
    </row>
    <row r="33" spans="2:6">
      <c r="B33" s="68" t="s">
        <v>143</v>
      </c>
      <c r="C33" s="68"/>
      <c r="D33" s="68"/>
      <c r="E33" s="68"/>
      <c r="F33" s="69"/>
    </row>
    <row r="34" spans="2:6" ht="15" thickBot="1">
      <c r="B34" s="68"/>
      <c r="C34" s="68"/>
      <c r="D34" s="68"/>
      <c r="E34" s="68"/>
      <c r="F34" s="69"/>
    </row>
    <row r="35" spans="2:6">
      <c r="B35" s="73" t="s">
        <v>144</v>
      </c>
      <c r="C35" s="68"/>
      <c r="D35" s="74" t="s">
        <v>145</v>
      </c>
      <c r="E35" s="75"/>
      <c r="F35" s="69"/>
    </row>
    <row r="36" spans="2:6" ht="15.75" thickBot="1">
      <c r="B36" s="76">
        <f>F27-1</f>
        <v>0.25091133004926114</v>
      </c>
      <c r="C36" s="68"/>
      <c r="D36" s="77">
        <f>+ROUND(B36,2)</f>
        <v>0.25</v>
      </c>
      <c r="E36" s="78"/>
      <c r="F36" s="69"/>
    </row>
    <row r="37" spans="2:6">
      <c r="B37" s="24"/>
      <c r="C37" s="24"/>
      <c r="D37" s="24"/>
      <c r="E37" s="24"/>
      <c r="F37" s="24"/>
    </row>
  </sheetData>
  <mergeCells count="15">
    <mergeCell ref="C13:E13"/>
    <mergeCell ref="D35:E35"/>
    <mergeCell ref="D36:E36"/>
    <mergeCell ref="B7:F7"/>
    <mergeCell ref="C8:E8"/>
    <mergeCell ref="C9:E9"/>
    <mergeCell ref="C10:E10"/>
    <mergeCell ref="C11:E11"/>
    <mergeCell ref="C12:E12"/>
    <mergeCell ref="B1:F1"/>
    <mergeCell ref="B2:F2"/>
    <mergeCell ref="B3:F3"/>
    <mergeCell ref="B4:F4"/>
    <mergeCell ref="B5:F5"/>
    <mergeCell ref="B6:F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 Sintético</vt:lpstr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nelson.nbr</cp:lastModifiedBy>
  <cp:revision>0</cp:revision>
  <dcterms:created xsi:type="dcterms:W3CDTF">2019-05-15T16:39:00Z</dcterms:created>
  <dcterms:modified xsi:type="dcterms:W3CDTF">2019-08-05T12:40:00Z</dcterms:modified>
</cp:coreProperties>
</file>