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defaultThemeVersion="124226"/>
  <xr:revisionPtr revIDLastSave="0" documentId="13_ncr:1_{0DDF1FFB-3992-440C-8A78-01E2F39BBFFB}" xr6:coauthVersionLast="41" xr6:coauthVersionMax="41" xr10:uidLastSave="{00000000-0000-0000-0000-000000000000}"/>
  <bookViews>
    <workbookView xWindow="30210" yWindow="900" windowWidth="27390" windowHeight="13695" tabRatio="891" firstSheet="1" activeTab="2" xr2:uid="{00000000-000D-0000-FFFF-FFFF00000000}"/>
  </bookViews>
  <sheets>
    <sheet name="portaria " sheetId="6" state="hidden" r:id="rId1"/>
    <sheet name="RESUMO DA PROPOSTA " sheetId="108" r:id="rId2"/>
    <sheet name="Uniforme + Transport. + V. Alim" sheetId="107" r:id="rId3"/>
    <sheet name="recepcionista com 30% peric " sheetId="125" r:id="rId4"/>
    <sheet name="recepcionista sem 30% peric." sheetId="123" r:id="rId5"/>
  </sheets>
  <externalReferences>
    <externalReference r:id="rId6"/>
  </externalReferences>
  <definedNames>
    <definedName name="_xlnm.Print_Area" localSheetId="0">'portaria '!$A$1:$E$134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7" i="125" l="1"/>
  <c r="K102" i="125"/>
  <c r="K120" i="125" s="1"/>
  <c r="K94" i="125"/>
  <c r="J86" i="125"/>
  <c r="J73" i="125"/>
  <c r="J70" i="125"/>
  <c r="H70" i="125"/>
  <c r="J52" i="125"/>
  <c r="J51" i="125"/>
  <c r="J40" i="125"/>
  <c r="K27" i="125"/>
  <c r="K11" i="125"/>
  <c r="J44" i="125" l="1"/>
  <c r="K34" i="125"/>
  <c r="K39" i="125" s="1"/>
  <c r="J71" i="125"/>
  <c r="K38" i="125" l="1"/>
  <c r="K40" i="125" s="1"/>
  <c r="K74" i="125" s="1"/>
  <c r="K116" i="125"/>
  <c r="K49" i="125" l="1"/>
  <c r="K50" i="125"/>
  <c r="K84" i="125"/>
  <c r="K75" i="125"/>
  <c r="K73" i="125"/>
  <c r="K47" i="125"/>
  <c r="K71" i="125"/>
  <c r="K85" i="125"/>
  <c r="K45" i="125"/>
  <c r="K72" i="125"/>
  <c r="K51" i="125"/>
  <c r="K81" i="125"/>
  <c r="K48" i="125"/>
  <c r="K64" i="125"/>
  <c r="K82" i="125"/>
  <c r="K70" i="125"/>
  <c r="K52" i="125"/>
  <c r="K46" i="125"/>
  <c r="K44" i="125" s="1"/>
  <c r="K65" i="125" s="1"/>
  <c r="K80" i="125"/>
  <c r="K83" i="125"/>
  <c r="K76" i="125" l="1"/>
  <c r="K118" i="125" s="1"/>
  <c r="K86" i="125"/>
  <c r="K93" i="125" s="1"/>
  <c r="K95" i="125" s="1"/>
  <c r="K119" i="125" s="1"/>
  <c r="J40" i="123" l="1"/>
  <c r="J107" i="123" l="1"/>
  <c r="K102" i="123"/>
  <c r="K120" i="123" s="1"/>
  <c r="K94" i="123"/>
  <c r="J86" i="123"/>
  <c r="J73" i="123"/>
  <c r="H70" i="123"/>
  <c r="J70" i="123" s="1"/>
  <c r="J52" i="123"/>
  <c r="J51" i="123"/>
  <c r="K34" i="123"/>
  <c r="K11" i="123"/>
  <c r="D13" i="108"/>
  <c r="D14" i="108"/>
  <c r="E14" i="108" s="1"/>
  <c r="J44" i="123" l="1"/>
  <c r="J71" i="123"/>
  <c r="K116" i="123"/>
  <c r="K39" i="123"/>
  <c r="K38" i="123"/>
  <c r="D15" i="108"/>
  <c r="E13" i="108"/>
  <c r="E15" i="108" s="1"/>
  <c r="K40" i="123" l="1"/>
  <c r="K49" i="123" s="1"/>
  <c r="K50" i="123" l="1"/>
  <c r="K45" i="123"/>
  <c r="K51" i="123"/>
  <c r="K64" i="123"/>
  <c r="K80" i="123"/>
  <c r="K72" i="123"/>
  <c r="K85" i="123"/>
  <c r="K83" i="123"/>
  <c r="K75" i="123"/>
  <c r="K81" i="123"/>
  <c r="K82" i="123"/>
  <c r="K70" i="123"/>
  <c r="K84" i="123"/>
  <c r="K74" i="123"/>
  <c r="K73" i="123"/>
  <c r="K48" i="123"/>
  <c r="K46" i="123"/>
  <c r="K71" i="123"/>
  <c r="K47" i="123"/>
  <c r="K52" i="123"/>
  <c r="E23" i="107"/>
  <c r="F23" i="107" s="1"/>
  <c r="E22" i="107"/>
  <c r="F22" i="107" s="1"/>
  <c r="E21" i="107"/>
  <c r="F21" i="107" s="1"/>
  <c r="E20" i="107"/>
  <c r="F20" i="107" s="1"/>
  <c r="E19" i="107"/>
  <c r="F19" i="107" s="1"/>
  <c r="E18" i="107"/>
  <c r="F18" i="107" s="1"/>
  <c r="K76" i="123" l="1"/>
  <c r="K118" i="123" s="1"/>
  <c r="F25" i="107"/>
  <c r="E24" i="107"/>
  <c r="E10" i="107" l="1"/>
  <c r="F10" i="107" s="1"/>
  <c r="E8" i="107"/>
  <c r="F8" i="107" s="1"/>
  <c r="E6" i="107"/>
  <c r="F6" i="107" s="1"/>
  <c r="C36" i="107" l="1"/>
  <c r="C34" i="107"/>
  <c r="F33" i="107"/>
  <c r="F35" i="107" s="1"/>
  <c r="F37" i="107" s="1"/>
  <c r="E11" i="107"/>
  <c r="F11" i="107" s="1"/>
  <c r="E9" i="107"/>
  <c r="F9" i="107" s="1"/>
  <c r="E7" i="107"/>
  <c r="F7" i="107" s="1"/>
  <c r="K56" i="125" l="1"/>
  <c r="K56" i="123"/>
  <c r="C37" i="107"/>
  <c r="K55" i="125" s="1"/>
  <c r="E12" i="107"/>
  <c r="F13" i="107"/>
  <c r="K61" i="125" l="1"/>
  <c r="K66" i="125" s="1"/>
  <c r="K67" i="125" s="1"/>
  <c r="K117" i="125" s="1"/>
  <c r="K121" i="125" s="1"/>
  <c r="K110" i="125" s="1"/>
  <c r="K55" i="123"/>
  <c r="K61" i="123" s="1"/>
  <c r="K66" i="123" s="1"/>
  <c r="K109" i="125" l="1"/>
  <c r="K111" i="125"/>
  <c r="K107" i="125" s="1"/>
  <c r="K105" i="125"/>
  <c r="K106" i="125" s="1"/>
  <c r="K123" i="125" s="1"/>
  <c r="K126" i="125" s="1"/>
  <c r="C116" i="6"/>
  <c r="C115" i="6"/>
  <c r="C106" i="6"/>
  <c r="D86" i="6"/>
  <c r="D96" i="6" s="1"/>
  <c r="C63" i="6"/>
  <c r="C57" i="6"/>
  <c r="C46" i="6"/>
  <c r="C67" i="6" s="1"/>
  <c r="D33" i="6"/>
  <c r="C33" i="6"/>
  <c r="K132" i="125" l="1"/>
  <c r="K128" i="125"/>
  <c r="K129" i="125" s="1"/>
  <c r="K133" i="125" s="1"/>
  <c r="K134" i="125" s="1"/>
  <c r="K112" i="125"/>
  <c r="K122" i="125" s="1"/>
  <c r="D54" i="6"/>
  <c r="D43" i="6"/>
  <c r="D52" i="6"/>
  <c r="D61" i="6"/>
  <c r="D50" i="6"/>
  <c r="C70" i="6"/>
  <c r="D70" i="6" s="1"/>
  <c r="D44" i="6"/>
  <c r="D53" i="6"/>
  <c r="D62" i="6"/>
  <c r="D45" i="6"/>
  <c r="D55" i="6"/>
  <c r="D56" i="6"/>
  <c r="D94" i="6"/>
  <c r="D38" i="6"/>
  <c r="D39" i="6"/>
  <c r="D40" i="6"/>
  <c r="D49" i="6"/>
  <c r="D67" i="6"/>
  <c r="D41" i="6"/>
  <c r="D42" i="6"/>
  <c r="D51" i="6"/>
  <c r="D60" i="6"/>
  <c r="C73" i="6" l="1"/>
  <c r="D57" i="6"/>
  <c r="D63" i="6"/>
  <c r="D46" i="6"/>
  <c r="D73" i="6" l="1"/>
  <c r="D95" i="6" l="1"/>
  <c r="D97" i="6" s="1"/>
  <c r="D76" i="6"/>
  <c r="D104" i="6" l="1"/>
  <c r="D122" i="6"/>
  <c r="D105" i="6" l="1"/>
  <c r="D106" i="6" s="1"/>
  <c r="D123" i="6" l="1"/>
  <c r="D114" i="6"/>
  <c r="D112" i="6"/>
  <c r="D111" i="6"/>
  <c r="D115" i="6" l="1"/>
  <c r="D124" i="6" s="1"/>
  <c r="D125" i="6"/>
  <c r="D126" i="6" s="1"/>
  <c r="D127" i="6" l="1"/>
  <c r="D128" i="6" s="1"/>
  <c r="E132" i="6"/>
  <c r="E133" i="6" s="1"/>
  <c r="E134" i="6" s="1"/>
  <c r="K44" i="123"/>
  <c r="K65" i="123" s="1"/>
  <c r="K67" i="123" s="1"/>
  <c r="K117" i="123" l="1"/>
  <c r="K86" i="123"/>
  <c r="K93" i="123" s="1"/>
  <c r="K95" i="123" s="1"/>
  <c r="K119" i="123" s="1"/>
  <c r="K121" i="123" l="1"/>
  <c r="K109" i="123" l="1"/>
  <c r="K111" i="123"/>
  <c r="K110" i="123"/>
  <c r="K105" i="123"/>
  <c r="K106" i="123" s="1"/>
  <c r="K123" i="123" s="1"/>
  <c r="K126" i="123" s="1"/>
  <c r="K132" i="123" l="1"/>
  <c r="K128" i="123"/>
  <c r="K129" i="123" s="1"/>
  <c r="K133" i="123" s="1"/>
  <c r="K134" i="123" s="1"/>
  <c r="K107" i="123"/>
  <c r="K112" i="123" s="1"/>
  <c r="K122" i="1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J38" authorId="0" shapeId="0" xr:uid="{4412EFD7-5BC8-4240-AFFA-E370119DADFF}">
      <text>
        <r>
          <rPr>
            <sz val="9"/>
            <color indexed="81"/>
            <rFont val="Tahoma"/>
            <family val="2"/>
          </rPr>
          <t xml:space="preserve">1/12meses = 0,0833=8,33%
Cotação de 8,33% sobre o valor do Módulo 1 - Composição da remuneração, conforme Anexo XII da IN 5/17
</t>
        </r>
      </text>
    </comment>
    <comment ref="J39" authorId="0" shapeId="0" xr:uid="{16F2A04C-5061-485E-A503-1ACD8718DB74}">
      <text>
        <r>
          <rPr>
            <sz val="9"/>
            <color indexed="81"/>
            <rFont val="Tahoma"/>
            <family val="2"/>
          </rPr>
          <t xml:space="preserve">Cotação de 12,10% sobre o valor do Módulo 1 - Composição da remuneração, conforme Anexo XII da IN 5/17 Férias + Adicional de férias
</t>
        </r>
      </text>
    </comment>
    <comment ref="J73" authorId="0" shapeId="0" xr:uid="{455336CC-49B7-4EBF-926F-7A6132CBFD91}">
      <text>
        <r>
          <rPr>
            <sz val="9"/>
            <color indexed="81"/>
            <rFont val="Tahoma"/>
            <family val="2"/>
          </rPr>
          <t xml:space="preserve">Manual MPOG Preenchimento de Planilha 2011, pg 25 - Estudos CNJ - Resolução 98/2009 - Aviso prévio trabalhado: ((7/30)/12) x 2% (variável) = 0,04%
2% (percentual de profissionais(variável)), muda se estiver percentual diferente no Acordo Coletivo, caso este percentual seja usado ele permanecerá em todas as repactuações.
Se a empresa optar por esta segunda fórmula: 7/30/12: 1,94%, este percentual deverá ser excluído na primeira repactuação.
</t>
        </r>
      </text>
    </comment>
    <comment ref="J80" authorId="0" shapeId="0" xr:uid="{032C37E1-A6D5-46CB-B600-EFB079571DE5}">
      <text>
        <r>
          <rPr>
            <sz val="9"/>
            <color indexed="81"/>
            <rFont val="Tahoma"/>
            <family val="2"/>
          </rPr>
          <t xml:space="preserve">O que deve ser provisionado para o repositor substituto é apenas 1/12 das férias, tempo máximo que ocupará o posto do titular
</t>
        </r>
      </text>
    </comment>
    <comment ref="J81" authorId="0" shapeId="0" xr:uid="{4B9618BE-ECFE-4550-A590-5762D8F9C787}">
      <text>
        <r>
          <rPr>
            <sz val="9"/>
            <color indexed="81"/>
            <rFont val="Segoe UI"/>
            <charset val="1"/>
          </rPr>
          <t>Ausências Legais
((2/30/12) x 100 = 0,556%
2 = Dados estatiticos do IBGE estima que cada empregado falta em média dois dias por ano.
30 = Impacto sobre o mês
12 = Impacto diluído ao longo de 12 meses.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J38" authorId="0" shapeId="0" xr:uid="{F7ECB5CE-C86F-40F1-A5BE-807741D6F2CA}">
      <text>
        <r>
          <rPr>
            <sz val="9"/>
            <color indexed="81"/>
            <rFont val="Tahoma"/>
            <family val="2"/>
          </rPr>
          <t xml:space="preserve">1/12meses = 0,0833=8,33%
Cotação de 8,33% sobre o valor do Módulo 1 - Composição da remuneração, conforme Anexo XII da IN 5/17
</t>
        </r>
      </text>
    </comment>
    <comment ref="J39" authorId="0" shapeId="0" xr:uid="{D932A6E2-E095-408B-B460-0D20541A008D}">
      <text>
        <r>
          <rPr>
            <sz val="9"/>
            <color indexed="81"/>
            <rFont val="Tahoma"/>
            <family val="2"/>
          </rPr>
          <t xml:space="preserve">Cotação de 12,10% sobre o valor do Módulo 1 - Composição da remuneração, conforme Anexo XII da IN 5/17 Férias + Adicional de férias
</t>
        </r>
      </text>
    </comment>
    <comment ref="J73" authorId="0" shapeId="0" xr:uid="{1449CF49-8B8B-4929-8B15-36484E5BC40F}">
      <text>
        <r>
          <rPr>
            <sz val="9"/>
            <color indexed="81"/>
            <rFont val="Tahoma"/>
            <family val="2"/>
          </rPr>
          <t xml:space="preserve">Manual MPOG Preenchimento de Planilha 2011, pg 25 - Estudos CNJ - Resolução 98/2009 - Aviso prévio trabalhado: ((7/30)/12) x 2% (variável) = 0,04%
2% (percentual de profissionais(variável)), muda se estiver percentual diferente no Acordo Coletivo, caso este percentual seja usado ele permanecerá em todas as repactuações.
Se a empresa optar por esta segunda fórmula: 7/30/12: 1,94%, este percentual deverá ser excluído na primeira repactuação.
</t>
        </r>
      </text>
    </comment>
    <comment ref="J80" authorId="0" shapeId="0" xr:uid="{00C73601-25DC-4048-B7F4-3D5AB9D7A1A9}">
      <text>
        <r>
          <rPr>
            <sz val="9"/>
            <color indexed="81"/>
            <rFont val="Tahoma"/>
            <family val="2"/>
          </rPr>
          <t xml:space="preserve">O que deve ser provisionado para o repositor substituto é apenas 1/12 das férias, tempo máximo que ocupará o posto do titular
</t>
        </r>
      </text>
    </comment>
    <comment ref="J81" authorId="0" shapeId="0" xr:uid="{D30C9DCE-0410-42AF-B4AF-742E9303703F}">
      <text>
        <r>
          <rPr>
            <sz val="9"/>
            <color indexed="81"/>
            <rFont val="Segoe UI"/>
            <charset val="1"/>
          </rPr>
          <t xml:space="preserve">
Ausências Legais
((2/30/12) x 100 = 0,556%
2 = Dados estatiticos do IBGE estima que cada empregado falta em média dois dias por ano.
30 = Impacto sobre o mês
12 = Impacto diluído ao longo de 12 meses.
</t>
        </r>
      </text>
    </comment>
  </commentList>
</comments>
</file>

<file path=xl/sharedStrings.xml><?xml version="1.0" encoding="utf-8"?>
<sst xmlns="http://schemas.openxmlformats.org/spreadsheetml/2006/main" count="655" uniqueCount="324">
  <si>
    <r>
      <t>Notas</t>
    </r>
    <r>
      <rPr>
        <sz val="12"/>
        <color indexed="8"/>
        <rFont val="Ecofont_Spranq_eco_Sans"/>
        <family val="2"/>
      </rPr>
      <t>:</t>
    </r>
  </si>
  <si>
    <r>
      <t>1)</t>
    </r>
    <r>
      <rPr>
        <sz val="12"/>
        <color indexed="8"/>
        <rFont val="Times New Roman"/>
        <family val="1"/>
      </rPr>
      <t xml:space="preserve">  </t>
    </r>
    <r>
      <rPr>
        <sz val="12"/>
        <color indexed="8"/>
        <rFont val="Ecofont_Spranq_eco_Sans"/>
        <family val="2"/>
      </rPr>
      <t>O Imposto de Renda de Pessoa Jurídica - IRPJ - e a Contribuição Social sobre o Lucro Líquido - CSLL -, que não podem ser repassados à Administração, não serão incluídos na proposta de preços apresentada;</t>
    </r>
  </si>
  <si>
    <r>
      <t>N</t>
    </r>
    <r>
      <rPr>
        <strike/>
        <sz val="12"/>
        <color indexed="8"/>
        <rFont val="Ecofont_Spranq_eco_Sans"/>
        <family val="2"/>
      </rPr>
      <t>º</t>
    </r>
    <r>
      <rPr>
        <sz val="12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</si>
  <si>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2"/>
        <color indexed="8"/>
        <rFont val="Ecofont_Spranq_eco_Sans"/>
        <family val="2"/>
      </rPr>
      <t>º</t>
    </r>
    <r>
      <rPr>
        <sz val="12"/>
        <color indexed="8"/>
        <rFont val="Ecofont_Spranq_eco_Sans"/>
        <family val="2"/>
      </rPr>
      <t xml:space="preserve"> </t>
    </r>
  </si>
  <si>
    <t>CUSTO DO HOMEM FIXO – A</t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</si>
  <si>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</si>
  <si>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</si>
  <si>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</si>
  <si>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</si>
  <si>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</si>
  <si>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</si>
  <si>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</si>
  <si>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</si>
  <si>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t xml:space="preserve">Tipo de serviço </t>
  </si>
  <si>
    <t>E</t>
  </si>
  <si>
    <t xml:space="preserve">Unidade de medida </t>
  </si>
  <si>
    <t>POSTO</t>
  </si>
  <si>
    <t>F</t>
  </si>
  <si>
    <r>
      <t xml:space="preserve">Quantidade </t>
    </r>
    <r>
      <rPr>
        <i/>
        <u/>
        <sz val="12"/>
        <color indexed="8"/>
        <rFont val="Ecofont_Spranq_eco_Sans"/>
        <family val="2"/>
      </rPr>
      <t>(total)</t>
    </r>
    <r>
      <rPr>
        <sz val="12"/>
        <color indexed="8"/>
        <rFont val="Ecofont_Spranq_eco_Sans"/>
        <family val="2"/>
      </rPr>
      <t xml:space="preserve"> a contratar (em função da unidade de medida) </t>
    </r>
  </si>
  <si>
    <t>G</t>
  </si>
  <si>
    <r>
      <t>N</t>
    </r>
    <r>
      <rPr>
        <strike/>
        <sz val="12"/>
        <color indexed="8"/>
        <rFont val="Ecofont_Spranq_eco_Sans"/>
        <family val="2"/>
      </rPr>
      <t>º</t>
    </r>
    <r>
      <rPr>
        <sz val="12"/>
        <color indexed="8"/>
        <rFont val="Ecofont_Spranq_eco_Sans"/>
        <family val="2"/>
      </rPr>
      <t xml:space="preserve"> de meses de execução contratual</t>
    </r>
  </si>
  <si>
    <t>Anexo I-A – Mão-de-obra</t>
  </si>
  <si>
    <t>Módulo de Mão-de-obra vinculada à execução contratual</t>
  </si>
  <si>
    <t>Unidade de medida – tipos e quantidades</t>
  </si>
  <si>
    <r>
      <t xml:space="preserve">Tipo de serviço 
</t>
    </r>
    <r>
      <rPr>
        <sz val="12"/>
        <color indexed="8"/>
        <rFont val="Ecofont_Spranq_eco_Sans"/>
        <family val="2"/>
      </rPr>
      <t>(mesmo serviço com características distintas)</t>
    </r>
  </si>
  <si>
    <r>
      <t> </t>
    </r>
    <r>
      <rPr>
        <b/>
        <sz val="12"/>
        <color indexed="8"/>
        <rFont val="Ecofont_Spranq_eco_Sans"/>
        <family val="2"/>
      </rPr>
      <t>Quantidade</t>
    </r>
  </si>
  <si>
    <t>-</t>
  </si>
  <si>
    <t>Dados complementares para composição dos custos referente à mão-de-obra</t>
  </si>
  <si>
    <t>Salário mínimo oficial vigente piso da categoria</t>
  </si>
  <si>
    <t>Categoria profissional (vinculada à execução contratual)</t>
  </si>
  <si>
    <t>Data base da categoria (dia/mês/ano)</t>
  </si>
  <si>
    <t>Nota: Deverão ser informados os valores unitários por empregado.</t>
  </si>
  <si>
    <t>I</t>
  </si>
  <si>
    <t>Remuneração</t>
  </si>
  <si>
    <t> %</t>
  </si>
  <si>
    <t>Valor (R$)</t>
  </si>
  <si>
    <t xml:space="preserve">A </t>
  </si>
  <si>
    <t>Salário</t>
  </si>
  <si>
    <t>Outros</t>
  </si>
  <si>
    <t>Total de Remuneração</t>
  </si>
  <si>
    <t>Anexo I-B</t>
  </si>
  <si>
    <t>Quadro com Detalhamento de Encargos Sociais e Trabalhistas</t>
  </si>
  <si>
    <t>Grupo "A":</t>
  </si>
  <si>
    <t>%</t>
  </si>
  <si>
    <t>R$</t>
  </si>
  <si>
    <t>INSS</t>
  </si>
  <si>
    <t>SESI ou SESC</t>
  </si>
  <si>
    <t>SENAI ou SENAC </t>
  </si>
  <si>
    <t>INCRA</t>
  </si>
  <si>
    <t>salário educação</t>
  </si>
  <si>
    <t>FGTS</t>
  </si>
  <si>
    <t>Seguro acidente do trabalho</t>
  </si>
  <si>
    <t>SEBRAE</t>
  </si>
  <si>
    <t>TOTAL DO GRUPO “A”</t>
  </si>
  <si>
    <t xml:space="preserve">Grupo "B": </t>
  </si>
  <si>
    <t>férias</t>
  </si>
  <si>
    <t>auxílio doença</t>
  </si>
  <si>
    <t>licença maternidade</t>
  </si>
  <si>
    <t>licença paternidade</t>
  </si>
  <si>
    <t>faltas legais</t>
  </si>
  <si>
    <t xml:space="preserve"> acidente de trabalho</t>
  </si>
  <si>
    <t>aviso prévio</t>
  </si>
  <si>
    <t>13º salário</t>
  </si>
  <si>
    <t xml:space="preserve">TOTAL DO GRUPO “B” </t>
  </si>
  <si>
    <t>Grupo "C":</t>
  </si>
  <si>
    <t>aviso prévio indenizado </t>
  </si>
  <si>
    <t>indenização adicional</t>
  </si>
  <si>
    <t>indenização (rescisões sem justa causa)</t>
  </si>
  <si>
    <t xml:space="preserve">TOTAL DO GRUPO “C” </t>
  </si>
  <si>
    <t>Grupo "D":</t>
  </si>
  <si>
    <t>incidência dos encargos do grupo "A" sobre os itens do grupo "B"  </t>
  </si>
  <si>
    <t>Grupo "E":</t>
  </si>
  <si>
    <t>incidência dos encargos do grupo “A”sobre o item 17  do grupo   “C”</t>
  </si>
  <si>
    <t>VALOR DOS ENCARGOS SOCIAIS</t>
  </si>
  <si>
    <t>VALOR DA MÃO-DE-OBRA (Remuneração + Encargos Sociais):</t>
  </si>
  <si>
    <t>Anexo I-C – Insumos de Mão-de-Obra</t>
  </si>
  <si>
    <t>II</t>
  </si>
  <si>
    <t>Insumos de Mão-de-obra(*)</t>
  </si>
  <si>
    <t>Transporte</t>
  </si>
  <si>
    <t>Auxílio alimentação (Vales, cesta básica etc.)</t>
  </si>
  <si>
    <t>Uniformes</t>
  </si>
  <si>
    <t xml:space="preserve">Equipamentos </t>
  </si>
  <si>
    <t>Seguro de vida</t>
  </si>
  <si>
    <t>Outros (especificar)</t>
  </si>
  <si>
    <t>Total de Insumos de Mão-de-obra</t>
  </si>
  <si>
    <r>
      <rPr>
        <b/>
        <i/>
        <sz val="11"/>
        <color indexed="8"/>
        <rFont val="Ecofont_Spranq_eco_Sans"/>
        <family val="2"/>
      </rPr>
      <t>Nota</t>
    </r>
    <r>
      <rPr>
        <i/>
        <sz val="11"/>
        <color indexed="8"/>
        <rFont val="Ecofont_Spranq_eco_Sans"/>
        <family val="2"/>
      </rPr>
      <t xml:space="preserve"> (*): o valor informado deverá ser o custo real do insumo (descontado o valor eventualmente pago pelo empregado).</t>
    </r>
  </si>
  <si>
    <t>Anexo I-D – Quadro-resumo</t>
  </si>
  <si>
    <t>Quadro-resumo da Remuneração da Mão de Obra</t>
  </si>
  <si>
    <t>III</t>
  </si>
  <si>
    <t>Mão-de-obra vinculada à execução contratual 
(valor por empregado)</t>
  </si>
  <si>
    <t>Valor unit. (R$)</t>
  </si>
  <si>
    <t>Encargos sociais</t>
  </si>
  <si>
    <t>Insumos de mão-de-obra</t>
  </si>
  <si>
    <t>Total de Mão-de-obra</t>
  </si>
  <si>
    <t>Anexo I-E – Demais Custos</t>
  </si>
  <si>
    <t xml:space="preserve">Módulo I: Demais componentes </t>
  </si>
  <si>
    <t>Demais Componentes</t>
  </si>
  <si>
    <t>Valor*</t>
  </si>
  <si>
    <t>Despesas Operacionais/administrativas</t>
  </si>
  <si>
    <t>Lucro</t>
  </si>
  <si>
    <t>Total de Demais Componentes</t>
  </si>
  <si>
    <t>Módulo II: Tributos</t>
  </si>
  <si>
    <t>Tributos</t>
  </si>
  <si>
    <t xml:space="preserve">Tributos Federais </t>
  </si>
  <si>
    <t>COFINS</t>
  </si>
  <si>
    <t>PIS</t>
  </si>
  <si>
    <t>Tributos Estaduais/Municipais</t>
  </si>
  <si>
    <t>ISSQN</t>
  </si>
  <si>
    <t>Total de Tributos</t>
  </si>
  <si>
    <t>índice:        Fórmula = 1 - (total de tributos% / 100%)    =</t>
  </si>
  <si>
    <t xml:space="preserve">Quadro-Resumo do Valor da Contratação </t>
  </si>
  <si>
    <t>Valor Mensal Total ref. Mão-de-obra vinculada à execução Contratual</t>
  </si>
  <si>
    <t>Unid / Elementos</t>
  </si>
  <si>
    <t>Valor</t>
  </si>
  <si>
    <t xml:space="preserve">Mão-de-obra (vinculada à execução dos serviços) </t>
  </si>
  <si>
    <r>
      <t>Demais componentes</t>
    </r>
    <r>
      <rPr>
        <b/>
        <sz val="12"/>
        <color indexed="10"/>
        <rFont val="Ecofont_Spranq_eco_Sans"/>
        <family val="2"/>
      </rPr>
      <t/>
    </r>
  </si>
  <si>
    <t xml:space="preserve">Tributos </t>
  </si>
  <si>
    <t xml:space="preserve">Preço do Homem/Mês </t>
  </si>
  <si>
    <t>Valor Mensal da proposta</t>
  </si>
  <si>
    <r>
      <rPr>
        <b/>
        <sz val="12"/>
        <color indexed="8"/>
        <rFont val="Ecofont_Spranq_eco_Sans"/>
        <family val="2"/>
      </rPr>
      <t>Valor global da proposta</t>
    </r>
    <r>
      <rPr>
        <sz val="12"/>
        <color indexed="8"/>
        <rFont val="Ecofont_Spranq_eco_Sans"/>
        <family val="2"/>
      </rPr>
      <t xml:space="preserve">
(valor mensal do serviço x  12 meses)</t>
    </r>
  </si>
  <si>
    <r>
      <t xml:space="preserve"> </t>
    </r>
    <r>
      <rPr>
        <b/>
        <sz val="16"/>
        <color theme="1"/>
        <rFont val="Ecofont_Spranq_eco_Sans"/>
        <family val="2"/>
      </rPr>
      <t>VALOR DA CONTRATAÇÃO POR UNIDADE DA AGU</t>
    </r>
  </si>
  <si>
    <t>UNIDADE DA AGU</t>
  </si>
  <si>
    <t>CATEGORIA</t>
  </si>
  <si>
    <t>TOTAL MENSAL</t>
  </si>
  <si>
    <t>Valor mensal do serviço</t>
  </si>
  <si>
    <r>
      <rPr>
        <b/>
        <sz val="12"/>
        <color indexed="8"/>
        <rFont val="Ecofont_Spranq_eco_Sans"/>
        <family val="2"/>
      </rPr>
      <t>Valor global da proposta</t>
    </r>
    <r>
      <rPr>
        <sz val="12"/>
        <color indexed="8"/>
        <rFont val="Ecofont_Spranq_eco_Sans"/>
        <family val="2"/>
      </rPr>
      <t xml:space="preserve">
(valor mensal do serviço x  nº meses do contrato)</t>
    </r>
  </si>
  <si>
    <t xml:space="preserve">PORTARIA </t>
  </si>
  <si>
    <t>PLANILHA DE CUSTOS E FORMAÇÃO DE PREÇOS - SERVIÇO DE APOIO ADMINISTRATIVO</t>
  </si>
  <si>
    <t>PSU/PTA</t>
  </si>
  <si>
    <t>Preço Mensal do Posto</t>
  </si>
  <si>
    <t>Qtd. /postos</t>
  </si>
  <si>
    <t>Portaria</t>
  </si>
  <si>
    <t>PORTARIA - PETROLINA</t>
  </si>
  <si>
    <t xml:space="preserve">ANEXO I - B    ITEM -I                                                                                                    </t>
  </si>
  <si>
    <t/>
  </si>
  <si>
    <t>H</t>
  </si>
  <si>
    <t>Subtotal</t>
  </si>
  <si>
    <t>Nº</t>
  </si>
  <si>
    <t xml:space="preserve">Descrição </t>
  </si>
  <si>
    <t>Qte.</t>
  </si>
  <si>
    <t>Cotação (R$)</t>
  </si>
  <si>
    <t>Custo anual</t>
  </si>
  <si>
    <t>Custo mensal</t>
  </si>
  <si>
    <t>Valor Unitário do Vale transporte</t>
  </si>
  <si>
    <t>número de dias trabalhados/mês</t>
  </si>
  <si>
    <t>Salário da Categoria</t>
  </si>
  <si>
    <t>6% do salário do trabalhador</t>
  </si>
  <si>
    <t xml:space="preserve">Custo Mensal </t>
  </si>
  <si>
    <t>Custo MENSAL dos uniformes (por posto)</t>
  </si>
  <si>
    <t>Valor diário</t>
  </si>
  <si>
    <t xml:space="preserve">dias trabalhados </t>
  </si>
  <si>
    <t xml:space="preserve">subtotal </t>
  </si>
  <si>
    <t xml:space="preserve">% de Desconto </t>
  </si>
  <si>
    <t xml:space="preserve">Total </t>
  </si>
  <si>
    <t>Cesta básica</t>
  </si>
  <si>
    <t>Vale Refeição/Alimentação</t>
  </si>
  <si>
    <t>Refeição/Alimentação CE</t>
  </si>
  <si>
    <t xml:space="preserve">ANEXO I </t>
  </si>
  <si>
    <t>VALOR GLOBAL DA PROPOSTA</t>
  </si>
  <si>
    <t>número de passagens/dia*</t>
  </si>
  <si>
    <t>Nota:</t>
  </si>
  <si>
    <t>1) O licitante deverá preencher os campos na cor AMARELA.</t>
  </si>
  <si>
    <t>Total</t>
  </si>
  <si>
    <t>Custo Total AnuaL dos Uniformes</t>
  </si>
  <si>
    <t>1. Razão Social:</t>
  </si>
  <si>
    <t>2. CNPJ Nº</t>
  </si>
  <si>
    <t>3. Telefone/FAX:</t>
  </si>
  <si>
    <t>4. Validade da Proposta: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</si>
  <si>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</si>
  <si>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</si>
  <si>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</si>
  <si>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3. Endereço:</t>
  </si>
  <si>
    <t>4. CEP.:</t>
  </si>
  <si>
    <t>5. Banco:</t>
  </si>
  <si>
    <t>Conta Corrente:</t>
  </si>
  <si>
    <t>E-mail:</t>
  </si>
  <si>
    <t>Naturalidade:</t>
  </si>
  <si>
    <t>Estado Cívil:</t>
  </si>
  <si>
    <t>Nacionalidade:</t>
  </si>
  <si>
    <t>Dados do Representante Legal da Empresa para assinatura do Contrato:</t>
  </si>
  <si>
    <t>2.1</t>
  </si>
  <si>
    <t>Município/UF</t>
  </si>
  <si>
    <t>Ano do acordo coletivo, convenção coletiva ou sentença normativa em dissídio coletivo</t>
  </si>
  <si>
    <t>2.2</t>
  </si>
  <si>
    <t>Salário educação</t>
  </si>
  <si>
    <t>SENAI ou SENAC</t>
  </si>
  <si>
    <t>2.3</t>
  </si>
  <si>
    <t>4.1</t>
  </si>
  <si>
    <t>Ausências Legais</t>
  </si>
  <si>
    <t>Férias</t>
  </si>
  <si>
    <t>Afastamento Maternidade</t>
  </si>
  <si>
    <t>4.2</t>
  </si>
  <si>
    <t>Intrajornada</t>
  </si>
  <si>
    <t>Materiais</t>
  </si>
  <si>
    <t>Tipo de Serviço</t>
  </si>
  <si>
    <t>GPS, FGTS e outras contribuições</t>
  </si>
  <si>
    <t>Aviso Prévio Indenizado</t>
  </si>
  <si>
    <t>QUADRO RESUMO DO CUSTO POR EMPREGADO</t>
  </si>
  <si>
    <t>PLANILHA DE CUSTO E FORMAÇÃO DE PREÇOS</t>
  </si>
  <si>
    <t xml:space="preserve">Número do Processo: </t>
  </si>
  <si>
    <t xml:space="preserve">Número da Licitação: </t>
  </si>
  <si>
    <t>Data do Pregão:</t>
  </si>
  <si>
    <t>Horário:</t>
  </si>
  <si>
    <t>Número de meses de execução contratual:</t>
  </si>
  <si>
    <t>DADOS COMPLEMENTARES PARA COMPOSIÇÃO DOS CUSTOS REFERENTE À MÃO-DE-OBRA</t>
  </si>
  <si>
    <t>Salário Normativo da Categoria Profissional:</t>
  </si>
  <si>
    <t>Categoria profissional (vinculada a execução contratual)</t>
  </si>
  <si>
    <t>Data base da categoria</t>
  </si>
  <si>
    <t>Código Brasileiro de Ocupações - CBO</t>
  </si>
  <si>
    <t xml:space="preserve">MÓDULO 01 – Composição da Remuneração </t>
  </si>
  <si>
    <t>Salário Base</t>
  </si>
  <si>
    <t>Adicional de Periculosidade</t>
  </si>
  <si>
    <t>CLT art.s 193 e segs ;CF art. 7º XXIII</t>
  </si>
  <si>
    <t>Adicional de 30%</t>
  </si>
  <si>
    <t>Adicional de Insalubridade</t>
  </si>
  <si>
    <t>CLT art. 189 e segs - CF art. 7º XXIII</t>
  </si>
  <si>
    <t>Base de cálculo: Salário mínimo</t>
  </si>
  <si>
    <t>Mín. =10%  |  Méd. = 20%  |  Máx. = 40%</t>
  </si>
  <si>
    <t>Adicional Noturno</t>
  </si>
  <si>
    <t>Adicional de Hora Noturna reduzida</t>
  </si>
  <si>
    <t>Adicional de hora extra no feriado</t>
  </si>
  <si>
    <t>VALOR DA REMUNERAÇÃO</t>
  </si>
  <si>
    <t>Módulo 2 – Encargos e benefícios anuais, mensais e diários</t>
  </si>
  <si>
    <r>
      <rPr>
        <sz val="10"/>
        <rFont val="Century Gothic"/>
        <family val="2"/>
      </rPr>
      <t>13</t>
    </r>
    <r>
      <rPr>
        <vertAlign val="superscript"/>
        <sz val="10"/>
        <rFont val="Century Gothic"/>
        <family val="2"/>
      </rPr>
      <t>o</t>
    </r>
    <r>
      <rPr>
        <sz val="10"/>
        <rFont val="Century Gothic"/>
        <family val="2"/>
      </rPr>
      <t>. Salário</t>
    </r>
  </si>
  <si>
    <t>Submódulo 2.2 – Encargos Previdenciários (GPS), Fundo de Garantia por Tempo de Serviço (FGTS) e outras contribuições</t>
  </si>
  <si>
    <t>2.2– Encargos Sociais, Previdenciários e FGTS</t>
  </si>
  <si>
    <t>RAT</t>
  </si>
  <si>
    <t>FAP:</t>
  </si>
  <si>
    <t>Submódulo 2.3 – Benefícios Mensais e Diários</t>
  </si>
  <si>
    <t>Quadro resumo do Módulo 2 – Encargos e benefícios anuais, mensais e diário</t>
  </si>
  <si>
    <r>
      <t>13</t>
    </r>
    <r>
      <rPr>
        <vertAlign val="superscript"/>
        <sz val="10"/>
        <rFont val="Century Gothic"/>
        <family val="2"/>
      </rPr>
      <t>o</t>
    </r>
    <r>
      <rPr>
        <sz val="10"/>
        <rFont val="Century Gothic"/>
        <family val="2"/>
      </rPr>
      <t>. Salário, férias e adicional de férias</t>
    </r>
  </si>
  <si>
    <t>Benefícios Mensais e diários</t>
  </si>
  <si>
    <t>Módulo 3 – Provisão para rescisão</t>
  </si>
  <si>
    <t>dias</t>
  </si>
  <si>
    <t>% de ocorrência</t>
  </si>
  <si>
    <t>Incidência do FGTS sobre Aviso Prévio Indenizado</t>
  </si>
  <si>
    <t xml:space="preserve">Multa do FGTS do Aviso Prévio Trabalhado  e Indenizado(40% Legal e 10% Contr. Social = 50% s/ FGTS) </t>
  </si>
  <si>
    <t>Aviso Prévio Trabalhado</t>
  </si>
  <si>
    <t>Incidência do SM 2.2 sobre o Aviso Prévio Trabalhado</t>
  </si>
  <si>
    <t>Módulo 4 – Custo de reposição do profissional ausente</t>
  </si>
  <si>
    <t>Submódulo 4.1 – Ausências legais</t>
  </si>
  <si>
    <t>Licença paternidade</t>
  </si>
  <si>
    <t>Ausência por acidente do trabalho</t>
  </si>
  <si>
    <t>Submódulo4.2 – Intrajornada</t>
  </si>
  <si>
    <t>Intervalo para repouso e alimentação</t>
  </si>
  <si>
    <t>Quadro resumo do Módulo 4 – Custo de reposição do profissional ausente</t>
  </si>
  <si>
    <t xml:space="preserve">Ausências legais </t>
  </si>
  <si>
    <t>MÓDULO 05 – Insumos Diversos</t>
  </si>
  <si>
    <t>Uniformes (custo mensal por empregado)</t>
  </si>
  <si>
    <t>Equipamento</t>
  </si>
  <si>
    <t>(custo mensal por empregado)</t>
  </si>
  <si>
    <t>Total de Insumos Diversos</t>
  </si>
  <si>
    <t>Mão-de-obra vinculada à execução contratual (valor por empregado)</t>
  </si>
  <si>
    <t>MÓDULO 02 –Encargos e benefícios anuais, mensais e diários</t>
  </si>
  <si>
    <t>MÓDULO 03 – Provisão para rescisão</t>
  </si>
  <si>
    <t>MÓDULO 04 – Custo de reposição do profissional ausente</t>
  </si>
  <si>
    <t>MÓDULO 05 – Insumos diversos</t>
  </si>
  <si>
    <t>Custo Direto - Subtotal (A+B+C+D+E)</t>
  </si>
  <si>
    <t>MÓDULO 06 – Custos Indireto, Lucros e Tributos</t>
  </si>
  <si>
    <t>Custos Indiretos / Despesas Administrativas</t>
  </si>
  <si>
    <t>Total de Custos Indireto, Lucros e Tributos</t>
  </si>
  <si>
    <t>Valor total proposto por empregado</t>
  </si>
  <si>
    <t>Descrição do Serviço (dados referente à contratação)</t>
  </si>
  <si>
    <t xml:space="preserve">Data de apresentação da proposta </t>
  </si>
  <si>
    <t xml:space="preserve"> Férias e Adicional de férias</t>
  </si>
  <si>
    <t xml:space="preserve">Multa sobre o FGTS e contribuições sociais sobre o aviso-prévio trabalhado </t>
  </si>
  <si>
    <t>c</t>
  </si>
  <si>
    <t>d</t>
  </si>
  <si>
    <t>Otros (especificar)</t>
  </si>
  <si>
    <r>
      <t>Submódulo 2.1 – 13</t>
    </r>
    <r>
      <rPr>
        <b/>
        <vertAlign val="superscript"/>
        <sz val="10"/>
        <rFont val="Century Gothic"/>
        <family val="2"/>
      </rPr>
      <t>o</t>
    </r>
    <r>
      <rPr>
        <b/>
        <sz val="10"/>
        <rFont val="Century Gothic"/>
        <family val="2"/>
      </rPr>
      <t>. (décimo terceiro) salário, férias e adicional de férias</t>
    </r>
  </si>
  <si>
    <t>a) Cofins</t>
  </si>
  <si>
    <t>b) PIS</t>
  </si>
  <si>
    <t>c) ISS</t>
  </si>
  <si>
    <t xml:space="preserve">Tributos  </t>
  </si>
  <si>
    <t>C.1 Tributos  (especificar)</t>
  </si>
  <si>
    <t>MÓDULO 06 – Custos indiretos, tributos e lucro</t>
  </si>
  <si>
    <t>Identificação do Serviço</t>
  </si>
  <si>
    <t>Unidade de Medida</t>
  </si>
  <si>
    <t>Vale Transporte</t>
  </si>
  <si>
    <t>UNIFORME</t>
  </si>
  <si>
    <t>MASCULINO</t>
  </si>
  <si>
    <t>FEMININO</t>
  </si>
  <si>
    <t>Qtde. Total a Contratar</t>
  </si>
  <si>
    <t>Blazer</t>
  </si>
  <si>
    <t>Camisa</t>
  </si>
  <si>
    <t>Calça/Saia</t>
  </si>
  <si>
    <t>Sapatos</t>
  </si>
  <si>
    <t>Meias</t>
  </si>
  <si>
    <t>Cinto</t>
  </si>
  <si>
    <t>Calça</t>
  </si>
  <si>
    <t>Quadro resumido do valor mensal do serviço</t>
  </si>
  <si>
    <t>Tipo de serviço (indicar) (A)</t>
  </si>
  <si>
    <t>Recepcionista</t>
  </si>
  <si>
    <t>Valor total do serviço (D)= (B X C)</t>
  </si>
  <si>
    <t>Valor Mensal do serviço</t>
  </si>
  <si>
    <t>DESCRIÇÃO</t>
  </si>
  <si>
    <t>VALOR(R$)</t>
  </si>
  <si>
    <t>RECEPCIONISTA</t>
  </si>
  <si>
    <t>Valor global da proposta (valor mensal do serviço x nº de meses do contrato)</t>
  </si>
  <si>
    <t xml:space="preserve">Valor proposto por posto </t>
  </si>
  <si>
    <t>Valor proposto por posto (B)</t>
  </si>
  <si>
    <t xml:space="preserve">Outros </t>
  </si>
  <si>
    <t>Brasília/DF</t>
  </si>
  <si>
    <t>4221-05</t>
  </si>
  <si>
    <t>01/01/2019 a 31/12/2019</t>
  </si>
  <si>
    <t>Recepcionista c/ periculosidade</t>
  </si>
  <si>
    <t>Recepcionista s/ periculosidade</t>
  </si>
  <si>
    <t>5. Apresentamos nossa proposta de preço, para prestação dos serviços referente ao Pregão Eletrônico nº XX/2019, acatando todas as estipulações consignados no Edital, conforme abaixo:</t>
  </si>
  <si>
    <t>Qtde de Postos</t>
  </si>
  <si>
    <t>Nome:</t>
  </si>
  <si>
    <t>CPF.:</t>
  </si>
  <si>
    <t>Endereço:</t>
  </si>
  <si>
    <t>CEP.:</t>
  </si>
  <si>
    <t>Cargo/Função:</t>
  </si>
  <si>
    <t>Valor Unitário</t>
  </si>
  <si>
    <t>Valor Mensal</t>
  </si>
  <si>
    <t>Valor Anual</t>
  </si>
  <si>
    <t xml:space="preserve">Quantidade de postos </t>
  </si>
  <si>
    <r>
      <t xml:space="preserve">Auxílio Refeição/ Alimentação </t>
    </r>
    <r>
      <rPr>
        <b/>
        <sz val="10"/>
        <rFont val="Century Gothic"/>
        <family val="2"/>
      </rPr>
      <t>- CCT SEAC/DF</t>
    </r>
  </si>
  <si>
    <r>
      <t xml:space="preserve">Assistência odontológica </t>
    </r>
    <r>
      <rPr>
        <b/>
        <sz val="10"/>
        <rFont val="Century Gothic"/>
        <family val="2"/>
      </rPr>
      <t>- CCT SEAC/DF</t>
    </r>
  </si>
  <si>
    <r>
      <t xml:space="preserve">Plano de Saúde </t>
    </r>
    <r>
      <rPr>
        <b/>
        <sz val="10"/>
        <rFont val="Century Gothic"/>
        <family val="2"/>
      </rPr>
      <t>- CCT SEAC/DF</t>
    </r>
  </si>
  <si>
    <r>
      <t xml:space="preserve">Seguro de vida e Auxílio Funeral </t>
    </r>
    <r>
      <rPr>
        <b/>
        <sz val="10"/>
        <rFont val="Century Gothic"/>
        <family val="2"/>
      </rPr>
      <t>- CCT SEAC/DF</t>
    </r>
  </si>
  <si>
    <t>SEAC/DF - DF000010/2019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</si>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</sst>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 &quot;#,##0.00"/>
    <numFmt numFmtId="167" formatCode="&quot;R$&quot;\ #,##0.00"/>
    <numFmt numFmtId="168" formatCode="0.000%"/>
    <numFmt numFmtId="169" formatCode="_-&quot;R$ &quot;* #,##0.00_-;&quot;-R$ &quot;* #,##0.00_-;_-&quot;R$ &quot;* \-??_-;_-@_-"/>
    <numFmt numFmtId="170" formatCode="[$R$-416]\ #,##0.00;[Red]\-[$R$-416]\ #,##0.00"/>
    <numFmt numFmtId="171" formatCode="mm/yy"/>
    <numFmt numFmtId="172" formatCode="0.00000"/>
    <numFmt numFmtId="173" formatCode="_(&quot;R$ &quot;* #,##0.00_);_(&quot;R$ &quot;* \(#,##0.00\);_(&quot;R$ &quot;* \-??_);_(@_)"/>
  </numFmts>
  <fonts count="7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Ecofont_Spranq_eco_Sans"/>
      <family val="2"/>
    </font>
    <font>
      <b/>
      <sz val="12"/>
      <color theme="0"/>
      <name val="Ecofont_Spranq_eco_Sans"/>
      <family val="2"/>
    </font>
    <font>
      <b/>
      <sz val="12"/>
      <color theme="1"/>
      <name val="Ecofont_Spranq_eco_Sans"/>
      <family val="2"/>
    </font>
    <font>
      <b/>
      <u/>
      <sz val="12"/>
      <color theme="1"/>
      <name val="Ecofont_Spranq_eco_Sans"/>
      <family val="2"/>
    </font>
    <font>
      <sz val="12"/>
      <color indexed="8"/>
      <name val="Ecofont_Spranq_eco_Sans"/>
      <family val="2"/>
    </font>
    <font>
      <sz val="12"/>
      <color theme="1"/>
      <name val="Ecofont_Spranq_eco_Sans"/>
      <family val="2"/>
    </font>
    <font>
      <sz val="12"/>
      <color indexed="8"/>
      <name val="Times New Roman"/>
      <family val="1"/>
    </font>
    <font>
      <strike/>
      <sz val="12"/>
      <color indexed="8"/>
      <name val="Ecofont_Spranq_eco_Sans"/>
      <family val="2"/>
    </font>
    <font>
      <sz val="12"/>
      <color theme="1"/>
      <name val="Calibri"/>
      <family val="2"/>
      <scheme val="minor"/>
    </font>
    <font>
      <i/>
      <u/>
      <sz val="12"/>
      <color indexed="8"/>
      <name val="Ecofont_Spranq_eco_Sans"/>
      <family val="2"/>
    </font>
    <font>
      <b/>
      <sz val="14"/>
      <color theme="1"/>
      <name val="Ecofont_Spranq_eco_Sans"/>
      <family val="2"/>
    </font>
    <font>
      <b/>
      <sz val="12"/>
      <color indexed="8"/>
      <name val="Ecofont_Spranq_eco_Sans"/>
      <family val="2"/>
    </font>
    <font>
      <i/>
      <sz val="12"/>
      <color theme="1"/>
      <name val="Ecofont_Spranq_eco_Sans"/>
      <family val="2"/>
    </font>
    <font>
      <u/>
      <sz val="12"/>
      <color theme="1"/>
      <name val="Ecofont_Spranq_eco_Sans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Ecofont_Spranq_eco_Sans"/>
      <family val="2"/>
    </font>
    <font>
      <b/>
      <i/>
      <sz val="11"/>
      <color indexed="8"/>
      <name val="Ecofont_Spranq_eco_Sans"/>
      <family val="2"/>
    </font>
    <font>
      <i/>
      <sz val="11"/>
      <color indexed="8"/>
      <name val="Ecofont_Spranq_eco_Sans"/>
      <family val="2"/>
    </font>
    <font>
      <sz val="14"/>
      <color theme="1"/>
      <name val="Calibri"/>
      <family val="2"/>
      <scheme val="minor"/>
    </font>
    <font>
      <b/>
      <sz val="11"/>
      <color theme="1"/>
      <name val="Ecofont_Spranq_eco_Sans"/>
      <family val="2"/>
    </font>
    <font>
      <sz val="10"/>
      <color theme="1"/>
      <name val="Ecofont_Spranq_eco_Sans"/>
      <family val="2"/>
    </font>
    <font>
      <i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10"/>
      <name val="Ecofont_Spranq_eco_Sans"/>
      <family val="2"/>
    </font>
    <font>
      <b/>
      <sz val="16"/>
      <color theme="1"/>
      <name val="Ecofont_Spranq_eco_Sans"/>
      <family val="2"/>
    </font>
    <font>
      <sz val="10"/>
      <name val="Arial"/>
      <family val="2"/>
    </font>
    <font>
      <b/>
      <sz val="11"/>
      <color theme="0"/>
      <name val="Ecofont_Spranq_eco_Sans"/>
      <family val="2"/>
    </font>
    <font>
      <b/>
      <sz val="9"/>
      <name val="Ecofont_Spranq_eco_Sans"/>
      <family val="2"/>
    </font>
    <font>
      <sz val="9"/>
      <name val="Ecofont_Spranq_eco_Sans"/>
      <family val="2"/>
    </font>
    <font>
      <i/>
      <sz val="9"/>
      <name val="Ecofont_Spranq_eco_Sans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Ecofont_Spranq_eco_Sans"/>
      <family val="2"/>
    </font>
    <font>
      <sz val="10"/>
      <name val="Arial"/>
      <family val="2"/>
      <charset val="1"/>
    </font>
    <font>
      <b/>
      <sz val="10"/>
      <name val="Century Gothic"/>
      <family val="2"/>
    </font>
    <font>
      <sz val="10"/>
      <name val="Century Gothic"/>
      <family val="2"/>
    </font>
    <font>
      <sz val="10"/>
      <color rgb="FFFFFFFF"/>
      <name val="Century Gothic"/>
      <family val="2"/>
    </font>
    <font>
      <b/>
      <i/>
      <sz val="10"/>
      <name val="Century Gothic"/>
      <family val="2"/>
    </font>
    <font>
      <i/>
      <sz val="10"/>
      <name val="Century Gothic"/>
      <family val="2"/>
    </font>
    <font>
      <sz val="10"/>
      <color rgb="FF000000"/>
      <name val="Century Gothic"/>
      <family val="2"/>
    </font>
    <font>
      <b/>
      <u/>
      <sz val="10"/>
      <name val="Century Gothic"/>
      <family val="2"/>
    </font>
    <font>
      <vertAlign val="superscript"/>
      <sz val="10"/>
      <name val="Century Gothic"/>
      <family val="2"/>
    </font>
    <font>
      <sz val="10"/>
      <color theme="1"/>
      <name val="Century Gothic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22"/>
      <color rgb="FFFF0000"/>
      <name val="Calibri"/>
      <family val="2"/>
      <scheme val="minor"/>
    </font>
    <font>
      <sz val="9"/>
      <color indexed="81"/>
      <name val="Tahoma"/>
      <family val="2"/>
    </font>
    <font>
      <b/>
      <vertAlign val="superscript"/>
      <sz val="10"/>
      <name val="Century Gothic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b/>
      <sz val="10"/>
      <color theme="1"/>
      <name val="Century Gothic"/>
      <family val="2"/>
    </font>
    <font>
      <sz val="9"/>
      <color indexed="81"/>
      <name val="Segoe UI"/>
      <charset val="1"/>
    </font>
  </fonts>
  <fills count="4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CCFFFF"/>
      </patternFill>
    </fill>
    <fill>
      <patternFill patternType="solid">
        <fgColor theme="8" tint="0.39997558519241921"/>
        <bgColor rgb="FFFFFF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rgb="FFFFFF00"/>
      </patternFill>
    </fill>
  </fills>
  <borders count="30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0" borderId="0"/>
    <xf numFmtId="0" fontId="28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9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8" fillId="0" borderId="0"/>
    <xf numFmtId="169" fontId="38" fillId="0" borderId="0" applyBorder="0" applyProtection="0"/>
    <xf numFmtId="9" fontId="38" fillId="0" borderId="0" applyBorder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0" borderId="0" applyNumberFormat="0" applyBorder="0" applyAlignment="0" applyProtection="0"/>
    <xf numFmtId="0" fontId="33" fillId="23" borderId="0" applyNumberFormat="0" applyBorder="0" applyAlignment="0" applyProtection="0"/>
    <xf numFmtId="0" fontId="33" fillId="26" borderId="0" applyNumberFormat="0" applyBorder="0" applyAlignment="0" applyProtection="0"/>
    <xf numFmtId="0" fontId="49" fillId="27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NumberFormat="0" applyBorder="0" applyAlignment="0" applyProtection="0"/>
    <xf numFmtId="0" fontId="50" fillId="19" borderId="0" applyNumberFormat="0" applyBorder="0" applyAlignment="0" applyProtection="0"/>
    <xf numFmtId="0" fontId="51" fillId="31" borderId="21" applyNumberFormat="0" applyAlignment="0" applyProtection="0"/>
    <xf numFmtId="0" fontId="52" fillId="32" borderId="22" applyNumberFormat="0" applyAlignment="0" applyProtection="0"/>
    <xf numFmtId="0" fontId="53" fillId="0" borderId="23" applyNumberFormat="0" applyFill="0" applyAlignment="0" applyProtection="0"/>
    <xf numFmtId="0" fontId="49" fillId="33" borderId="0" applyNumberFormat="0" applyBorder="0" applyAlignment="0" applyProtection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49" fillId="36" borderId="0" applyNumberFormat="0" applyBorder="0" applyAlignment="0" applyProtection="0"/>
    <xf numFmtId="0" fontId="54" fillId="22" borderId="21" applyNumberFormat="0" applyAlignment="0" applyProtection="0"/>
    <xf numFmtId="0" fontId="55" fillId="18" borderId="0" applyNumberFormat="0" applyBorder="0" applyAlignment="0" applyProtection="0"/>
    <xf numFmtId="173" fontId="28" fillId="0" borderId="0" applyFill="0" applyBorder="0" applyAlignment="0" applyProtection="0"/>
    <xf numFmtId="173" fontId="28" fillId="0" borderId="0" applyFill="0" applyBorder="0" applyAlignment="0" applyProtection="0"/>
    <xf numFmtId="164" fontId="28" fillId="0" borderId="0" applyFont="0" applyFill="0" applyBorder="0" applyAlignment="0" applyProtection="0"/>
    <xf numFmtId="0" fontId="56" fillId="37" borderId="0" applyNumberFormat="0" applyBorder="0" applyAlignment="0" applyProtection="0"/>
    <xf numFmtId="0" fontId="28" fillId="0" borderId="0"/>
    <xf numFmtId="0" fontId="28" fillId="0" borderId="0"/>
    <xf numFmtId="0" fontId="34" fillId="0" borderId="0"/>
    <xf numFmtId="0" fontId="28" fillId="38" borderId="24" applyNumberFormat="0" applyAlignment="0" applyProtection="0"/>
    <xf numFmtId="9" fontId="28" fillId="0" borderId="0" applyFont="0" applyFill="0" applyBorder="0" applyAlignment="0" applyProtection="0"/>
    <xf numFmtId="9" fontId="28" fillId="0" borderId="0" applyFill="0" applyBorder="0" applyAlignment="0" applyProtection="0"/>
    <xf numFmtId="0" fontId="57" fillId="31" borderId="25" applyNumberFormat="0" applyAlignment="0" applyProtection="0"/>
    <xf numFmtId="165" fontId="28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26" applyNumberFormat="0" applyFill="0" applyAlignment="0" applyProtection="0"/>
    <xf numFmtId="0" fontId="62" fillId="0" borderId="27" applyNumberFormat="0" applyFill="0" applyAlignment="0" applyProtection="0"/>
    <xf numFmtId="0" fontId="63" fillId="0" borderId="28" applyNumberFormat="0" applyFill="0" applyAlignment="0" applyProtection="0"/>
    <xf numFmtId="0" fontId="6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5" fillId="0" borderId="29" applyNumberFormat="0" applyFill="0" applyAlignment="0" applyProtection="0"/>
    <xf numFmtId="165" fontId="28" fillId="0" borderId="0" applyFont="0" applyFill="0" applyBorder="0" applyAlignment="0" applyProtection="0"/>
  </cellStyleXfs>
  <cellXfs count="352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justify" vertical="top" wrapText="1"/>
      <protection locked="0"/>
    </xf>
    <xf numFmtId="0" fontId="10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12" fillId="0" borderId="2" xfId="0" applyFont="1" applyBorder="1" applyAlignment="1" applyProtection="1">
      <alignment horizontal="center" vertical="top" wrapText="1"/>
      <protection locked="0"/>
    </xf>
    <xf numFmtId="0" fontId="4" fillId="0" borderId="0" xfId="0" applyFont="1" applyProtection="1"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7" fillId="0" borderId="4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justify" vertical="top" wrapText="1"/>
      <protection locked="0"/>
    </xf>
    <xf numFmtId="0" fontId="4" fillId="0" borderId="5" xfId="0" applyFont="1" applyBorder="1" applyAlignment="1" applyProtection="1">
      <protection locked="0"/>
    </xf>
    <xf numFmtId="0" fontId="7" fillId="0" borderId="4" xfId="0" applyFont="1" applyBorder="1" applyAlignment="1" applyProtection="1">
      <alignment vertical="top" wrapText="1"/>
      <protection locked="0"/>
    </xf>
    <xf numFmtId="2" fontId="7" fillId="0" borderId="4" xfId="0" applyNumberFormat="1" applyFont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wrapText="1"/>
      <protection locked="0"/>
    </xf>
    <xf numFmtId="10" fontId="7" fillId="0" borderId="4" xfId="0" applyNumberFormat="1" applyFont="1" applyBorder="1" applyAlignment="1" applyProtection="1">
      <alignment horizontal="center" wrapText="1"/>
      <protection locked="0"/>
    </xf>
    <xf numFmtId="2" fontId="7" fillId="0" borderId="4" xfId="0" applyNumberFormat="1" applyFont="1" applyBorder="1" applyAlignment="1" applyProtection="1">
      <alignment horizontal="center" vertical="top" wrapText="1"/>
      <protection locked="0"/>
    </xf>
    <xf numFmtId="0" fontId="7" fillId="3" borderId="4" xfId="0" applyFont="1" applyFill="1" applyBorder="1" applyAlignment="1" applyProtection="1">
      <alignment horizontal="justify" vertical="top" wrapText="1"/>
      <protection locked="0"/>
    </xf>
    <xf numFmtId="10" fontId="7" fillId="3" borderId="4" xfId="0" applyNumberFormat="1" applyFont="1" applyFill="1" applyBorder="1" applyAlignment="1" applyProtection="1">
      <alignment horizontal="center" vertical="top" wrapText="1"/>
      <protection locked="0"/>
    </xf>
    <xf numFmtId="2" fontId="7" fillId="3" borderId="4" xfId="0" applyNumberFormat="1" applyFont="1" applyFill="1" applyBorder="1" applyAlignment="1" applyProtection="1">
      <alignment horizontal="center" vertical="top" wrapText="1"/>
    </xf>
    <xf numFmtId="0" fontId="16" fillId="3" borderId="4" xfId="0" applyFont="1" applyFill="1" applyBorder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center" vertical="center"/>
    </xf>
    <xf numFmtId="0" fontId="7" fillId="0" borderId="4" xfId="0" applyFont="1" applyBorder="1" applyProtection="1"/>
    <xf numFmtId="10" fontId="10" fillId="0" borderId="4" xfId="2" applyNumberFormat="1" applyFont="1" applyBorder="1" applyAlignment="1" applyProtection="1">
      <alignment horizontal="center"/>
      <protection locked="0"/>
    </xf>
    <xf numFmtId="2" fontId="10" fillId="0" borderId="4" xfId="0" applyNumberFormat="1" applyFont="1" applyBorder="1" applyAlignment="1" applyProtection="1">
      <alignment horizontal="center"/>
    </xf>
    <xf numFmtId="10" fontId="10" fillId="3" borderId="4" xfId="2" applyNumberFormat="1" applyFont="1" applyFill="1" applyBorder="1" applyAlignment="1" applyProtection="1">
      <alignment horizontal="center"/>
    </xf>
    <xf numFmtId="2" fontId="10" fillId="3" borderId="4" xfId="0" applyNumberFormat="1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10" fontId="10" fillId="3" borderId="0" xfId="2" applyNumberFormat="1" applyFont="1" applyFill="1" applyBorder="1" applyAlignment="1" applyProtection="1">
      <alignment horizontal="center"/>
    </xf>
    <xf numFmtId="2" fontId="10" fillId="3" borderId="0" xfId="0" applyNumberFormat="1" applyFont="1" applyFill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 vertical="center"/>
    </xf>
    <xf numFmtId="0" fontId="10" fillId="0" borderId="4" xfId="0" applyFont="1" applyBorder="1" applyProtection="1"/>
    <xf numFmtId="0" fontId="16" fillId="3" borderId="4" xfId="0" applyFont="1" applyFill="1" applyBorder="1" applyAlignment="1" applyProtection="1">
      <alignment horizontal="center"/>
    </xf>
    <xf numFmtId="0" fontId="7" fillId="0" borderId="4" xfId="0" applyFont="1" applyBorder="1" applyAlignment="1" applyProtection="1">
      <alignment wrapText="1"/>
    </xf>
    <xf numFmtId="10" fontId="10" fillId="0" borderId="4" xfId="2" applyNumberFormat="1" applyFont="1" applyBorder="1" applyAlignment="1" applyProtection="1">
      <alignment horizontal="center" vertical="center"/>
    </xf>
    <xf numFmtId="2" fontId="10" fillId="0" borderId="4" xfId="0" applyNumberFormat="1" applyFont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7" fillId="0" borderId="4" xfId="0" applyFont="1" applyBorder="1" applyAlignment="1" applyProtection="1">
      <alignment horizontal="left" wrapText="1"/>
    </xf>
    <xf numFmtId="0" fontId="4" fillId="3" borderId="4" xfId="0" applyFont="1" applyFill="1" applyBorder="1" applyAlignment="1" applyProtection="1">
      <alignment horizontal="center" vertical="top" wrapText="1"/>
      <protection locked="0"/>
    </xf>
    <xf numFmtId="2" fontId="4" fillId="3" borderId="4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 vertical="top" wrapText="1"/>
    </xf>
    <xf numFmtId="2" fontId="7" fillId="0" borderId="4" xfId="0" applyNumberFormat="1" applyFont="1" applyBorder="1" applyAlignment="1" applyProtection="1">
      <alignment horizontal="center" vertical="top" wrapText="1"/>
    </xf>
    <xf numFmtId="0" fontId="7" fillId="4" borderId="4" xfId="0" applyFont="1" applyFill="1" applyBorder="1" applyAlignment="1" applyProtection="1">
      <alignment horizontal="justify" vertical="top" wrapText="1"/>
    </xf>
    <xf numFmtId="2" fontId="7" fillId="4" borderId="4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0" fillId="0" borderId="0" xfId="0" applyFill="1" applyProtection="1"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justify" vertical="top" wrapText="1"/>
      <protection locked="0"/>
    </xf>
    <xf numFmtId="0" fontId="4" fillId="4" borderId="4" xfId="0" applyFont="1" applyFill="1" applyBorder="1" applyAlignment="1" applyProtection="1">
      <alignment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top" wrapText="1"/>
      <protection locked="0"/>
    </xf>
    <xf numFmtId="10" fontId="7" fillId="0" borderId="4" xfId="2" applyNumberFormat="1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protection locked="0"/>
    </xf>
    <xf numFmtId="0" fontId="4" fillId="4" borderId="4" xfId="0" applyFont="1" applyFill="1" applyBorder="1" applyAlignment="1" applyProtection="1">
      <alignment vertical="top" wrapText="1"/>
      <protection locked="0"/>
    </xf>
    <xf numFmtId="10" fontId="7" fillId="4" borderId="4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protection locked="0"/>
    </xf>
    <xf numFmtId="0" fontId="0" fillId="0" borderId="0" xfId="0" applyBorder="1" applyProtection="1"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 applyProtection="1">
      <alignment horizontal="center" vertical="top" wrapText="1"/>
      <protection locked="0"/>
    </xf>
    <xf numFmtId="0" fontId="7" fillId="0" borderId="6" xfId="0" applyNumberFormat="1" applyFont="1" applyBorder="1" applyAlignment="1" applyProtection="1">
      <alignment horizontal="center" vertical="top" wrapText="1"/>
      <protection locked="0"/>
    </xf>
    <xf numFmtId="2" fontId="22" fillId="0" borderId="0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4" fillId="4" borderId="6" xfId="2" applyNumberFormat="1" applyFont="1" applyFill="1" applyBorder="1" applyAlignment="1" applyProtection="1">
      <alignment horizontal="center" vertical="top" wrapText="1"/>
    </xf>
    <xf numFmtId="2" fontId="4" fillId="4" borderId="4" xfId="0" applyNumberFormat="1" applyFont="1" applyFill="1" applyBorder="1" applyAlignment="1" applyProtection="1">
      <alignment horizontal="center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Font="1" applyProtection="1">
      <protection locked="0"/>
    </xf>
    <xf numFmtId="0" fontId="23" fillId="0" borderId="0" xfId="0" applyFont="1" applyProtection="1">
      <protection locked="0"/>
    </xf>
    <xf numFmtId="2" fontId="23" fillId="0" borderId="0" xfId="0" applyNumberFormat="1" applyFont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10" fillId="0" borderId="4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7" fillId="3" borderId="4" xfId="0" applyFont="1" applyFill="1" applyBorder="1" applyAlignment="1" applyProtection="1">
      <alignment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Protection="1">
      <protection locked="0"/>
    </xf>
    <xf numFmtId="0" fontId="6" fillId="3" borderId="4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4" fillId="6" borderId="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15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center" vertical="top" wrapText="1"/>
      <protection locked="0"/>
    </xf>
    <xf numFmtId="0" fontId="12" fillId="0" borderId="2" xfId="0" applyFont="1" applyBorder="1" applyAlignment="1" applyProtection="1">
      <alignment horizontal="center" vertical="center" wrapText="1"/>
    </xf>
    <xf numFmtId="0" fontId="7" fillId="8" borderId="16" xfId="0" applyFont="1" applyFill="1" applyBorder="1" applyAlignment="1" applyProtection="1">
      <alignment horizontal="center" wrapText="1"/>
      <protection locked="0"/>
    </xf>
    <xf numFmtId="0" fontId="7" fillId="8" borderId="19" xfId="0" applyFont="1" applyFill="1" applyBorder="1" applyAlignment="1" applyProtection="1">
      <alignment horizontal="center" wrapText="1"/>
      <protection locked="0"/>
    </xf>
    <xf numFmtId="0" fontId="7" fillId="8" borderId="18" xfId="0" applyFont="1" applyFill="1" applyBorder="1" applyAlignment="1" applyProtection="1">
      <alignment vertical="center" wrapText="1"/>
      <protection locked="0"/>
    </xf>
    <xf numFmtId="0" fontId="4" fillId="6" borderId="7" xfId="0" applyFont="1" applyFill="1" applyBorder="1" applyAlignment="1" applyProtection="1">
      <alignment horizontal="center" vertical="center" wrapText="1"/>
      <protection locked="0"/>
    </xf>
    <xf numFmtId="0" fontId="7" fillId="6" borderId="20" xfId="0" applyFont="1" applyFill="1" applyBorder="1" applyAlignment="1" applyProtection="1">
      <alignment horizont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164" fontId="10" fillId="0" borderId="0" xfId="0" applyNumberFormat="1" applyFont="1" applyBorder="1" applyProtection="1">
      <protection locked="0"/>
    </xf>
    <xf numFmtId="39" fontId="7" fillId="0" borderId="4" xfId="0" applyNumberFormat="1" applyFont="1" applyBorder="1" applyAlignment="1" applyProtection="1">
      <alignment horizontal="center" vertical="top" wrapText="1"/>
    </xf>
    <xf numFmtId="2" fontId="4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5" xfId="0" applyNumberFormat="1" applyFont="1" applyFill="1" applyBorder="1" applyAlignment="1" applyProtection="1">
      <alignment horizontal="center" vertical="top" wrapText="1"/>
    </xf>
    <xf numFmtId="39" fontId="7" fillId="0" borderId="4" xfId="1" applyNumberFormat="1" applyFont="1" applyBorder="1" applyAlignment="1" applyProtection="1">
      <alignment horizontal="center" vertical="top" wrapText="1"/>
    </xf>
    <xf numFmtId="39" fontId="4" fillId="0" borderId="4" xfId="1" applyNumberFormat="1" applyFont="1" applyFill="1" applyBorder="1" applyAlignment="1" applyProtection="1">
      <alignment horizontal="center" vertical="top" wrapText="1"/>
    </xf>
    <xf numFmtId="39" fontId="7" fillId="0" borderId="4" xfId="1" applyNumberFormat="1" applyFont="1" applyFill="1" applyBorder="1" applyAlignment="1" applyProtection="1">
      <alignment horizontal="center" wrapText="1"/>
      <protection locked="0"/>
    </xf>
    <xf numFmtId="39" fontId="4" fillId="0" borderId="4" xfId="1" applyNumberFormat="1" applyFont="1" applyFill="1" applyBorder="1" applyAlignment="1" applyProtection="1">
      <alignment horizontal="center" wrapText="1"/>
      <protection locked="0"/>
    </xf>
    <xf numFmtId="4" fontId="7" fillId="0" borderId="4" xfId="0" applyNumberFormat="1" applyFont="1" applyBorder="1" applyAlignment="1" applyProtection="1">
      <alignment horizontal="center" vertical="top" wrapText="1"/>
    </xf>
    <xf numFmtId="4" fontId="7" fillId="4" borderId="4" xfId="0" applyNumberFormat="1" applyFont="1" applyFill="1" applyBorder="1" applyAlignment="1" applyProtection="1">
      <alignment horizontal="center" vertical="top" wrapText="1"/>
    </xf>
    <xf numFmtId="4" fontId="0" fillId="0" borderId="0" xfId="0" quotePrefix="1" applyNumberFormat="1" applyProtection="1">
      <protection locked="0"/>
    </xf>
    <xf numFmtId="0" fontId="4" fillId="8" borderId="16" xfId="0" applyFont="1" applyFill="1" applyBorder="1" applyAlignment="1" applyProtection="1">
      <alignment horizontal="center" vertical="center" wrapText="1"/>
      <protection locked="0"/>
    </xf>
    <xf numFmtId="0" fontId="4" fillId="8" borderId="4" xfId="0" applyNumberFormat="1" applyFont="1" applyFill="1" applyBorder="1" applyAlignment="1" applyProtection="1">
      <alignment horizontal="center" vertical="center" wrapText="1"/>
    </xf>
    <xf numFmtId="0" fontId="31" fillId="0" borderId="0" xfId="0" applyFont="1" applyProtection="1"/>
    <xf numFmtId="0" fontId="31" fillId="0" borderId="4" xfId="0" applyFont="1" applyBorder="1" applyAlignment="1" applyProtection="1">
      <alignment horizontal="center" vertical="center"/>
    </xf>
    <xf numFmtId="164" fontId="31" fillId="0" borderId="4" xfId="1" applyFont="1" applyBorder="1" applyAlignment="1" applyProtection="1">
      <alignment horizontal="center" vertical="center"/>
    </xf>
    <xf numFmtId="39" fontId="31" fillId="10" borderId="4" xfId="3" applyNumberFormat="1" applyFont="1" applyFill="1" applyBorder="1" applyAlignment="1" applyProtection="1">
      <alignment horizontal="right"/>
    </xf>
    <xf numFmtId="0" fontId="31" fillId="10" borderId="4" xfId="0" applyFont="1" applyFill="1" applyBorder="1" applyProtection="1"/>
    <xf numFmtId="0" fontId="30" fillId="0" borderId="0" xfId="0" applyFont="1" applyAlignment="1" applyProtection="1"/>
    <xf numFmtId="0" fontId="31" fillId="0" borderId="4" xfId="0" applyFont="1" applyBorder="1" applyProtection="1"/>
    <xf numFmtId="164" fontId="31" fillId="0" borderId="4" xfId="1" applyFont="1" applyBorder="1" applyProtection="1"/>
    <xf numFmtId="0" fontId="32" fillId="0" borderId="4" xfId="0" applyFont="1" applyBorder="1" applyAlignment="1" applyProtection="1">
      <alignment horizontal="right"/>
    </xf>
    <xf numFmtId="0" fontId="30" fillId="9" borderId="4" xfId="0" applyFont="1" applyFill="1" applyBorder="1" applyProtection="1"/>
    <xf numFmtId="39" fontId="30" fillId="9" borderId="4" xfId="0" applyNumberFormat="1" applyFont="1" applyFill="1" applyBorder="1" applyAlignment="1" applyProtection="1">
      <alignment horizontal="right"/>
    </xf>
    <xf numFmtId="2" fontId="30" fillId="9" borderId="4" xfId="0" applyNumberFormat="1" applyFont="1" applyFill="1" applyBorder="1" applyProtection="1"/>
    <xf numFmtId="0" fontId="30" fillId="9" borderId="4" xfId="0" applyFont="1" applyFill="1" applyBorder="1" applyAlignment="1" applyProtection="1">
      <alignment horizontal="center" vertical="center" wrapText="1"/>
    </xf>
    <xf numFmtId="164" fontId="30" fillId="9" borderId="4" xfId="1" applyFont="1" applyFill="1" applyBorder="1" applyAlignment="1" applyProtection="1">
      <alignment horizontal="center" vertical="center"/>
    </xf>
    <xf numFmtId="164" fontId="31" fillId="9" borderId="4" xfId="1" applyFont="1" applyFill="1" applyBorder="1" applyAlignment="1" applyProtection="1">
      <alignment horizontal="center" vertical="center"/>
    </xf>
    <xf numFmtId="164" fontId="30" fillId="9" borderId="4" xfId="0" applyNumberFormat="1" applyFont="1" applyFill="1" applyBorder="1" applyProtection="1"/>
    <xf numFmtId="0" fontId="31" fillId="0" borderId="4" xfId="0" applyFont="1" applyBorder="1" applyAlignment="1" applyProtection="1">
      <alignment horizontal="left" vertical="center" wrapText="1"/>
    </xf>
    <xf numFmtId="164" fontId="31" fillId="11" borderId="4" xfId="1" applyFont="1" applyFill="1" applyBorder="1" applyAlignment="1" applyProtection="1">
      <alignment horizontal="center" vertical="center"/>
      <protection locked="0"/>
    </xf>
    <xf numFmtId="0" fontId="31" fillId="11" borderId="4" xfId="0" applyFont="1" applyFill="1" applyBorder="1" applyAlignment="1" applyProtection="1">
      <alignment horizontal="right"/>
      <protection locked="0"/>
    </xf>
    <xf numFmtId="164" fontId="31" fillId="11" borderId="4" xfId="1" applyFont="1" applyFill="1" applyBorder="1" applyAlignment="1" applyProtection="1">
      <alignment horizontal="right"/>
      <protection locked="0"/>
    </xf>
    <xf numFmtId="2" fontId="31" fillId="11" borderId="4" xfId="0" applyNumberFormat="1" applyFont="1" applyFill="1" applyBorder="1" applyAlignment="1" applyProtection="1">
      <alignment horizontal="right"/>
      <protection locked="0"/>
    </xf>
    <xf numFmtId="0" fontId="31" fillId="0" borderId="4" xfId="0" applyFont="1" applyFill="1" applyBorder="1" applyAlignment="1" applyProtection="1">
      <alignment horizontal="right"/>
    </xf>
    <xf numFmtId="9" fontId="31" fillId="0" borderId="4" xfId="0" applyNumberFormat="1" applyFont="1" applyFill="1" applyBorder="1" applyProtection="1"/>
    <xf numFmtId="0" fontId="30" fillId="0" borderId="0" xfId="0" applyFont="1" applyProtection="1"/>
    <xf numFmtId="0" fontId="0" fillId="0" borderId="0" xfId="0" applyAlignment="1">
      <alignment horizontal="center" vertical="center" wrapText="1"/>
    </xf>
    <xf numFmtId="0" fontId="2" fillId="12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36" fillId="0" borderId="0" xfId="0" applyFont="1"/>
    <xf numFmtId="0" fontId="0" fillId="0" borderId="0" xfId="0" applyFill="1"/>
    <xf numFmtId="0" fontId="37" fillId="0" borderId="4" xfId="0" applyFont="1" applyBorder="1" applyAlignment="1" applyProtection="1">
      <alignment horizontal="left" vertical="center" wrapText="1"/>
    </xf>
    <xf numFmtId="0" fontId="40" fillId="14" borderId="4" xfId="0" applyFont="1" applyFill="1" applyBorder="1" applyAlignment="1">
      <alignment horizontal="center" vertical="center"/>
    </xf>
    <xf numFmtId="0" fontId="40" fillId="13" borderId="4" xfId="0" applyFont="1" applyFill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44" fillId="13" borderId="4" xfId="0" applyFont="1" applyFill="1" applyBorder="1" applyAlignment="1">
      <alignment vertical="center"/>
    </xf>
    <xf numFmtId="170" fontId="43" fillId="0" borderId="4" xfId="0" applyNumberFormat="1" applyFont="1" applyBorder="1" applyAlignment="1">
      <alignment horizontal="center" vertical="center"/>
    </xf>
    <xf numFmtId="10" fontId="47" fillId="0" borderId="4" xfId="0" applyNumberFormat="1" applyFont="1" applyBorder="1" applyAlignment="1">
      <alignment horizontal="center" vertical="center"/>
    </xf>
    <xf numFmtId="10" fontId="44" fillId="13" borderId="4" xfId="0" applyNumberFormat="1" applyFont="1" applyFill="1" applyBorder="1" applyAlignment="1">
      <alignment horizontal="center" vertical="center"/>
    </xf>
    <xf numFmtId="170" fontId="40" fillId="13" borderId="4" xfId="0" applyNumberFormat="1" applyFont="1" applyFill="1" applyBorder="1" applyAlignment="1">
      <alignment horizontal="center" vertical="center"/>
    </xf>
    <xf numFmtId="0" fontId="40" fillId="13" borderId="4" xfId="0" applyFont="1" applyFill="1" applyBorder="1" applyAlignment="1">
      <alignment horizontal="right" vertical="center"/>
    </xf>
    <xf numFmtId="164" fontId="0" fillId="0" borderId="4" xfId="1" applyFont="1" applyBorder="1" applyAlignment="1">
      <alignment horizontal="center" vertical="center"/>
    </xf>
    <xf numFmtId="10" fontId="40" fillId="0" borderId="4" xfId="2" applyNumberFormat="1" applyFont="1" applyBorder="1" applyAlignment="1">
      <alignment horizontal="center" vertical="center"/>
    </xf>
    <xf numFmtId="10" fontId="40" fillId="0" borderId="4" xfId="0" applyNumberFormat="1" applyFont="1" applyBorder="1" applyAlignment="1">
      <alignment horizontal="center" vertical="center"/>
    </xf>
    <xf numFmtId="170" fontId="42" fillId="0" borderId="4" xfId="0" applyNumberFormat="1" applyFont="1" applyBorder="1" applyAlignment="1">
      <alignment horizontal="center" vertical="center"/>
    </xf>
    <xf numFmtId="0" fontId="39" fillId="0" borderId="4" xfId="0" applyFont="1" applyBorder="1" applyAlignment="1">
      <alignment vertical="center"/>
    </xf>
    <xf numFmtId="164" fontId="48" fillId="16" borderId="4" xfId="1" applyFont="1" applyFill="1" applyBorder="1" applyAlignment="1" applyProtection="1">
      <alignment horizontal="center" vertical="center"/>
      <protection locked="0"/>
    </xf>
    <xf numFmtId="0" fontId="47" fillId="0" borderId="4" xfId="0" applyFont="1" applyFill="1" applyBorder="1" applyAlignment="1">
      <alignment horizontal="center" vertical="center"/>
    </xf>
    <xf numFmtId="167" fontId="44" fillId="0" borderId="4" xfId="0" applyNumberFormat="1" applyFont="1" applyFill="1" applyBorder="1" applyAlignment="1">
      <alignment vertical="center"/>
    </xf>
    <xf numFmtId="168" fontId="47" fillId="0" borderId="4" xfId="0" applyNumberFormat="1" applyFont="1" applyBorder="1" applyAlignment="1">
      <alignment horizontal="center" vertical="center"/>
    </xf>
    <xf numFmtId="0" fontId="64" fillId="0" borderId="0" xfId="0" applyFont="1"/>
    <xf numFmtId="170" fontId="39" fillId="0" borderId="4" xfId="0" applyNumberFormat="1" applyFont="1" applyBorder="1" applyAlignment="1">
      <alignment horizontal="center" vertical="center"/>
    </xf>
    <xf numFmtId="10" fontId="40" fillId="14" borderId="4" xfId="0" applyNumberFormat="1" applyFont="1" applyFill="1" applyBorder="1" applyAlignment="1">
      <alignment horizontal="center" vertical="center"/>
    </xf>
    <xf numFmtId="10" fontId="40" fillId="0" borderId="4" xfId="0" applyNumberFormat="1" applyFont="1" applyBorder="1" applyAlignment="1">
      <alignment vertical="center"/>
    </xf>
    <xf numFmtId="0" fontId="47" fillId="0" borderId="6" xfId="0" applyFont="1" applyFill="1" applyBorder="1" applyAlignment="1">
      <alignment horizontal="center" vertical="center"/>
    </xf>
    <xf numFmtId="0" fontId="40" fillId="13" borderId="13" xfId="0" applyFont="1" applyFill="1" applyBorder="1" applyAlignment="1">
      <alignment horizontal="left" vertical="center"/>
    </xf>
    <xf numFmtId="0" fontId="40" fillId="14" borderId="7" xfId="0" applyFont="1" applyFill="1" applyBorder="1" applyAlignment="1">
      <alignment horizontal="center" vertical="center"/>
    </xf>
    <xf numFmtId="170" fontId="39" fillId="40" borderId="4" xfId="0" applyNumberFormat="1" applyFont="1" applyFill="1" applyBorder="1" applyAlignment="1">
      <alignment horizontal="center" vertical="center"/>
    </xf>
    <xf numFmtId="10" fontId="39" fillId="39" borderId="4" xfId="0" applyNumberFormat="1" applyFont="1" applyFill="1" applyBorder="1" applyAlignment="1">
      <alignment horizontal="center" vertical="center"/>
    </xf>
    <xf numFmtId="170" fontId="39" fillId="39" borderId="4" xfId="0" applyNumberFormat="1" applyFont="1" applyFill="1" applyBorder="1" applyAlignment="1">
      <alignment horizontal="center" vertical="center"/>
    </xf>
    <xf numFmtId="170" fontId="39" fillId="40" borderId="4" xfId="0" applyNumberFormat="1" applyFont="1" applyFill="1" applyBorder="1" applyAlignment="1">
      <alignment horizontal="center" vertical="center" wrapText="1"/>
    </xf>
    <xf numFmtId="0" fontId="40" fillId="41" borderId="6" xfId="0" applyFont="1" applyFill="1" applyBorder="1" applyAlignment="1">
      <alignment horizontal="center" vertical="center" wrapText="1"/>
    </xf>
    <xf numFmtId="0" fontId="40" fillId="41" borderId="4" xfId="0" applyFont="1" applyFill="1" applyBorder="1" applyAlignment="1">
      <alignment horizontal="center" vertical="center"/>
    </xf>
    <xf numFmtId="0" fontId="39" fillId="41" borderId="4" xfId="0" applyFont="1" applyFill="1" applyBorder="1" applyAlignment="1">
      <alignment horizontal="center" vertical="center"/>
    </xf>
    <xf numFmtId="0" fontId="31" fillId="0" borderId="0" xfId="0" applyFont="1" applyAlignment="1" applyProtection="1">
      <alignment horizontal="center"/>
    </xf>
    <xf numFmtId="2" fontId="31" fillId="11" borderId="4" xfId="0" applyNumberFormat="1" applyFont="1" applyFill="1" applyBorder="1" applyAlignment="1" applyProtection="1">
      <alignment horizontal="right"/>
    </xf>
    <xf numFmtId="170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12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 wrapText="1"/>
    </xf>
    <xf numFmtId="0" fontId="36" fillId="0" borderId="0" xfId="0" applyFont="1" applyAlignment="1">
      <alignment horizontal="center" vertical="center" wrapText="1"/>
    </xf>
    <xf numFmtId="167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39" borderId="4" xfId="0" applyFont="1" applyFill="1" applyBorder="1" applyAlignment="1">
      <alignment horizontal="center" vertical="center" wrapText="1"/>
    </xf>
    <xf numFmtId="0" fontId="39" fillId="40" borderId="4" xfId="0" applyFont="1" applyFill="1" applyBorder="1" applyAlignment="1">
      <alignment horizontal="center" vertical="center"/>
    </xf>
    <xf numFmtId="0" fontId="39" fillId="40" borderId="4" xfId="0" applyFont="1" applyFill="1" applyBorder="1" applyAlignment="1">
      <alignment vertical="center"/>
    </xf>
    <xf numFmtId="0" fontId="40" fillId="13" borderId="4" xfId="0" applyFont="1" applyFill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170" fontId="40" fillId="0" borderId="4" xfId="0" applyNumberFormat="1" applyFont="1" applyBorder="1" applyAlignment="1">
      <alignment horizontal="center" vertical="center"/>
    </xf>
    <xf numFmtId="0" fontId="45" fillId="40" borderId="4" xfId="0" applyFont="1" applyFill="1" applyBorder="1" applyAlignment="1">
      <alignment horizontal="center" vertical="center" wrapText="1"/>
    </xf>
    <xf numFmtId="0" fontId="45" fillId="40" borderId="4" xfId="0" applyFont="1" applyFill="1" applyBorder="1" applyAlignment="1">
      <alignment horizontal="center" vertical="center"/>
    </xf>
    <xf numFmtId="0" fontId="39" fillId="40" borderId="4" xfId="0" applyFont="1" applyFill="1" applyBorder="1" applyAlignment="1">
      <alignment horizontal="left" vertical="center"/>
    </xf>
    <xf numFmtId="171" fontId="40" fillId="14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 wrapText="1"/>
    </xf>
    <xf numFmtId="7" fontId="2" fillId="0" borderId="4" xfId="0" applyNumberFormat="1" applyFont="1" applyFill="1" applyBorder="1" applyAlignment="1" applyProtection="1">
      <alignment horizontal="center" vertical="center" wrapText="1"/>
    </xf>
    <xf numFmtId="7" fontId="2" fillId="12" borderId="4" xfId="1" applyNumberFormat="1" applyFont="1" applyFill="1" applyBorder="1" applyAlignment="1" applyProtection="1">
      <alignment vertical="center"/>
    </xf>
    <xf numFmtId="167" fontId="36" fillId="39" borderId="4" xfId="0" applyNumberFormat="1" applyFont="1" applyFill="1" applyBorder="1" applyAlignment="1">
      <alignment horizontal="center" vertical="center" wrapText="1"/>
    </xf>
    <xf numFmtId="9" fontId="40" fillId="45" borderId="4" xfId="0" applyNumberFormat="1" applyFont="1" applyFill="1" applyBorder="1" applyAlignment="1">
      <alignment horizontal="center" vertical="center"/>
    </xf>
    <xf numFmtId="10" fontId="69" fillId="40" borderId="4" xfId="0" applyNumberFormat="1" applyFont="1" applyFill="1" applyBorder="1" applyAlignment="1">
      <alignment horizontal="center" vertical="center"/>
    </xf>
    <xf numFmtId="170" fontId="40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6" fillId="39" borderId="4" xfId="0" applyFont="1" applyFill="1" applyBorder="1" applyAlignment="1">
      <alignment horizontal="center" vertical="center" wrapText="1"/>
    </xf>
    <xf numFmtId="0" fontId="39" fillId="40" borderId="4" xfId="0" applyFont="1" applyFill="1" applyBorder="1" applyAlignment="1">
      <alignment horizontal="left" vertical="center"/>
    </xf>
    <xf numFmtId="0" fontId="39" fillId="4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0" fontId="45" fillId="40" borderId="4" xfId="0" applyFont="1" applyFill="1" applyBorder="1" applyAlignment="1">
      <alignment horizontal="center" vertical="center"/>
    </xf>
    <xf numFmtId="0" fontId="45" fillId="40" borderId="4" xfId="0" applyFont="1" applyFill="1" applyBorder="1" applyAlignment="1">
      <alignment horizontal="center" vertical="center" wrapText="1"/>
    </xf>
    <xf numFmtId="170" fontId="40" fillId="0" borderId="4" xfId="0" applyNumberFormat="1" applyFont="1" applyBorder="1" applyAlignment="1">
      <alignment horizontal="center" vertical="center"/>
    </xf>
    <xf numFmtId="0" fontId="40" fillId="13" borderId="4" xfId="0" applyFont="1" applyFill="1" applyBorder="1" applyAlignment="1">
      <alignment horizontal="center" vertical="center"/>
    </xf>
    <xf numFmtId="0" fontId="39" fillId="40" borderId="4" xfId="0" applyFont="1" applyFill="1" applyBorder="1" applyAlignment="1">
      <alignment vertical="center"/>
    </xf>
    <xf numFmtId="170" fontId="40" fillId="11" borderId="4" xfId="0" applyNumberFormat="1" applyFont="1" applyFill="1" applyBorder="1" applyAlignment="1">
      <alignment horizontal="center" vertical="center"/>
    </xf>
    <xf numFmtId="0" fontId="4" fillId="6" borderId="14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 applyProtection="1">
      <alignment horizontal="center"/>
      <protection locked="0"/>
    </xf>
    <xf numFmtId="166" fontId="21" fillId="0" borderId="0" xfId="0" applyNumberFormat="1" applyFont="1" applyBorder="1" applyAlignment="1" applyProtection="1">
      <alignment horizontal="center"/>
      <protection locked="0"/>
    </xf>
    <xf numFmtId="0" fontId="4" fillId="5" borderId="6" xfId="0" applyFont="1" applyFill="1" applyBorder="1" applyAlignment="1" applyProtection="1">
      <alignment horizontal="left" wrapText="1"/>
      <protection locked="0"/>
    </xf>
    <xf numFmtId="0" fontId="4" fillId="5" borderId="13" xfId="0" applyFont="1" applyFill="1" applyBorder="1" applyAlignment="1" applyProtection="1">
      <alignment horizontal="left" wrapText="1"/>
      <protection locked="0"/>
    </xf>
    <xf numFmtId="0" fontId="4" fillId="5" borderId="7" xfId="0" applyFont="1" applyFill="1" applyBorder="1" applyAlignment="1" applyProtection="1">
      <alignment horizontal="left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5" borderId="6" xfId="0" applyFont="1" applyFill="1" applyBorder="1" applyAlignment="1" applyProtection="1">
      <alignment horizontal="left" vertical="top" wrapText="1"/>
      <protection locked="0"/>
    </xf>
    <xf numFmtId="0" fontId="4" fillId="5" borderId="13" xfId="0" applyFont="1" applyFill="1" applyBorder="1" applyAlignment="1" applyProtection="1">
      <alignment horizontal="left" vertical="top" wrapText="1"/>
      <protection locked="0"/>
    </xf>
    <xf numFmtId="0" fontId="4" fillId="5" borderId="7" xfId="0" applyFont="1" applyFill="1" applyBorder="1" applyAlignment="1" applyProtection="1">
      <alignment horizontal="left" vertical="top" wrapText="1"/>
      <protection locked="0"/>
    </xf>
    <xf numFmtId="0" fontId="4" fillId="4" borderId="4" xfId="0" applyFont="1" applyFill="1" applyBorder="1" applyAlignment="1" applyProtection="1">
      <alignment vertical="center" wrapText="1"/>
    </xf>
    <xf numFmtId="0" fontId="4" fillId="4" borderId="9" xfId="0" applyFont="1" applyFill="1" applyBorder="1" applyAlignment="1" applyProtection="1">
      <alignment horizontal="center" vertical="top" wrapText="1"/>
    </xf>
    <xf numFmtId="0" fontId="4" fillId="4" borderId="10" xfId="0" applyFont="1" applyFill="1" applyBorder="1" applyAlignment="1" applyProtection="1">
      <alignment horizontal="center" vertical="top" wrapText="1"/>
    </xf>
    <xf numFmtId="0" fontId="4" fillId="4" borderId="11" xfId="0" applyFont="1" applyFill="1" applyBorder="1" applyAlignment="1" applyProtection="1">
      <alignment horizontal="center" vertical="top" wrapText="1"/>
    </xf>
    <xf numFmtId="0" fontId="4" fillId="4" borderId="12" xfId="0" applyFont="1" applyFill="1" applyBorder="1" applyAlignment="1" applyProtection="1">
      <alignment horizontal="center" vertical="top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wrapText="1"/>
    </xf>
    <xf numFmtId="0" fontId="4" fillId="4" borderId="4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/>
      <protection locked="0"/>
    </xf>
    <xf numFmtId="0" fontId="17" fillId="0" borderId="8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7" xfId="0" applyFont="1" applyBorder="1" applyAlignment="1" applyProtection="1">
      <alignment horizontal="left" wrapText="1"/>
      <protection locked="0"/>
    </xf>
    <xf numFmtId="0" fontId="4" fillId="3" borderId="6" xfId="0" applyFont="1" applyFill="1" applyBorder="1" applyAlignment="1" applyProtection="1">
      <alignment horizontal="left"/>
    </xf>
    <xf numFmtId="0" fontId="4" fillId="3" borderId="7" xfId="0" applyFont="1" applyFill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left"/>
    </xf>
    <xf numFmtId="0" fontId="4" fillId="3" borderId="4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left" vertical="top" wrapText="1"/>
      <protection locked="0"/>
    </xf>
    <xf numFmtId="0" fontId="4" fillId="3" borderId="7" xfId="0" applyFont="1" applyFill="1" applyBorder="1" applyAlignment="1" applyProtection="1">
      <alignment horizontal="left" vertical="top" wrapText="1"/>
      <protection locked="0"/>
    </xf>
    <xf numFmtId="0" fontId="4" fillId="3" borderId="4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2" fillId="12" borderId="6" xfId="0" applyFont="1" applyFill="1" applyBorder="1" applyAlignment="1" applyProtection="1">
      <alignment horizontal="center" vertical="center" wrapText="1"/>
    </xf>
    <xf numFmtId="0" fontId="2" fillId="12" borderId="13" xfId="0" applyFont="1" applyFill="1" applyBorder="1" applyAlignment="1" applyProtection="1">
      <alignment horizontal="center" vertical="center" wrapText="1"/>
    </xf>
    <xf numFmtId="0" fontId="2" fillId="12" borderId="7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 wrapText="1"/>
    </xf>
    <xf numFmtId="0" fontId="3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0" fillId="9" borderId="6" xfId="0" applyFont="1" applyFill="1" applyBorder="1" applyAlignment="1" applyProtection="1">
      <alignment horizontal="center"/>
    </xf>
    <xf numFmtId="0" fontId="30" fillId="9" borderId="7" xfId="0" applyFont="1" applyFill="1" applyBorder="1" applyAlignment="1" applyProtection="1">
      <alignment horizontal="center"/>
    </xf>
    <xf numFmtId="0" fontId="30" fillId="44" borderId="18" xfId="0" applyFont="1" applyFill="1" applyBorder="1" applyAlignment="1" applyProtection="1">
      <alignment horizontal="center" wrapText="1"/>
    </xf>
    <xf numFmtId="0" fontId="36" fillId="44" borderId="18" xfId="0" applyFont="1" applyFill="1" applyBorder="1" applyAlignment="1">
      <alignment horizontal="center" wrapText="1"/>
    </xf>
    <xf numFmtId="0" fontId="30" fillId="43" borderId="4" xfId="0" applyFont="1" applyFill="1" applyBorder="1" applyAlignment="1" applyProtection="1">
      <alignment horizontal="center"/>
    </xf>
    <xf numFmtId="0" fontId="29" fillId="9" borderId="0" xfId="0" applyFont="1" applyFill="1" applyAlignment="1" applyProtection="1">
      <alignment horizontal="center"/>
    </xf>
    <xf numFmtId="0" fontId="30" fillId="9" borderId="13" xfId="0" applyFont="1" applyFill="1" applyBorder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0" fillId="39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6" fillId="39" borderId="4" xfId="0" applyFont="1" applyFill="1" applyBorder="1" applyAlignment="1">
      <alignment horizontal="center" vertical="center" wrapText="1"/>
    </xf>
    <xf numFmtId="0" fontId="40" fillId="13" borderId="4" xfId="0" applyFont="1" applyFill="1" applyBorder="1" applyAlignment="1">
      <alignment horizontal="left" vertical="center"/>
    </xf>
    <xf numFmtId="0" fontId="39" fillId="40" borderId="4" xfId="0" applyFont="1" applyFill="1" applyBorder="1" applyAlignment="1">
      <alignment horizontal="left" vertical="center"/>
    </xf>
    <xf numFmtId="0" fontId="39" fillId="40" borderId="4" xfId="0" applyFont="1" applyFill="1" applyBorder="1" applyAlignment="1">
      <alignment horizontal="left" vertical="center" wrapText="1"/>
    </xf>
    <xf numFmtId="0" fontId="39" fillId="39" borderId="4" xfId="0" applyFont="1" applyFill="1" applyBorder="1" applyAlignment="1">
      <alignment horizontal="center" vertical="center" wrapText="1"/>
    </xf>
    <xf numFmtId="0" fontId="0" fillId="39" borderId="4" xfId="0" applyFill="1" applyBorder="1" applyAlignment="1">
      <alignment horizontal="left" vertical="center" wrapText="1"/>
    </xf>
    <xf numFmtId="0" fontId="39" fillId="40" borderId="4" xfId="0" applyFont="1" applyFill="1" applyBorder="1" applyAlignment="1">
      <alignment horizontal="center" vertical="center"/>
    </xf>
    <xf numFmtId="0" fontId="40" fillId="13" borderId="6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39" fillId="40" borderId="6" xfId="0" applyFont="1" applyFill="1" applyBorder="1" applyAlignment="1">
      <alignment horizontal="center" vertical="center" wrapText="1"/>
    </xf>
    <xf numFmtId="0" fontId="0" fillId="39" borderId="13" xfId="0" applyFill="1" applyBorder="1" applyAlignment="1">
      <alignment horizontal="center" vertical="center" wrapText="1"/>
    </xf>
    <xf numFmtId="0" fontId="0" fillId="39" borderId="7" xfId="0" applyFill="1" applyBorder="1" applyAlignment="1">
      <alignment horizontal="center" vertical="center" wrapText="1"/>
    </xf>
    <xf numFmtId="0" fontId="39" fillId="15" borderId="4" xfId="0" applyFont="1" applyFill="1" applyBorder="1" applyAlignment="1">
      <alignment horizontal="center" vertical="center"/>
    </xf>
    <xf numFmtId="0" fontId="40" fillId="0" borderId="4" xfId="0" applyFont="1" applyBorder="1" applyAlignment="1">
      <alignment horizontal="left" vertical="center"/>
    </xf>
    <xf numFmtId="0" fontId="40" fillId="0" borderId="6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40" fillId="0" borderId="4" xfId="0" applyFont="1" applyBorder="1" applyAlignment="1">
      <alignment horizontal="center" vertical="center"/>
    </xf>
    <xf numFmtId="9" fontId="40" fillId="0" borderId="6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0" fontId="39" fillId="40" borderId="13" xfId="0" applyFont="1" applyFill="1" applyBorder="1" applyAlignment="1">
      <alignment horizontal="center" vertical="center" wrapText="1"/>
    </xf>
    <xf numFmtId="0" fontId="40" fillId="0" borderId="4" xfId="0" applyFont="1" applyBorder="1" applyAlignment="1">
      <alignment horizontal="left" vertical="center" wrapText="1"/>
    </xf>
    <xf numFmtId="0" fontId="45" fillId="40" borderId="4" xfId="0" applyFont="1" applyFill="1" applyBorder="1" applyAlignment="1">
      <alignment horizontal="center" vertical="center"/>
    </xf>
    <xf numFmtId="0" fontId="39" fillId="40" borderId="7" xfId="0" applyFont="1" applyFill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9" fontId="40" fillId="7" borderId="4" xfId="0" applyNumberFormat="1" applyFont="1" applyFill="1" applyBorder="1" applyAlignment="1">
      <alignment horizontal="left" vertical="center"/>
    </xf>
    <xf numFmtId="0" fontId="40" fillId="7" borderId="4" xfId="0" applyFont="1" applyFill="1" applyBorder="1" applyAlignment="1">
      <alignment horizontal="left" vertical="center"/>
    </xf>
    <xf numFmtId="0" fontId="40" fillId="15" borderId="4" xfId="0" applyFont="1" applyFill="1" applyBorder="1" applyAlignment="1">
      <alignment horizontal="center" vertical="center"/>
    </xf>
    <xf numFmtId="172" fontId="40" fillId="45" borderId="4" xfId="0" applyNumberFormat="1" applyFont="1" applyFill="1" applyBorder="1" applyAlignment="1">
      <alignment horizontal="left" vertical="center"/>
    </xf>
    <xf numFmtId="0" fontId="39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9" fillId="40" borderId="4" xfId="0" applyFont="1" applyFill="1" applyBorder="1" applyAlignment="1">
      <alignment horizontal="center" vertical="center" wrapText="1"/>
    </xf>
    <xf numFmtId="0" fontId="39" fillId="13" borderId="6" xfId="0" applyFont="1" applyFill="1" applyBorder="1" applyAlignment="1">
      <alignment horizontal="left" vertical="center" wrapText="1"/>
    </xf>
    <xf numFmtId="0" fontId="45" fillId="40" borderId="4" xfId="0" applyFont="1" applyFill="1" applyBorder="1" applyAlignment="1">
      <alignment horizontal="center" vertical="center" wrapText="1"/>
    </xf>
    <xf numFmtId="0" fontId="39" fillId="0" borderId="4" xfId="0" applyFont="1" applyBorder="1" applyAlignment="1">
      <alignment horizontal="left" vertical="center"/>
    </xf>
    <xf numFmtId="0" fontId="40" fillId="0" borderId="6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70" fontId="40" fillId="0" borderId="4" xfId="0" applyNumberFormat="1" applyFont="1" applyBorder="1" applyAlignment="1">
      <alignment horizontal="center" vertical="center"/>
    </xf>
    <xf numFmtId="167" fontId="40" fillId="13" borderId="6" xfId="0" applyNumberFormat="1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 wrapText="1"/>
    </xf>
    <xf numFmtId="0" fontId="69" fillId="13" borderId="6" xfId="0" applyFont="1" applyFill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14" fontId="40" fillId="13" borderId="6" xfId="0" applyNumberFormat="1" applyFont="1" applyFill="1" applyBorder="1" applyAlignment="1">
      <alignment horizontal="center" vertical="center" wrapText="1"/>
    </xf>
    <xf numFmtId="0" fontId="68" fillId="41" borderId="4" xfId="0" applyFont="1" applyFill="1" applyBorder="1" applyAlignment="1">
      <alignment horizontal="center" vertical="center" wrapText="1"/>
    </xf>
    <xf numFmtId="0" fontId="67" fillId="39" borderId="4" xfId="0" applyFont="1" applyFill="1" applyBorder="1" applyAlignment="1">
      <alignment horizontal="center" vertical="center" wrapText="1"/>
    </xf>
    <xf numFmtId="0" fontId="40" fillId="13" borderId="6" xfId="0" applyFont="1" applyFill="1" applyBorder="1" applyAlignment="1">
      <alignment horizontal="center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0" borderId="7" xfId="0" applyFont="1" applyBorder="1" applyAlignment="1">
      <alignment horizontal="left" vertical="center" wrapText="1"/>
    </xf>
    <xf numFmtId="0" fontId="39" fillId="13" borderId="6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36" fillId="42" borderId="6" xfId="0" applyFont="1" applyFill="1" applyBorder="1" applyAlignment="1">
      <alignment horizontal="center" vertical="center" wrapText="1"/>
    </xf>
    <xf numFmtId="0" fontId="0" fillId="42" borderId="13" xfId="0" applyFill="1" applyBorder="1" applyAlignment="1">
      <alignment horizontal="center" vertical="center" wrapText="1"/>
    </xf>
    <xf numFmtId="0" fontId="0" fillId="42" borderId="7" xfId="0" applyFill="1" applyBorder="1" applyAlignment="1">
      <alignment horizontal="center" vertical="center" wrapText="1"/>
    </xf>
    <xf numFmtId="0" fontId="67" fillId="41" borderId="4" xfId="0" applyFont="1" applyFill="1" applyBorder="1" applyAlignment="1">
      <alignment horizontal="center" vertical="center" wrapText="1"/>
    </xf>
    <xf numFmtId="0" fontId="41" fillId="13" borderId="4" xfId="0" applyFont="1" applyFill="1" applyBorder="1" applyAlignment="1">
      <alignment horizontal="center" vertical="center"/>
    </xf>
    <xf numFmtId="0" fontId="40" fillId="13" borderId="4" xfId="0" applyFont="1" applyFill="1" applyBorder="1" applyAlignment="1">
      <alignment horizontal="center" vertical="center"/>
    </xf>
    <xf numFmtId="0" fontId="39" fillId="41" borderId="6" xfId="0" applyFont="1" applyFill="1" applyBorder="1" applyAlignment="1">
      <alignment horizontal="left" vertical="center" wrapText="1"/>
    </xf>
    <xf numFmtId="0" fontId="36" fillId="39" borderId="13" xfId="0" applyFont="1" applyFill="1" applyBorder="1" applyAlignment="1">
      <alignment horizontal="left" vertical="center" wrapText="1"/>
    </xf>
    <xf numFmtId="0" fontId="36" fillId="39" borderId="7" xfId="0" applyFont="1" applyFill="1" applyBorder="1" applyAlignment="1">
      <alignment horizontal="left" vertical="center" wrapText="1"/>
    </xf>
    <xf numFmtId="0" fontId="39" fillId="40" borderId="4" xfId="0" applyFont="1" applyFill="1" applyBorder="1" applyAlignment="1">
      <alignment vertical="center"/>
    </xf>
    <xf numFmtId="0" fontId="40" fillId="14" borderId="4" xfId="0" applyFont="1" applyFill="1" applyBorder="1" applyAlignment="1">
      <alignment horizontal="left" vertical="center"/>
    </xf>
    <xf numFmtId="14" fontId="40" fillId="14" borderId="4" xfId="0" applyNumberFormat="1" applyFont="1" applyFill="1" applyBorder="1" applyAlignment="1">
      <alignment horizontal="left" vertical="center"/>
    </xf>
  </cellXfs>
  <cellStyles count="65">
    <cellStyle name="20% - Ênfase1 2" xfId="14" xr:uid="{00000000-0005-0000-0000-000000000000}"/>
    <cellStyle name="20% - Ênfase2 2" xfId="15" xr:uid="{00000000-0005-0000-0000-000001000000}"/>
    <cellStyle name="20% - Ênfase3 2" xfId="16" xr:uid="{00000000-0005-0000-0000-000002000000}"/>
    <cellStyle name="20% - Ênfase4 2" xfId="17" xr:uid="{00000000-0005-0000-0000-000003000000}"/>
    <cellStyle name="20% - Ênfase5 2" xfId="18" xr:uid="{00000000-0005-0000-0000-000004000000}"/>
    <cellStyle name="20% - Ênfase6 2" xfId="19" xr:uid="{00000000-0005-0000-0000-000005000000}"/>
    <cellStyle name="40% - Ênfase1 2" xfId="20" xr:uid="{00000000-0005-0000-0000-000006000000}"/>
    <cellStyle name="40% - Ênfase2 2" xfId="21" xr:uid="{00000000-0005-0000-0000-000007000000}"/>
    <cellStyle name="40% - Ênfase3 2" xfId="22" xr:uid="{00000000-0005-0000-0000-000008000000}"/>
    <cellStyle name="40% - Ênfase4 2" xfId="23" xr:uid="{00000000-0005-0000-0000-000009000000}"/>
    <cellStyle name="40% - Ênfase5 2" xfId="24" xr:uid="{00000000-0005-0000-0000-00000A000000}"/>
    <cellStyle name="40% - Ênfase6 2" xfId="25" xr:uid="{00000000-0005-0000-0000-00000B000000}"/>
    <cellStyle name="60% - Ênfase1 2" xfId="26" xr:uid="{00000000-0005-0000-0000-00000C000000}"/>
    <cellStyle name="60% - Ênfase2 2" xfId="27" xr:uid="{00000000-0005-0000-0000-00000D000000}"/>
    <cellStyle name="60% - Ênfase3 2" xfId="28" xr:uid="{00000000-0005-0000-0000-00000E000000}"/>
    <cellStyle name="60% - Ênfase4 2" xfId="29" xr:uid="{00000000-0005-0000-0000-00000F000000}"/>
    <cellStyle name="60% - Ênfase5 2" xfId="30" xr:uid="{00000000-0005-0000-0000-000010000000}"/>
    <cellStyle name="60% - Ênfase6 2" xfId="31" xr:uid="{00000000-0005-0000-0000-000011000000}"/>
    <cellStyle name="Bom 2" xfId="32" xr:uid="{00000000-0005-0000-0000-000012000000}"/>
    <cellStyle name="Cálculo 2" xfId="33" xr:uid="{00000000-0005-0000-0000-000013000000}"/>
    <cellStyle name="Célula de Verificação 2" xfId="34" xr:uid="{00000000-0005-0000-0000-000014000000}"/>
    <cellStyle name="Célula Vinculada 2" xfId="35" xr:uid="{00000000-0005-0000-0000-000015000000}"/>
    <cellStyle name="Ênfase1 2" xfId="36" xr:uid="{00000000-0005-0000-0000-000016000000}"/>
    <cellStyle name="Ênfase2 2" xfId="37" xr:uid="{00000000-0005-0000-0000-000017000000}"/>
    <cellStyle name="Ênfase3 2" xfId="38" xr:uid="{00000000-0005-0000-0000-000018000000}"/>
    <cellStyle name="Ênfase4 2" xfId="39" xr:uid="{00000000-0005-0000-0000-000019000000}"/>
    <cellStyle name="Ênfase5 2" xfId="40" xr:uid="{00000000-0005-0000-0000-00001A000000}"/>
    <cellStyle name="Ênfase6 2" xfId="41" xr:uid="{00000000-0005-0000-0000-00001B000000}"/>
    <cellStyle name="Entrada 2" xfId="42" xr:uid="{00000000-0005-0000-0000-00001C000000}"/>
    <cellStyle name="Incorreto 2" xfId="43" xr:uid="{00000000-0005-0000-0000-00001D000000}"/>
    <cellStyle name="Moeda" xfId="1" builtinId="4"/>
    <cellStyle name="Moeda 2" xfId="6" xr:uid="{00000000-0005-0000-0000-00001F000000}"/>
    <cellStyle name="Moeda 2 2" xfId="44" xr:uid="{00000000-0005-0000-0000-000020000000}"/>
    <cellStyle name="Moeda 3" xfId="45" xr:uid="{00000000-0005-0000-0000-000021000000}"/>
    <cellStyle name="Moeda 4" xfId="46" xr:uid="{00000000-0005-0000-0000-000022000000}"/>
    <cellStyle name="Moeda 5" xfId="10" xr:uid="{00000000-0005-0000-0000-000023000000}"/>
    <cellStyle name="Moeda 6" xfId="12" xr:uid="{00000000-0005-0000-0000-000024000000}"/>
    <cellStyle name="Neutra 2" xfId="47" xr:uid="{00000000-0005-0000-0000-000025000000}"/>
    <cellStyle name="Normal" xfId="0" builtinId="0"/>
    <cellStyle name="Normal 2" xfId="4" xr:uid="{00000000-0005-0000-0000-000027000000}"/>
    <cellStyle name="Normal 2 2" xfId="48" xr:uid="{00000000-0005-0000-0000-000028000000}"/>
    <cellStyle name="Normal 3" xfId="49" xr:uid="{00000000-0005-0000-0000-000029000000}"/>
    <cellStyle name="Normal 4" xfId="5" xr:uid="{00000000-0005-0000-0000-00002A000000}"/>
    <cellStyle name="Normal 5" xfId="50" xr:uid="{00000000-0005-0000-0000-00002B000000}"/>
    <cellStyle name="Normal 6" xfId="8" xr:uid="{00000000-0005-0000-0000-00002C000000}"/>
    <cellStyle name="Normal 7" xfId="11" xr:uid="{00000000-0005-0000-0000-00002D000000}"/>
    <cellStyle name="Nota 2" xfId="51" xr:uid="{00000000-0005-0000-0000-00002E000000}"/>
    <cellStyle name="Porcentagem" xfId="2" builtinId="5"/>
    <cellStyle name="Porcentagem 2" xfId="52" xr:uid="{00000000-0005-0000-0000-000030000000}"/>
    <cellStyle name="Porcentagem 3" xfId="53" xr:uid="{00000000-0005-0000-0000-000031000000}"/>
    <cellStyle name="Porcentagem 4" xfId="9" xr:uid="{00000000-0005-0000-0000-000032000000}"/>
    <cellStyle name="Porcentagem 5" xfId="13" xr:uid="{00000000-0005-0000-0000-000033000000}"/>
    <cellStyle name="Saída 2" xfId="54" xr:uid="{00000000-0005-0000-0000-000034000000}"/>
    <cellStyle name="Separador de milhares 2" xfId="55" xr:uid="{00000000-0005-0000-0000-000035000000}"/>
    <cellStyle name="Texto de Aviso 2" xfId="56" xr:uid="{00000000-0005-0000-0000-000036000000}"/>
    <cellStyle name="Texto Explicativo 2" xfId="57" xr:uid="{00000000-0005-0000-0000-000037000000}"/>
    <cellStyle name="Título 1 2" xfId="58" xr:uid="{00000000-0005-0000-0000-000038000000}"/>
    <cellStyle name="Título 2 2" xfId="59" xr:uid="{00000000-0005-0000-0000-000039000000}"/>
    <cellStyle name="Título 3 2" xfId="60" xr:uid="{00000000-0005-0000-0000-00003A000000}"/>
    <cellStyle name="Título 4 2" xfId="61" xr:uid="{00000000-0005-0000-0000-00003B000000}"/>
    <cellStyle name="Título 5" xfId="62" xr:uid="{00000000-0005-0000-0000-00003C000000}"/>
    <cellStyle name="Total 2" xfId="63" xr:uid="{00000000-0005-0000-0000-00003D000000}"/>
    <cellStyle name="Vírgula" xfId="3" builtinId="3"/>
    <cellStyle name="Vírgula 2" xfId="7" xr:uid="{00000000-0005-0000-0000-00003F000000}"/>
    <cellStyle name="Vírgula 2 2" xfId="64" xr:uid="{00000000-0005-0000-0000-000040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DITAL%20-%20LIMPEZA%20AGU/ANEXO%20VII-%20PLANILHAS/PLANILHA%20CONSOLIDADE%20PARA%20LIMPEZA%20-CRA-EG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 do Licitante"/>
      <sheetName val="Vr Mensal"/>
      <sheetName val="Anexo IV da LC"/>
      <sheetName val="Uniforme"/>
      <sheetName val="servente"/>
      <sheetName val="serv banheiro"/>
      <sheetName val="LV com risco"/>
      <sheetName val="Limp vidros"/>
      <sheetName val="encarreg"/>
      <sheetName val="equipamentos"/>
      <sheetName val="complemento"/>
    </sheetNames>
    <sheetDataSet>
      <sheetData sheetId="0">
        <row r="9">
          <cell r="E9">
            <v>12</v>
          </cell>
        </row>
        <row r="50">
          <cell r="A50" t="str">
            <v>Lucro Presumido</v>
          </cell>
        </row>
        <row r="86">
          <cell r="H86">
            <v>0.05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3"/>
  <sheetViews>
    <sheetView view="pageBreakPreview" topLeftCell="A114" zoomScale="60" workbookViewId="0">
      <selection activeCell="H126" sqref="H126"/>
    </sheetView>
  </sheetViews>
  <sheetFormatPr defaultRowHeight="15"/>
  <cols>
    <col min="1" max="1" width="8.85546875" style="1" customWidth="1"/>
    <col min="2" max="2" width="55.7109375" style="1" customWidth="1"/>
    <col min="3" max="3" width="21" style="1" customWidth="1"/>
    <col min="4" max="4" width="20" style="1" bestFit="1" customWidth="1"/>
    <col min="5" max="5" width="20.85546875" style="1" bestFit="1" customWidth="1"/>
    <col min="6" max="6" width="9.140625" style="1"/>
    <col min="7" max="7" width="16.5703125" style="1" bestFit="1" customWidth="1"/>
    <col min="8" max="8" width="13.42578125" style="1" customWidth="1"/>
    <col min="9" max="255" width="9.140625" style="1"/>
    <col min="256" max="256" width="3.7109375" style="1" customWidth="1"/>
    <col min="257" max="257" width="55.7109375" style="1" customWidth="1"/>
    <col min="258" max="258" width="30" style="1" customWidth="1"/>
    <col min="259" max="259" width="24.85546875" style="1" customWidth="1"/>
    <col min="260" max="260" width="24.5703125" style="1" customWidth="1"/>
    <col min="261" max="511" width="9.140625" style="1"/>
    <col min="512" max="512" width="3.7109375" style="1" customWidth="1"/>
    <col min="513" max="513" width="55.7109375" style="1" customWidth="1"/>
    <col min="514" max="514" width="30" style="1" customWidth="1"/>
    <col min="515" max="515" width="24.85546875" style="1" customWidth="1"/>
    <col min="516" max="516" width="24.5703125" style="1" customWidth="1"/>
    <col min="517" max="767" width="9.140625" style="1"/>
    <col min="768" max="768" width="3.7109375" style="1" customWidth="1"/>
    <col min="769" max="769" width="55.7109375" style="1" customWidth="1"/>
    <col min="770" max="770" width="30" style="1" customWidth="1"/>
    <col min="771" max="771" width="24.85546875" style="1" customWidth="1"/>
    <col min="772" max="772" width="24.5703125" style="1" customWidth="1"/>
    <col min="773" max="1023" width="9.140625" style="1"/>
    <col min="1024" max="1024" width="3.7109375" style="1" customWidth="1"/>
    <col min="1025" max="1025" width="55.7109375" style="1" customWidth="1"/>
    <col min="1026" max="1026" width="30" style="1" customWidth="1"/>
    <col min="1027" max="1027" width="24.85546875" style="1" customWidth="1"/>
    <col min="1028" max="1028" width="24.5703125" style="1" customWidth="1"/>
    <col min="1029" max="1279" width="9.140625" style="1"/>
    <col min="1280" max="1280" width="3.7109375" style="1" customWidth="1"/>
    <col min="1281" max="1281" width="55.7109375" style="1" customWidth="1"/>
    <col min="1282" max="1282" width="30" style="1" customWidth="1"/>
    <col min="1283" max="1283" width="24.85546875" style="1" customWidth="1"/>
    <col min="1284" max="1284" width="24.5703125" style="1" customWidth="1"/>
    <col min="1285" max="1535" width="9.140625" style="1"/>
    <col min="1536" max="1536" width="3.7109375" style="1" customWidth="1"/>
    <col min="1537" max="1537" width="55.7109375" style="1" customWidth="1"/>
    <col min="1538" max="1538" width="30" style="1" customWidth="1"/>
    <col min="1539" max="1539" width="24.85546875" style="1" customWidth="1"/>
    <col min="1540" max="1540" width="24.5703125" style="1" customWidth="1"/>
    <col min="1541" max="1791" width="9.140625" style="1"/>
    <col min="1792" max="1792" width="3.7109375" style="1" customWidth="1"/>
    <col min="1793" max="1793" width="55.7109375" style="1" customWidth="1"/>
    <col min="1794" max="1794" width="30" style="1" customWidth="1"/>
    <col min="1795" max="1795" width="24.85546875" style="1" customWidth="1"/>
    <col min="1796" max="1796" width="24.5703125" style="1" customWidth="1"/>
    <col min="1797" max="2047" width="9.140625" style="1"/>
    <col min="2048" max="2048" width="3.7109375" style="1" customWidth="1"/>
    <col min="2049" max="2049" width="55.7109375" style="1" customWidth="1"/>
    <col min="2050" max="2050" width="30" style="1" customWidth="1"/>
    <col min="2051" max="2051" width="24.85546875" style="1" customWidth="1"/>
    <col min="2052" max="2052" width="24.5703125" style="1" customWidth="1"/>
    <col min="2053" max="2303" width="9.140625" style="1"/>
    <col min="2304" max="2304" width="3.7109375" style="1" customWidth="1"/>
    <col min="2305" max="2305" width="55.7109375" style="1" customWidth="1"/>
    <col min="2306" max="2306" width="30" style="1" customWidth="1"/>
    <col min="2307" max="2307" width="24.85546875" style="1" customWidth="1"/>
    <col min="2308" max="2308" width="24.5703125" style="1" customWidth="1"/>
    <col min="2309" max="2559" width="9.140625" style="1"/>
    <col min="2560" max="2560" width="3.7109375" style="1" customWidth="1"/>
    <col min="2561" max="2561" width="55.7109375" style="1" customWidth="1"/>
    <col min="2562" max="2562" width="30" style="1" customWidth="1"/>
    <col min="2563" max="2563" width="24.85546875" style="1" customWidth="1"/>
    <col min="2564" max="2564" width="24.5703125" style="1" customWidth="1"/>
    <col min="2565" max="2815" width="9.140625" style="1"/>
    <col min="2816" max="2816" width="3.7109375" style="1" customWidth="1"/>
    <col min="2817" max="2817" width="55.7109375" style="1" customWidth="1"/>
    <col min="2818" max="2818" width="30" style="1" customWidth="1"/>
    <col min="2819" max="2819" width="24.85546875" style="1" customWidth="1"/>
    <col min="2820" max="2820" width="24.5703125" style="1" customWidth="1"/>
    <col min="2821" max="3071" width="9.140625" style="1"/>
    <col min="3072" max="3072" width="3.7109375" style="1" customWidth="1"/>
    <col min="3073" max="3073" width="55.7109375" style="1" customWidth="1"/>
    <col min="3074" max="3074" width="30" style="1" customWidth="1"/>
    <col min="3075" max="3075" width="24.85546875" style="1" customWidth="1"/>
    <col min="3076" max="3076" width="24.5703125" style="1" customWidth="1"/>
    <col min="3077" max="3327" width="9.140625" style="1"/>
    <col min="3328" max="3328" width="3.7109375" style="1" customWidth="1"/>
    <col min="3329" max="3329" width="55.7109375" style="1" customWidth="1"/>
    <col min="3330" max="3330" width="30" style="1" customWidth="1"/>
    <col min="3331" max="3331" width="24.85546875" style="1" customWidth="1"/>
    <col min="3332" max="3332" width="24.5703125" style="1" customWidth="1"/>
    <col min="3333" max="3583" width="9.140625" style="1"/>
    <col min="3584" max="3584" width="3.7109375" style="1" customWidth="1"/>
    <col min="3585" max="3585" width="55.7109375" style="1" customWidth="1"/>
    <col min="3586" max="3586" width="30" style="1" customWidth="1"/>
    <col min="3587" max="3587" width="24.85546875" style="1" customWidth="1"/>
    <col min="3588" max="3588" width="24.5703125" style="1" customWidth="1"/>
    <col min="3589" max="3839" width="9.140625" style="1"/>
    <col min="3840" max="3840" width="3.7109375" style="1" customWidth="1"/>
    <col min="3841" max="3841" width="55.7109375" style="1" customWidth="1"/>
    <col min="3842" max="3842" width="30" style="1" customWidth="1"/>
    <col min="3843" max="3843" width="24.85546875" style="1" customWidth="1"/>
    <col min="3844" max="3844" width="24.5703125" style="1" customWidth="1"/>
    <col min="3845" max="4095" width="9.140625" style="1"/>
    <col min="4096" max="4096" width="3.7109375" style="1" customWidth="1"/>
    <col min="4097" max="4097" width="55.7109375" style="1" customWidth="1"/>
    <col min="4098" max="4098" width="30" style="1" customWidth="1"/>
    <col min="4099" max="4099" width="24.85546875" style="1" customWidth="1"/>
    <col min="4100" max="4100" width="24.5703125" style="1" customWidth="1"/>
    <col min="4101" max="4351" width="9.140625" style="1"/>
    <col min="4352" max="4352" width="3.7109375" style="1" customWidth="1"/>
    <col min="4353" max="4353" width="55.7109375" style="1" customWidth="1"/>
    <col min="4354" max="4354" width="30" style="1" customWidth="1"/>
    <col min="4355" max="4355" width="24.85546875" style="1" customWidth="1"/>
    <col min="4356" max="4356" width="24.5703125" style="1" customWidth="1"/>
    <col min="4357" max="4607" width="9.140625" style="1"/>
    <col min="4608" max="4608" width="3.7109375" style="1" customWidth="1"/>
    <col min="4609" max="4609" width="55.7109375" style="1" customWidth="1"/>
    <col min="4610" max="4610" width="30" style="1" customWidth="1"/>
    <col min="4611" max="4611" width="24.85546875" style="1" customWidth="1"/>
    <col min="4612" max="4612" width="24.5703125" style="1" customWidth="1"/>
    <col min="4613" max="4863" width="9.140625" style="1"/>
    <col min="4864" max="4864" width="3.7109375" style="1" customWidth="1"/>
    <col min="4865" max="4865" width="55.7109375" style="1" customWidth="1"/>
    <col min="4866" max="4866" width="30" style="1" customWidth="1"/>
    <col min="4867" max="4867" width="24.85546875" style="1" customWidth="1"/>
    <col min="4868" max="4868" width="24.5703125" style="1" customWidth="1"/>
    <col min="4869" max="5119" width="9.140625" style="1"/>
    <col min="5120" max="5120" width="3.7109375" style="1" customWidth="1"/>
    <col min="5121" max="5121" width="55.7109375" style="1" customWidth="1"/>
    <col min="5122" max="5122" width="30" style="1" customWidth="1"/>
    <col min="5123" max="5123" width="24.85546875" style="1" customWidth="1"/>
    <col min="5124" max="5124" width="24.5703125" style="1" customWidth="1"/>
    <col min="5125" max="5375" width="9.140625" style="1"/>
    <col min="5376" max="5376" width="3.7109375" style="1" customWidth="1"/>
    <col min="5377" max="5377" width="55.7109375" style="1" customWidth="1"/>
    <col min="5378" max="5378" width="30" style="1" customWidth="1"/>
    <col min="5379" max="5379" width="24.85546875" style="1" customWidth="1"/>
    <col min="5380" max="5380" width="24.5703125" style="1" customWidth="1"/>
    <col min="5381" max="5631" width="9.140625" style="1"/>
    <col min="5632" max="5632" width="3.7109375" style="1" customWidth="1"/>
    <col min="5633" max="5633" width="55.7109375" style="1" customWidth="1"/>
    <col min="5634" max="5634" width="30" style="1" customWidth="1"/>
    <col min="5635" max="5635" width="24.85546875" style="1" customWidth="1"/>
    <col min="5636" max="5636" width="24.5703125" style="1" customWidth="1"/>
    <col min="5637" max="5887" width="9.140625" style="1"/>
    <col min="5888" max="5888" width="3.7109375" style="1" customWidth="1"/>
    <col min="5889" max="5889" width="55.7109375" style="1" customWidth="1"/>
    <col min="5890" max="5890" width="30" style="1" customWidth="1"/>
    <col min="5891" max="5891" width="24.85546875" style="1" customWidth="1"/>
    <col min="5892" max="5892" width="24.5703125" style="1" customWidth="1"/>
    <col min="5893" max="6143" width="9.140625" style="1"/>
    <col min="6144" max="6144" width="3.7109375" style="1" customWidth="1"/>
    <col min="6145" max="6145" width="55.7109375" style="1" customWidth="1"/>
    <col min="6146" max="6146" width="30" style="1" customWidth="1"/>
    <col min="6147" max="6147" width="24.85546875" style="1" customWidth="1"/>
    <col min="6148" max="6148" width="24.5703125" style="1" customWidth="1"/>
    <col min="6149" max="6399" width="9.140625" style="1"/>
    <col min="6400" max="6400" width="3.7109375" style="1" customWidth="1"/>
    <col min="6401" max="6401" width="55.7109375" style="1" customWidth="1"/>
    <col min="6402" max="6402" width="30" style="1" customWidth="1"/>
    <col min="6403" max="6403" width="24.85546875" style="1" customWidth="1"/>
    <col min="6404" max="6404" width="24.5703125" style="1" customWidth="1"/>
    <col min="6405" max="6655" width="9.140625" style="1"/>
    <col min="6656" max="6656" width="3.7109375" style="1" customWidth="1"/>
    <col min="6657" max="6657" width="55.7109375" style="1" customWidth="1"/>
    <col min="6658" max="6658" width="30" style="1" customWidth="1"/>
    <col min="6659" max="6659" width="24.85546875" style="1" customWidth="1"/>
    <col min="6660" max="6660" width="24.5703125" style="1" customWidth="1"/>
    <col min="6661" max="6911" width="9.140625" style="1"/>
    <col min="6912" max="6912" width="3.7109375" style="1" customWidth="1"/>
    <col min="6913" max="6913" width="55.7109375" style="1" customWidth="1"/>
    <col min="6914" max="6914" width="30" style="1" customWidth="1"/>
    <col min="6915" max="6915" width="24.85546875" style="1" customWidth="1"/>
    <col min="6916" max="6916" width="24.5703125" style="1" customWidth="1"/>
    <col min="6917" max="7167" width="9.140625" style="1"/>
    <col min="7168" max="7168" width="3.7109375" style="1" customWidth="1"/>
    <col min="7169" max="7169" width="55.7109375" style="1" customWidth="1"/>
    <col min="7170" max="7170" width="30" style="1" customWidth="1"/>
    <col min="7171" max="7171" width="24.85546875" style="1" customWidth="1"/>
    <col min="7172" max="7172" width="24.5703125" style="1" customWidth="1"/>
    <col min="7173" max="7423" width="9.140625" style="1"/>
    <col min="7424" max="7424" width="3.7109375" style="1" customWidth="1"/>
    <col min="7425" max="7425" width="55.7109375" style="1" customWidth="1"/>
    <col min="7426" max="7426" width="30" style="1" customWidth="1"/>
    <col min="7427" max="7427" width="24.85546875" style="1" customWidth="1"/>
    <col min="7428" max="7428" width="24.5703125" style="1" customWidth="1"/>
    <col min="7429" max="7679" width="9.140625" style="1"/>
    <col min="7680" max="7680" width="3.7109375" style="1" customWidth="1"/>
    <col min="7681" max="7681" width="55.7109375" style="1" customWidth="1"/>
    <col min="7682" max="7682" width="30" style="1" customWidth="1"/>
    <col min="7683" max="7683" width="24.85546875" style="1" customWidth="1"/>
    <col min="7684" max="7684" width="24.5703125" style="1" customWidth="1"/>
    <col min="7685" max="7935" width="9.140625" style="1"/>
    <col min="7936" max="7936" width="3.7109375" style="1" customWidth="1"/>
    <col min="7937" max="7937" width="55.7109375" style="1" customWidth="1"/>
    <col min="7938" max="7938" width="30" style="1" customWidth="1"/>
    <col min="7939" max="7939" width="24.85546875" style="1" customWidth="1"/>
    <col min="7940" max="7940" width="24.5703125" style="1" customWidth="1"/>
    <col min="7941" max="8191" width="9.140625" style="1"/>
    <col min="8192" max="8192" width="3.7109375" style="1" customWidth="1"/>
    <col min="8193" max="8193" width="55.7109375" style="1" customWidth="1"/>
    <col min="8194" max="8194" width="30" style="1" customWidth="1"/>
    <col min="8195" max="8195" width="24.85546875" style="1" customWidth="1"/>
    <col min="8196" max="8196" width="24.5703125" style="1" customWidth="1"/>
    <col min="8197" max="8447" width="9.140625" style="1"/>
    <col min="8448" max="8448" width="3.7109375" style="1" customWidth="1"/>
    <col min="8449" max="8449" width="55.7109375" style="1" customWidth="1"/>
    <col min="8450" max="8450" width="30" style="1" customWidth="1"/>
    <col min="8451" max="8451" width="24.85546875" style="1" customWidth="1"/>
    <col min="8452" max="8452" width="24.5703125" style="1" customWidth="1"/>
    <col min="8453" max="8703" width="9.140625" style="1"/>
    <col min="8704" max="8704" width="3.7109375" style="1" customWidth="1"/>
    <col min="8705" max="8705" width="55.7109375" style="1" customWidth="1"/>
    <col min="8706" max="8706" width="30" style="1" customWidth="1"/>
    <col min="8707" max="8707" width="24.85546875" style="1" customWidth="1"/>
    <col min="8708" max="8708" width="24.5703125" style="1" customWidth="1"/>
    <col min="8709" max="8959" width="9.140625" style="1"/>
    <col min="8960" max="8960" width="3.7109375" style="1" customWidth="1"/>
    <col min="8961" max="8961" width="55.7109375" style="1" customWidth="1"/>
    <col min="8962" max="8962" width="30" style="1" customWidth="1"/>
    <col min="8963" max="8963" width="24.85546875" style="1" customWidth="1"/>
    <col min="8964" max="8964" width="24.5703125" style="1" customWidth="1"/>
    <col min="8965" max="9215" width="9.140625" style="1"/>
    <col min="9216" max="9216" width="3.7109375" style="1" customWidth="1"/>
    <col min="9217" max="9217" width="55.7109375" style="1" customWidth="1"/>
    <col min="9218" max="9218" width="30" style="1" customWidth="1"/>
    <col min="9219" max="9219" width="24.85546875" style="1" customWidth="1"/>
    <col min="9220" max="9220" width="24.5703125" style="1" customWidth="1"/>
    <col min="9221" max="9471" width="9.140625" style="1"/>
    <col min="9472" max="9472" width="3.7109375" style="1" customWidth="1"/>
    <col min="9473" max="9473" width="55.7109375" style="1" customWidth="1"/>
    <col min="9474" max="9474" width="30" style="1" customWidth="1"/>
    <col min="9475" max="9475" width="24.85546875" style="1" customWidth="1"/>
    <col min="9476" max="9476" width="24.5703125" style="1" customWidth="1"/>
    <col min="9477" max="9727" width="9.140625" style="1"/>
    <col min="9728" max="9728" width="3.7109375" style="1" customWidth="1"/>
    <col min="9729" max="9729" width="55.7109375" style="1" customWidth="1"/>
    <col min="9730" max="9730" width="30" style="1" customWidth="1"/>
    <col min="9731" max="9731" width="24.85546875" style="1" customWidth="1"/>
    <col min="9732" max="9732" width="24.5703125" style="1" customWidth="1"/>
    <col min="9733" max="9983" width="9.140625" style="1"/>
    <col min="9984" max="9984" width="3.7109375" style="1" customWidth="1"/>
    <col min="9985" max="9985" width="55.7109375" style="1" customWidth="1"/>
    <col min="9986" max="9986" width="30" style="1" customWidth="1"/>
    <col min="9987" max="9987" width="24.85546875" style="1" customWidth="1"/>
    <col min="9988" max="9988" width="24.5703125" style="1" customWidth="1"/>
    <col min="9989" max="10239" width="9.140625" style="1"/>
    <col min="10240" max="10240" width="3.7109375" style="1" customWidth="1"/>
    <col min="10241" max="10241" width="55.7109375" style="1" customWidth="1"/>
    <col min="10242" max="10242" width="30" style="1" customWidth="1"/>
    <col min="10243" max="10243" width="24.85546875" style="1" customWidth="1"/>
    <col min="10244" max="10244" width="24.5703125" style="1" customWidth="1"/>
    <col min="10245" max="10495" width="9.140625" style="1"/>
    <col min="10496" max="10496" width="3.7109375" style="1" customWidth="1"/>
    <col min="10497" max="10497" width="55.7109375" style="1" customWidth="1"/>
    <col min="10498" max="10498" width="30" style="1" customWidth="1"/>
    <col min="10499" max="10499" width="24.85546875" style="1" customWidth="1"/>
    <col min="10500" max="10500" width="24.5703125" style="1" customWidth="1"/>
    <col min="10501" max="10751" width="9.140625" style="1"/>
    <col min="10752" max="10752" width="3.7109375" style="1" customWidth="1"/>
    <col min="10753" max="10753" width="55.7109375" style="1" customWidth="1"/>
    <col min="10754" max="10754" width="30" style="1" customWidth="1"/>
    <col min="10755" max="10755" width="24.85546875" style="1" customWidth="1"/>
    <col min="10756" max="10756" width="24.5703125" style="1" customWidth="1"/>
    <col min="10757" max="11007" width="9.140625" style="1"/>
    <col min="11008" max="11008" width="3.7109375" style="1" customWidth="1"/>
    <col min="11009" max="11009" width="55.7109375" style="1" customWidth="1"/>
    <col min="11010" max="11010" width="30" style="1" customWidth="1"/>
    <col min="11011" max="11011" width="24.85546875" style="1" customWidth="1"/>
    <col min="11012" max="11012" width="24.5703125" style="1" customWidth="1"/>
    <col min="11013" max="11263" width="9.140625" style="1"/>
    <col min="11264" max="11264" width="3.7109375" style="1" customWidth="1"/>
    <col min="11265" max="11265" width="55.7109375" style="1" customWidth="1"/>
    <col min="11266" max="11266" width="30" style="1" customWidth="1"/>
    <col min="11267" max="11267" width="24.85546875" style="1" customWidth="1"/>
    <col min="11268" max="11268" width="24.5703125" style="1" customWidth="1"/>
    <col min="11269" max="11519" width="9.140625" style="1"/>
    <col min="11520" max="11520" width="3.7109375" style="1" customWidth="1"/>
    <col min="11521" max="11521" width="55.7109375" style="1" customWidth="1"/>
    <col min="11522" max="11522" width="30" style="1" customWidth="1"/>
    <col min="11523" max="11523" width="24.85546875" style="1" customWidth="1"/>
    <col min="11524" max="11524" width="24.5703125" style="1" customWidth="1"/>
    <col min="11525" max="11775" width="9.140625" style="1"/>
    <col min="11776" max="11776" width="3.7109375" style="1" customWidth="1"/>
    <col min="11777" max="11777" width="55.7109375" style="1" customWidth="1"/>
    <col min="11778" max="11778" width="30" style="1" customWidth="1"/>
    <col min="11779" max="11779" width="24.85546875" style="1" customWidth="1"/>
    <col min="11780" max="11780" width="24.5703125" style="1" customWidth="1"/>
    <col min="11781" max="12031" width="9.140625" style="1"/>
    <col min="12032" max="12032" width="3.7109375" style="1" customWidth="1"/>
    <col min="12033" max="12033" width="55.7109375" style="1" customWidth="1"/>
    <col min="12034" max="12034" width="30" style="1" customWidth="1"/>
    <col min="12035" max="12035" width="24.85546875" style="1" customWidth="1"/>
    <col min="12036" max="12036" width="24.5703125" style="1" customWidth="1"/>
    <col min="12037" max="12287" width="9.140625" style="1"/>
    <col min="12288" max="12288" width="3.7109375" style="1" customWidth="1"/>
    <col min="12289" max="12289" width="55.7109375" style="1" customWidth="1"/>
    <col min="12290" max="12290" width="30" style="1" customWidth="1"/>
    <col min="12291" max="12291" width="24.85546875" style="1" customWidth="1"/>
    <col min="12292" max="12292" width="24.5703125" style="1" customWidth="1"/>
    <col min="12293" max="12543" width="9.140625" style="1"/>
    <col min="12544" max="12544" width="3.7109375" style="1" customWidth="1"/>
    <col min="12545" max="12545" width="55.7109375" style="1" customWidth="1"/>
    <col min="12546" max="12546" width="30" style="1" customWidth="1"/>
    <col min="12547" max="12547" width="24.85546875" style="1" customWidth="1"/>
    <col min="12548" max="12548" width="24.5703125" style="1" customWidth="1"/>
    <col min="12549" max="12799" width="9.140625" style="1"/>
    <col min="12800" max="12800" width="3.7109375" style="1" customWidth="1"/>
    <col min="12801" max="12801" width="55.7109375" style="1" customWidth="1"/>
    <col min="12802" max="12802" width="30" style="1" customWidth="1"/>
    <col min="12803" max="12803" width="24.85546875" style="1" customWidth="1"/>
    <col min="12804" max="12804" width="24.5703125" style="1" customWidth="1"/>
    <col min="12805" max="13055" width="9.140625" style="1"/>
    <col min="13056" max="13056" width="3.7109375" style="1" customWidth="1"/>
    <col min="13057" max="13057" width="55.7109375" style="1" customWidth="1"/>
    <col min="13058" max="13058" width="30" style="1" customWidth="1"/>
    <col min="13059" max="13059" width="24.85546875" style="1" customWidth="1"/>
    <col min="13060" max="13060" width="24.5703125" style="1" customWidth="1"/>
    <col min="13061" max="13311" width="9.140625" style="1"/>
    <col min="13312" max="13312" width="3.7109375" style="1" customWidth="1"/>
    <col min="13313" max="13313" width="55.7109375" style="1" customWidth="1"/>
    <col min="13314" max="13314" width="30" style="1" customWidth="1"/>
    <col min="13315" max="13315" width="24.85546875" style="1" customWidth="1"/>
    <col min="13316" max="13316" width="24.5703125" style="1" customWidth="1"/>
    <col min="13317" max="13567" width="9.140625" style="1"/>
    <col min="13568" max="13568" width="3.7109375" style="1" customWidth="1"/>
    <col min="13569" max="13569" width="55.7109375" style="1" customWidth="1"/>
    <col min="13570" max="13570" width="30" style="1" customWidth="1"/>
    <col min="13571" max="13571" width="24.85546875" style="1" customWidth="1"/>
    <col min="13572" max="13572" width="24.5703125" style="1" customWidth="1"/>
    <col min="13573" max="13823" width="9.140625" style="1"/>
    <col min="13824" max="13824" width="3.7109375" style="1" customWidth="1"/>
    <col min="13825" max="13825" width="55.7109375" style="1" customWidth="1"/>
    <col min="13826" max="13826" width="30" style="1" customWidth="1"/>
    <col min="13827" max="13827" width="24.85546875" style="1" customWidth="1"/>
    <col min="13828" max="13828" width="24.5703125" style="1" customWidth="1"/>
    <col min="13829" max="14079" width="9.140625" style="1"/>
    <col min="14080" max="14080" width="3.7109375" style="1" customWidth="1"/>
    <col min="14081" max="14081" width="55.7109375" style="1" customWidth="1"/>
    <col min="14082" max="14082" width="30" style="1" customWidth="1"/>
    <col min="14083" max="14083" width="24.85546875" style="1" customWidth="1"/>
    <col min="14084" max="14084" width="24.5703125" style="1" customWidth="1"/>
    <col min="14085" max="14335" width="9.140625" style="1"/>
    <col min="14336" max="14336" width="3.7109375" style="1" customWidth="1"/>
    <col min="14337" max="14337" width="55.7109375" style="1" customWidth="1"/>
    <col min="14338" max="14338" width="30" style="1" customWidth="1"/>
    <col min="14339" max="14339" width="24.85546875" style="1" customWidth="1"/>
    <col min="14340" max="14340" width="24.5703125" style="1" customWidth="1"/>
    <col min="14341" max="14591" width="9.140625" style="1"/>
    <col min="14592" max="14592" width="3.7109375" style="1" customWidth="1"/>
    <col min="14593" max="14593" width="55.7109375" style="1" customWidth="1"/>
    <col min="14594" max="14594" width="30" style="1" customWidth="1"/>
    <col min="14595" max="14595" width="24.85546875" style="1" customWidth="1"/>
    <col min="14596" max="14596" width="24.5703125" style="1" customWidth="1"/>
    <col min="14597" max="14847" width="9.140625" style="1"/>
    <col min="14848" max="14848" width="3.7109375" style="1" customWidth="1"/>
    <col min="14849" max="14849" width="55.7109375" style="1" customWidth="1"/>
    <col min="14850" max="14850" width="30" style="1" customWidth="1"/>
    <col min="14851" max="14851" width="24.85546875" style="1" customWidth="1"/>
    <col min="14852" max="14852" width="24.5703125" style="1" customWidth="1"/>
    <col min="14853" max="15103" width="9.140625" style="1"/>
    <col min="15104" max="15104" width="3.7109375" style="1" customWidth="1"/>
    <col min="15105" max="15105" width="55.7109375" style="1" customWidth="1"/>
    <col min="15106" max="15106" width="30" style="1" customWidth="1"/>
    <col min="15107" max="15107" width="24.85546875" style="1" customWidth="1"/>
    <col min="15108" max="15108" width="24.5703125" style="1" customWidth="1"/>
    <col min="15109" max="15359" width="9.140625" style="1"/>
    <col min="15360" max="15360" width="3.7109375" style="1" customWidth="1"/>
    <col min="15361" max="15361" width="55.7109375" style="1" customWidth="1"/>
    <col min="15362" max="15362" width="30" style="1" customWidth="1"/>
    <col min="15363" max="15363" width="24.85546875" style="1" customWidth="1"/>
    <col min="15364" max="15364" width="24.5703125" style="1" customWidth="1"/>
    <col min="15365" max="15615" width="9.140625" style="1"/>
    <col min="15616" max="15616" width="3.7109375" style="1" customWidth="1"/>
    <col min="15617" max="15617" width="55.7109375" style="1" customWidth="1"/>
    <col min="15618" max="15618" width="30" style="1" customWidth="1"/>
    <col min="15619" max="15619" width="24.85546875" style="1" customWidth="1"/>
    <col min="15620" max="15620" width="24.5703125" style="1" customWidth="1"/>
    <col min="15621" max="15871" width="9.140625" style="1"/>
    <col min="15872" max="15872" width="3.7109375" style="1" customWidth="1"/>
    <col min="15873" max="15873" width="55.7109375" style="1" customWidth="1"/>
    <col min="15874" max="15874" width="30" style="1" customWidth="1"/>
    <col min="15875" max="15875" width="24.85546875" style="1" customWidth="1"/>
    <col min="15876" max="15876" width="24.5703125" style="1" customWidth="1"/>
    <col min="15877" max="16127" width="9.140625" style="1"/>
    <col min="16128" max="16128" width="3.7109375" style="1" customWidth="1"/>
    <col min="16129" max="16129" width="55.7109375" style="1" customWidth="1"/>
    <col min="16130" max="16130" width="30" style="1" customWidth="1"/>
    <col min="16131" max="16131" width="24.85546875" style="1" customWidth="1"/>
    <col min="16132" max="16132" width="24.5703125" style="1" customWidth="1"/>
    <col min="16133" max="16384" width="9.140625" style="1"/>
  </cols>
  <sheetData>
    <row r="1" spans="1:6" ht="15.75">
      <c r="A1" s="252" t="s">
        <v>133</v>
      </c>
      <c r="B1" s="252"/>
      <c r="C1" s="252"/>
      <c r="D1" s="252"/>
    </row>
    <row r="2" spans="1:6" ht="38.25" customHeight="1">
      <c r="A2" s="253" t="s">
        <v>127</v>
      </c>
      <c r="B2" s="253"/>
      <c r="C2" s="253"/>
      <c r="D2" s="253"/>
    </row>
    <row r="3" spans="1:6" ht="15.75">
      <c r="A3" s="2" t="s">
        <v>0</v>
      </c>
      <c r="B3" s="253" t="s">
        <v>132</v>
      </c>
      <c r="C3" s="260"/>
      <c r="D3" s="260"/>
      <c r="F3" s="3"/>
    </row>
    <row r="4" spans="1:6">
      <c r="A4" s="254" t="s">
        <v>1</v>
      </c>
      <c r="B4" s="255"/>
      <c r="C4" s="255"/>
      <c r="D4" s="255"/>
    </row>
    <row r="5" spans="1:6" ht="15.75" thickBot="1"/>
    <row r="6" spans="1:6" s="6" customFormat="1" ht="16.5" thickBot="1">
      <c r="A6" s="4"/>
      <c r="B6" s="4" t="s">
        <v>2</v>
      </c>
      <c r="C6" s="5"/>
    </row>
    <row r="7" spans="1:6" s="6" customFormat="1" ht="16.5" thickBot="1">
      <c r="A7" s="4"/>
      <c r="B7" s="4" t="s">
        <v>3</v>
      </c>
      <c r="C7" s="5"/>
    </row>
    <row r="8" spans="1:6" ht="15.75">
      <c r="A8" s="256" t="s">
        <v>4</v>
      </c>
      <c r="B8" s="256"/>
      <c r="C8" s="256"/>
    </row>
    <row r="9" spans="1:6" ht="16.5" thickBot="1">
      <c r="A9" s="257" t="s">
        <v>5</v>
      </c>
      <c r="B9" s="257"/>
      <c r="C9" s="257"/>
    </row>
    <row r="10" spans="1:6" ht="15.75" thickBot="1">
      <c r="A10" s="4" t="s">
        <v>6</v>
      </c>
      <c r="B10" s="4" t="s">
        <v>7</v>
      </c>
      <c r="C10" s="4"/>
    </row>
    <row r="11" spans="1:6" ht="15.75" thickBot="1">
      <c r="A11" s="4" t="s">
        <v>8</v>
      </c>
      <c r="B11" s="4" t="s">
        <v>9</v>
      </c>
      <c r="C11" s="4"/>
    </row>
    <row r="12" spans="1:6" ht="30.75" thickBot="1">
      <c r="A12" s="4" t="s">
        <v>10</v>
      </c>
      <c r="B12" s="4" t="s">
        <v>11</v>
      </c>
      <c r="C12" s="4"/>
    </row>
    <row r="13" spans="1:6" ht="54" customHeight="1" thickBot="1">
      <c r="A13" s="4" t="s">
        <v>12</v>
      </c>
      <c r="B13" s="4" t="s">
        <v>13</v>
      </c>
      <c r="C13" s="93" t="s">
        <v>126</v>
      </c>
    </row>
    <row r="14" spans="1:6" ht="16.5" thickBot="1">
      <c r="A14" s="4" t="s">
        <v>14</v>
      </c>
      <c r="B14" s="4" t="s">
        <v>15</v>
      </c>
      <c r="C14" s="7" t="s">
        <v>16</v>
      </c>
    </row>
    <row r="15" spans="1:6" ht="30.75" thickBot="1">
      <c r="A15" s="4" t="s">
        <v>17</v>
      </c>
      <c r="B15" s="4" t="s">
        <v>18</v>
      </c>
      <c r="C15" s="94">
        <v>1</v>
      </c>
    </row>
    <row r="16" spans="1:6" ht="18.75" thickBot="1">
      <c r="A16" s="4" t="s">
        <v>19</v>
      </c>
      <c r="B16" s="4" t="s">
        <v>20</v>
      </c>
      <c r="C16" s="8">
        <v>12</v>
      </c>
    </row>
    <row r="17" spans="1:4" ht="15.75">
      <c r="A17" s="240" t="s">
        <v>21</v>
      </c>
      <c r="B17" s="240"/>
      <c r="C17" s="240"/>
    </row>
    <row r="18" spans="1:4" ht="15.75">
      <c r="A18" s="240" t="s">
        <v>22</v>
      </c>
      <c r="B18" s="240"/>
      <c r="C18" s="240"/>
    </row>
    <row r="19" spans="1:4" ht="15.75">
      <c r="A19" s="240" t="s">
        <v>23</v>
      </c>
      <c r="B19" s="240"/>
      <c r="C19" s="240"/>
    </row>
    <row r="20" spans="1:4" ht="15.75">
      <c r="A20" s="9"/>
      <c r="B20" s="6"/>
      <c r="C20" s="6"/>
    </row>
    <row r="21" spans="1:4" ht="30.75">
      <c r="A21" s="10">
        <v>1</v>
      </c>
      <c r="B21" s="11" t="s">
        <v>24</v>
      </c>
      <c r="C21" s="10" t="s">
        <v>25</v>
      </c>
    </row>
    <row r="22" spans="1:4" ht="15.75">
      <c r="A22" s="12" t="s">
        <v>26</v>
      </c>
      <c r="B22" s="13"/>
      <c r="C22" s="90">
        <v>1</v>
      </c>
    </row>
    <row r="23" spans="1:4" ht="15.75">
      <c r="A23" s="9"/>
      <c r="B23" s="6"/>
      <c r="C23" s="6"/>
    </row>
    <row r="24" spans="1:4" ht="15.75">
      <c r="A24" s="14" t="s">
        <v>27</v>
      </c>
      <c r="B24" s="14"/>
      <c r="C24" s="14"/>
    </row>
    <row r="25" spans="1:4">
      <c r="A25" s="12">
        <v>2</v>
      </c>
      <c r="B25" s="15" t="s">
        <v>28</v>
      </c>
      <c r="C25" s="16"/>
    </row>
    <row r="26" spans="1:4" ht="30">
      <c r="A26" s="12">
        <v>3</v>
      </c>
      <c r="B26" s="15" t="s">
        <v>29</v>
      </c>
      <c r="C26" s="15"/>
    </row>
    <row r="27" spans="1:4">
      <c r="A27" s="12">
        <v>4</v>
      </c>
      <c r="B27" s="15" t="s">
        <v>30</v>
      </c>
      <c r="C27" s="15"/>
    </row>
    <row r="28" spans="1:4" ht="15.75">
      <c r="A28" s="258" t="s">
        <v>31</v>
      </c>
      <c r="B28" s="258"/>
      <c r="C28" s="258"/>
    </row>
    <row r="30" spans="1:4" ht="15.75">
      <c r="A30" s="17" t="s">
        <v>32</v>
      </c>
      <c r="B30" s="17" t="s">
        <v>33</v>
      </c>
      <c r="C30" s="10" t="s">
        <v>34</v>
      </c>
      <c r="D30" s="17" t="s">
        <v>35</v>
      </c>
    </row>
    <row r="31" spans="1:4" ht="15.75">
      <c r="A31" s="15" t="s">
        <v>36</v>
      </c>
      <c r="B31" s="18" t="s">
        <v>37</v>
      </c>
      <c r="C31" s="19">
        <v>0</v>
      </c>
      <c r="D31" s="20"/>
    </row>
    <row r="32" spans="1:4" ht="15.75">
      <c r="A32" s="15" t="s">
        <v>8</v>
      </c>
      <c r="B32" s="18" t="s">
        <v>38</v>
      </c>
      <c r="C32" s="19">
        <v>0</v>
      </c>
      <c r="D32" s="20">
        <v>0</v>
      </c>
    </row>
    <row r="33" spans="1:4" ht="15.75">
      <c r="A33" s="21"/>
      <c r="B33" s="11" t="s">
        <v>39</v>
      </c>
      <c r="C33" s="22">
        <f>SUM(C31:C32)</f>
        <v>0</v>
      </c>
      <c r="D33" s="23">
        <f>D31+D32</f>
        <v>0</v>
      </c>
    </row>
    <row r="34" spans="1:4" ht="15.75">
      <c r="A34" s="256" t="s">
        <v>40</v>
      </c>
      <c r="B34" s="256"/>
      <c r="C34" s="256"/>
      <c r="D34" s="256"/>
    </row>
    <row r="35" spans="1:4" ht="15.75">
      <c r="A35" s="259" t="s">
        <v>41</v>
      </c>
      <c r="B35" s="259"/>
      <c r="C35" s="259"/>
      <c r="D35" s="259"/>
    </row>
    <row r="36" spans="1:4" ht="15.75">
      <c r="A36" s="6"/>
      <c r="B36" s="6"/>
      <c r="C36" s="6"/>
      <c r="D36" s="6"/>
    </row>
    <row r="37" spans="1:4" ht="15.75">
      <c r="A37" s="251" t="s">
        <v>42</v>
      </c>
      <c r="B37" s="251"/>
      <c r="C37" s="24" t="s">
        <v>43</v>
      </c>
      <c r="D37" s="24" t="s">
        <v>44</v>
      </c>
    </row>
    <row r="38" spans="1:4" ht="15.75">
      <c r="A38" s="25">
        <v>1</v>
      </c>
      <c r="B38" s="26" t="s">
        <v>45</v>
      </c>
      <c r="C38" s="27">
        <v>0</v>
      </c>
      <c r="D38" s="28">
        <f t="shared" ref="D38:D45" si="0">$D$33*C38</f>
        <v>0</v>
      </c>
    </row>
    <row r="39" spans="1:4" ht="15.75">
      <c r="A39" s="25">
        <v>2</v>
      </c>
      <c r="B39" s="26" t="s">
        <v>46</v>
      </c>
      <c r="C39" s="27">
        <v>0</v>
      </c>
      <c r="D39" s="28">
        <f t="shared" si="0"/>
        <v>0</v>
      </c>
    </row>
    <row r="40" spans="1:4" ht="15.75">
      <c r="A40" s="25">
        <v>3</v>
      </c>
      <c r="B40" s="26" t="s">
        <v>47</v>
      </c>
      <c r="C40" s="27">
        <v>0</v>
      </c>
      <c r="D40" s="28">
        <f t="shared" si="0"/>
        <v>0</v>
      </c>
    </row>
    <row r="41" spans="1:4" ht="15.75">
      <c r="A41" s="25">
        <v>4</v>
      </c>
      <c r="B41" s="26" t="s">
        <v>48</v>
      </c>
      <c r="C41" s="27">
        <v>0</v>
      </c>
      <c r="D41" s="28">
        <f t="shared" si="0"/>
        <v>0</v>
      </c>
    </row>
    <row r="42" spans="1:4" ht="15.75">
      <c r="A42" s="25">
        <v>5</v>
      </c>
      <c r="B42" s="26" t="s">
        <v>49</v>
      </c>
      <c r="C42" s="27">
        <v>0</v>
      </c>
      <c r="D42" s="28">
        <f t="shared" si="0"/>
        <v>0</v>
      </c>
    </row>
    <row r="43" spans="1:4" ht="15.75">
      <c r="A43" s="25">
        <v>6</v>
      </c>
      <c r="B43" s="26" t="s">
        <v>50</v>
      </c>
      <c r="C43" s="27">
        <v>0</v>
      </c>
      <c r="D43" s="28">
        <f t="shared" si="0"/>
        <v>0</v>
      </c>
    </row>
    <row r="44" spans="1:4" ht="15.75">
      <c r="A44" s="25">
        <v>7</v>
      </c>
      <c r="B44" s="26" t="s">
        <v>51</v>
      </c>
      <c r="C44" s="27">
        <v>0</v>
      </c>
      <c r="D44" s="28">
        <f t="shared" si="0"/>
        <v>0</v>
      </c>
    </row>
    <row r="45" spans="1:4" ht="15.75">
      <c r="A45" s="25">
        <v>8</v>
      </c>
      <c r="B45" s="26" t="s">
        <v>52</v>
      </c>
      <c r="C45" s="27">
        <v>0</v>
      </c>
      <c r="D45" s="28">
        <f t="shared" si="0"/>
        <v>0</v>
      </c>
    </row>
    <row r="46" spans="1:4" ht="15.75">
      <c r="A46" s="244" t="s">
        <v>53</v>
      </c>
      <c r="B46" s="245"/>
      <c r="C46" s="29">
        <f>SUM(C38:C45)</f>
        <v>0</v>
      </c>
      <c r="D46" s="30">
        <f>SUM(D38:D45)</f>
        <v>0</v>
      </c>
    </row>
    <row r="47" spans="1:4" ht="15.75">
      <c r="A47" s="31"/>
      <c r="B47" s="31"/>
      <c r="C47" s="32"/>
      <c r="D47" s="33"/>
    </row>
    <row r="48" spans="1:4" ht="15.75">
      <c r="A48" s="244" t="s">
        <v>54</v>
      </c>
      <c r="B48" s="245"/>
      <c r="C48" s="24" t="s">
        <v>43</v>
      </c>
      <c r="D48" s="24" t="s">
        <v>44</v>
      </c>
    </row>
    <row r="49" spans="1:4" ht="15.75">
      <c r="A49" s="34">
        <v>9</v>
      </c>
      <c r="B49" s="35" t="s">
        <v>55</v>
      </c>
      <c r="C49" s="27">
        <v>0</v>
      </c>
      <c r="D49" s="28">
        <f>$D$33*C49</f>
        <v>0</v>
      </c>
    </row>
    <row r="50" spans="1:4" ht="15.75">
      <c r="A50" s="25">
        <v>10</v>
      </c>
      <c r="B50" s="26" t="s">
        <v>56</v>
      </c>
      <c r="C50" s="27">
        <v>0</v>
      </c>
      <c r="D50" s="28">
        <f t="shared" ref="D50:D56" si="1">$D$33*C50</f>
        <v>0</v>
      </c>
    </row>
    <row r="51" spans="1:4" ht="15.75">
      <c r="A51" s="25">
        <v>11</v>
      </c>
      <c r="B51" s="26" t="s">
        <v>57</v>
      </c>
      <c r="C51" s="27">
        <v>0</v>
      </c>
      <c r="D51" s="28">
        <f t="shared" si="1"/>
        <v>0</v>
      </c>
    </row>
    <row r="52" spans="1:4" ht="15.75">
      <c r="A52" s="25">
        <v>12</v>
      </c>
      <c r="B52" s="26" t="s">
        <v>58</v>
      </c>
      <c r="C52" s="27">
        <v>0</v>
      </c>
      <c r="D52" s="28">
        <f t="shared" si="1"/>
        <v>0</v>
      </c>
    </row>
    <row r="53" spans="1:4" ht="15.75">
      <c r="A53" s="25">
        <v>13</v>
      </c>
      <c r="B53" s="26" t="s">
        <v>59</v>
      </c>
      <c r="C53" s="27">
        <v>0</v>
      </c>
      <c r="D53" s="28">
        <f t="shared" si="1"/>
        <v>0</v>
      </c>
    </row>
    <row r="54" spans="1:4" ht="15.75">
      <c r="A54" s="25">
        <v>14</v>
      </c>
      <c r="B54" s="26" t="s">
        <v>60</v>
      </c>
      <c r="C54" s="27">
        <v>0</v>
      </c>
      <c r="D54" s="28">
        <f t="shared" si="1"/>
        <v>0</v>
      </c>
    </row>
    <row r="55" spans="1:4" ht="15.75">
      <c r="A55" s="25">
        <v>15</v>
      </c>
      <c r="B55" s="26" t="s">
        <v>61</v>
      </c>
      <c r="C55" s="27">
        <v>0</v>
      </c>
      <c r="D55" s="28">
        <f t="shared" si="1"/>
        <v>0</v>
      </c>
    </row>
    <row r="56" spans="1:4" ht="15.75">
      <c r="A56" s="25">
        <v>16</v>
      </c>
      <c r="B56" s="26" t="s">
        <v>62</v>
      </c>
      <c r="C56" s="27">
        <v>0</v>
      </c>
      <c r="D56" s="28">
        <f t="shared" si="1"/>
        <v>0</v>
      </c>
    </row>
    <row r="57" spans="1:4" ht="15.75">
      <c r="A57" s="244" t="s">
        <v>63</v>
      </c>
      <c r="B57" s="245"/>
      <c r="C57" s="29">
        <f>SUM(C49:C56)</f>
        <v>0</v>
      </c>
      <c r="D57" s="30">
        <f>SUM(D49:D56)</f>
        <v>0</v>
      </c>
    </row>
    <row r="58" spans="1:4" ht="15.75">
      <c r="A58" s="9"/>
      <c r="B58" s="6"/>
      <c r="C58" s="6"/>
      <c r="D58" s="6"/>
    </row>
    <row r="59" spans="1:4" ht="15.75">
      <c r="A59" s="244" t="s">
        <v>64</v>
      </c>
      <c r="B59" s="245"/>
      <c r="C59" s="24" t="s">
        <v>43</v>
      </c>
      <c r="D59" s="24" t="s">
        <v>44</v>
      </c>
    </row>
    <row r="60" spans="1:4" ht="15.75">
      <c r="A60" s="25">
        <v>17</v>
      </c>
      <c r="B60" s="26" t="s">
        <v>65</v>
      </c>
      <c r="C60" s="27">
        <v>0</v>
      </c>
      <c r="D60" s="28">
        <f>$D$33*C60</f>
        <v>0</v>
      </c>
    </row>
    <row r="61" spans="1:4" ht="15.75">
      <c r="A61" s="25">
        <v>18</v>
      </c>
      <c r="B61" s="26" t="s">
        <v>66</v>
      </c>
      <c r="C61" s="27">
        <v>0</v>
      </c>
      <c r="D61" s="28">
        <f>$D$33*C61</f>
        <v>0</v>
      </c>
    </row>
    <row r="62" spans="1:4" ht="15.75">
      <c r="A62" s="25">
        <v>19</v>
      </c>
      <c r="B62" s="26" t="s">
        <v>67</v>
      </c>
      <c r="C62" s="27">
        <v>0</v>
      </c>
      <c r="D62" s="28">
        <f>$D$33*C62</f>
        <v>0</v>
      </c>
    </row>
    <row r="63" spans="1:4" ht="15.75">
      <c r="A63" s="244" t="s">
        <v>68</v>
      </c>
      <c r="B63" s="245"/>
      <c r="C63" s="29">
        <f>C60+C61+C62</f>
        <v>0</v>
      </c>
      <c r="D63" s="30">
        <f>SUM(D60:D62)</f>
        <v>0</v>
      </c>
    </row>
    <row r="64" spans="1:4" ht="15.75">
      <c r="A64" s="6"/>
      <c r="B64" s="6"/>
      <c r="C64" s="6"/>
      <c r="D64" s="6"/>
    </row>
    <row r="65" spans="1:4" ht="15.75">
      <c r="A65" s="9"/>
      <c r="B65" s="6"/>
      <c r="C65" s="6"/>
      <c r="D65" s="6"/>
    </row>
    <row r="66" spans="1:4" ht="15.75">
      <c r="A66" s="244" t="s">
        <v>69</v>
      </c>
      <c r="B66" s="245"/>
      <c r="C66" s="36" t="s">
        <v>43</v>
      </c>
      <c r="D66" s="36" t="s">
        <v>44</v>
      </c>
    </row>
    <row r="67" spans="1:4" ht="30.75">
      <c r="A67" s="25">
        <v>20</v>
      </c>
      <c r="B67" s="37" t="s">
        <v>70</v>
      </c>
      <c r="C67" s="38">
        <f>C46*C57</f>
        <v>0</v>
      </c>
      <c r="D67" s="39">
        <f>D33*C67</f>
        <v>0</v>
      </c>
    </row>
    <row r="68" spans="1:4" ht="15.75">
      <c r="A68" s="6"/>
      <c r="B68" s="40"/>
      <c r="C68" s="6"/>
      <c r="D68" s="6"/>
    </row>
    <row r="69" spans="1:4" ht="15.75">
      <c r="A69" s="244" t="s">
        <v>71</v>
      </c>
      <c r="B69" s="245"/>
      <c r="C69" s="36" t="s">
        <v>43</v>
      </c>
      <c r="D69" s="36" t="s">
        <v>44</v>
      </c>
    </row>
    <row r="70" spans="1:4" ht="30.75">
      <c r="A70" s="25">
        <v>21</v>
      </c>
      <c r="B70" s="41" t="s">
        <v>72</v>
      </c>
      <c r="C70" s="38">
        <f>C46*C60</f>
        <v>0</v>
      </c>
      <c r="D70" s="39">
        <f>D33*C70</f>
        <v>0</v>
      </c>
    </row>
    <row r="71" spans="1:4" ht="15.75">
      <c r="A71" s="6"/>
      <c r="B71" s="40"/>
      <c r="C71" s="6"/>
      <c r="D71" s="6"/>
    </row>
    <row r="72" spans="1:4" ht="15.75">
      <c r="A72" s="244"/>
      <c r="B72" s="245"/>
      <c r="C72" s="36" t="s">
        <v>43</v>
      </c>
      <c r="D72" s="36" t="s">
        <v>44</v>
      </c>
    </row>
    <row r="73" spans="1:4" ht="15.75">
      <c r="A73" s="246" t="s">
        <v>73</v>
      </c>
      <c r="B73" s="247"/>
      <c r="C73" s="38">
        <f>C46+C57+C63+C67+C70</f>
        <v>0</v>
      </c>
      <c r="D73" s="39">
        <f>D46+D57+D63+D67+D70</f>
        <v>0</v>
      </c>
    </row>
    <row r="74" spans="1:4" ht="15.75">
      <c r="A74" s="6"/>
      <c r="B74" s="6"/>
      <c r="C74" s="6"/>
      <c r="D74" s="6"/>
    </row>
    <row r="75" spans="1:4" ht="15.75">
      <c r="A75" s="248"/>
      <c r="B75" s="248"/>
      <c r="C75" s="248"/>
      <c r="D75" s="36" t="s">
        <v>44</v>
      </c>
    </row>
    <row r="76" spans="1:4" ht="15.75">
      <c r="A76" s="246" t="s">
        <v>74</v>
      </c>
      <c r="B76" s="246"/>
      <c r="C76" s="246"/>
      <c r="D76" s="28">
        <f>D33+D73</f>
        <v>0</v>
      </c>
    </row>
    <row r="78" spans="1:4" ht="15.75">
      <c r="A78" s="228" t="s">
        <v>75</v>
      </c>
      <c r="B78" s="228"/>
      <c r="C78" s="228"/>
      <c r="D78" s="228"/>
    </row>
    <row r="79" spans="1:4" ht="15.75">
      <c r="A79" s="42" t="s">
        <v>76</v>
      </c>
      <c r="B79" s="217" t="s">
        <v>77</v>
      </c>
      <c r="C79" s="217"/>
      <c r="D79" s="42" t="s">
        <v>35</v>
      </c>
    </row>
    <row r="80" spans="1:4" ht="15.75">
      <c r="A80" s="15" t="s">
        <v>6</v>
      </c>
      <c r="B80" s="242" t="s">
        <v>78</v>
      </c>
      <c r="C80" s="243"/>
      <c r="D80" s="20">
        <v>0</v>
      </c>
    </row>
    <row r="81" spans="1:4" ht="15.75">
      <c r="A81" s="15" t="s">
        <v>8</v>
      </c>
      <c r="B81" s="242" t="s">
        <v>79</v>
      </c>
      <c r="C81" s="243"/>
      <c r="D81" s="20">
        <v>0</v>
      </c>
    </row>
    <row r="82" spans="1:4" ht="15.75">
      <c r="A82" s="15" t="s">
        <v>10</v>
      </c>
      <c r="B82" s="242" t="s">
        <v>80</v>
      </c>
      <c r="C82" s="243"/>
      <c r="D82" s="20">
        <v>0</v>
      </c>
    </row>
    <row r="83" spans="1:4" ht="15.75">
      <c r="A83" s="15" t="s">
        <v>12</v>
      </c>
      <c r="B83" s="242" t="s">
        <v>81</v>
      </c>
      <c r="C83" s="243"/>
      <c r="D83" s="20">
        <v>0</v>
      </c>
    </row>
    <row r="84" spans="1:4" ht="15.75">
      <c r="A84" s="15" t="s">
        <v>14</v>
      </c>
      <c r="B84" s="242" t="s">
        <v>82</v>
      </c>
      <c r="C84" s="243"/>
      <c r="D84" s="20">
        <v>0</v>
      </c>
    </row>
    <row r="85" spans="1:4" ht="15.75">
      <c r="A85" s="15" t="s">
        <v>17</v>
      </c>
      <c r="B85" s="242" t="s">
        <v>83</v>
      </c>
      <c r="C85" s="243"/>
      <c r="D85" s="20">
        <v>0</v>
      </c>
    </row>
    <row r="86" spans="1:4" ht="15.75" customHeight="1">
      <c r="A86" s="21"/>
      <c r="B86" s="249" t="s">
        <v>84</v>
      </c>
      <c r="C86" s="250"/>
      <c r="D86" s="43">
        <f>D80+D81+D82+D83+D84+D85</f>
        <v>0</v>
      </c>
    </row>
    <row r="87" spans="1:4" ht="15.75" customHeight="1">
      <c r="A87" s="241" t="s">
        <v>85</v>
      </c>
      <c r="B87" s="241"/>
      <c r="C87" s="241"/>
      <c r="D87" s="241"/>
    </row>
    <row r="88" spans="1:4" ht="15.75">
      <c r="A88" s="6"/>
      <c r="B88" s="6"/>
      <c r="C88" s="6"/>
      <c r="D88" s="6"/>
    </row>
    <row r="89" spans="1:4" ht="15.75">
      <c r="A89" s="240" t="s">
        <v>86</v>
      </c>
      <c r="B89" s="240"/>
      <c r="C89" s="240"/>
      <c r="D89" s="240"/>
    </row>
    <row r="90" spans="1:4" ht="15.75">
      <c r="A90" s="240" t="s">
        <v>87</v>
      </c>
      <c r="B90" s="240"/>
      <c r="C90" s="240"/>
      <c r="D90" s="240"/>
    </row>
    <row r="91" spans="1:4" ht="15.75">
      <c r="A91" s="44"/>
      <c r="B91" s="6"/>
      <c r="C91" s="6"/>
      <c r="D91" s="6"/>
    </row>
    <row r="92" spans="1:4">
      <c r="A92" s="232" t="s">
        <v>88</v>
      </c>
      <c r="B92" s="233" t="s">
        <v>89</v>
      </c>
      <c r="C92" s="234"/>
      <c r="D92" s="237" t="s">
        <v>90</v>
      </c>
    </row>
    <row r="93" spans="1:4">
      <c r="A93" s="232"/>
      <c r="B93" s="235"/>
      <c r="C93" s="236"/>
      <c r="D93" s="237"/>
    </row>
    <row r="94" spans="1:4" ht="15.75">
      <c r="A94" s="45" t="s">
        <v>6</v>
      </c>
      <c r="B94" s="238" t="s">
        <v>33</v>
      </c>
      <c r="C94" s="238"/>
      <c r="D94" s="46">
        <f>D33</f>
        <v>0</v>
      </c>
    </row>
    <row r="95" spans="1:4" ht="15.75">
      <c r="A95" s="45" t="s">
        <v>8</v>
      </c>
      <c r="B95" s="238" t="s">
        <v>91</v>
      </c>
      <c r="C95" s="238"/>
      <c r="D95" s="46">
        <f>D73</f>
        <v>0</v>
      </c>
    </row>
    <row r="96" spans="1:4" ht="15.75">
      <c r="A96" s="45" t="s">
        <v>10</v>
      </c>
      <c r="B96" s="238" t="s">
        <v>92</v>
      </c>
      <c r="C96" s="238"/>
      <c r="D96" s="46">
        <f>D86</f>
        <v>0</v>
      </c>
    </row>
    <row r="97" spans="1:10" ht="15.75">
      <c r="A97" s="47"/>
      <c r="B97" s="239" t="s">
        <v>93</v>
      </c>
      <c r="C97" s="239"/>
      <c r="D97" s="48">
        <f>D94+D95+D96</f>
        <v>0</v>
      </c>
    </row>
    <row r="98" spans="1:10" ht="15.75">
      <c r="A98" s="6"/>
      <c r="B98" s="6"/>
      <c r="C98" s="6"/>
      <c r="D98" s="6"/>
    </row>
    <row r="99" spans="1:10" ht="15.75">
      <c r="A99" s="240" t="s">
        <v>94</v>
      </c>
      <c r="B99" s="240"/>
      <c r="C99" s="240"/>
      <c r="D99" s="240"/>
      <c r="E99" s="49"/>
    </row>
    <row r="100" spans="1:10" ht="15.75">
      <c r="A100" s="44"/>
      <c r="B100" s="44"/>
      <c r="C100" s="44"/>
      <c r="D100" s="44"/>
      <c r="E100" s="44"/>
    </row>
    <row r="101" spans="1:10" s="51" customFormat="1" ht="15.75">
      <c r="A101" s="228" t="s">
        <v>95</v>
      </c>
      <c r="B101" s="228"/>
      <c r="C101" s="228"/>
      <c r="D101" s="228"/>
      <c r="E101" s="50"/>
    </row>
    <row r="102" spans="1:10" s="51" customFormat="1" ht="15.75">
      <c r="A102" s="52"/>
      <c r="B102" s="52"/>
      <c r="C102" s="52"/>
      <c r="D102" s="52"/>
      <c r="E102" s="50"/>
    </row>
    <row r="103" spans="1:10" ht="15.75">
      <c r="A103" s="53"/>
      <c r="B103" s="54" t="s">
        <v>96</v>
      </c>
      <c r="C103" s="55" t="s">
        <v>43</v>
      </c>
      <c r="D103" s="56" t="s">
        <v>97</v>
      </c>
      <c r="E103" s="6"/>
    </row>
    <row r="104" spans="1:10" ht="15.75">
      <c r="A104" s="15" t="s">
        <v>6</v>
      </c>
      <c r="B104" s="15" t="s">
        <v>98</v>
      </c>
      <c r="C104" s="57">
        <v>0</v>
      </c>
      <c r="D104" s="110">
        <f>D97*C104</f>
        <v>0</v>
      </c>
      <c r="E104" s="6"/>
    </row>
    <row r="105" spans="1:10" ht="15.75">
      <c r="A105" s="15" t="s">
        <v>8</v>
      </c>
      <c r="B105" s="15" t="s">
        <v>99</v>
      </c>
      <c r="C105" s="57">
        <v>0</v>
      </c>
      <c r="D105" s="110">
        <f>(D97+D104)*C105</f>
        <v>0</v>
      </c>
      <c r="E105" s="6"/>
      <c r="G105" s="58"/>
    </row>
    <row r="106" spans="1:10" ht="15.75">
      <c r="A106" s="53"/>
      <c r="B106" s="59" t="s">
        <v>100</v>
      </c>
      <c r="C106" s="60">
        <f>SUM(C104:C105)</f>
        <v>0</v>
      </c>
      <c r="D106" s="111">
        <f>D104+D105</f>
        <v>0</v>
      </c>
      <c r="E106" s="6"/>
      <c r="G106" s="61"/>
    </row>
    <row r="107" spans="1:10">
      <c r="B107" s="62"/>
      <c r="D107" s="112" t="s">
        <v>134</v>
      </c>
    </row>
    <row r="108" spans="1:10" s="63" customFormat="1" ht="15.75">
      <c r="A108" s="228" t="s">
        <v>101</v>
      </c>
      <c r="B108" s="228"/>
      <c r="C108" s="228"/>
      <c r="D108" s="228"/>
    </row>
    <row r="109" spans="1:10" ht="15.75">
      <c r="A109" s="54"/>
      <c r="B109" s="55" t="s">
        <v>102</v>
      </c>
      <c r="C109" s="64" t="s">
        <v>43</v>
      </c>
      <c r="D109" s="55" t="s">
        <v>97</v>
      </c>
    </row>
    <row r="110" spans="1:10" ht="18.75">
      <c r="A110" s="65" t="s">
        <v>6</v>
      </c>
      <c r="B110" s="229" t="s">
        <v>103</v>
      </c>
      <c r="C110" s="230"/>
      <c r="D110" s="231"/>
      <c r="H110" s="220"/>
      <c r="I110" s="220"/>
      <c r="J110" s="220"/>
    </row>
    <row r="111" spans="1:10">
      <c r="A111" s="12"/>
      <c r="B111" s="15" t="s">
        <v>104</v>
      </c>
      <c r="C111" s="66">
        <v>0</v>
      </c>
      <c r="D111" s="110">
        <f>($D$97+D106)/$C116*C111</f>
        <v>0</v>
      </c>
      <c r="H111" s="221"/>
      <c r="I111" s="221"/>
      <c r="J111" s="221"/>
    </row>
    <row r="112" spans="1:10" ht="15.75">
      <c r="A112" s="12"/>
      <c r="B112" s="18" t="s">
        <v>105</v>
      </c>
      <c r="C112" s="66">
        <v>0</v>
      </c>
      <c r="D112" s="110">
        <f>($D$97+D106)/C116*C112</f>
        <v>0</v>
      </c>
      <c r="E112" s="67"/>
    </row>
    <row r="113" spans="1:5" ht="15.75">
      <c r="A113" s="65" t="s">
        <v>8</v>
      </c>
      <c r="B113" s="222" t="s">
        <v>106</v>
      </c>
      <c r="C113" s="223"/>
      <c r="D113" s="224"/>
      <c r="E113" s="68"/>
    </row>
    <row r="114" spans="1:5">
      <c r="A114" s="12"/>
      <c r="B114" s="15" t="s">
        <v>107</v>
      </c>
      <c r="C114" s="66">
        <v>0</v>
      </c>
      <c r="D114" s="103">
        <f>($D$97+D106)/C116*C114</f>
        <v>0</v>
      </c>
      <c r="E114" s="67"/>
    </row>
    <row r="115" spans="1:5" ht="15.75">
      <c r="A115" s="59"/>
      <c r="B115" s="59" t="s">
        <v>108</v>
      </c>
      <c r="C115" s="69">
        <f>SUM(C111,C112,C114)</f>
        <v>0</v>
      </c>
      <c r="D115" s="70">
        <f>D111+D112+D114</f>
        <v>0</v>
      </c>
      <c r="E115" s="71"/>
    </row>
    <row r="116" spans="1:5" ht="15.75">
      <c r="A116" s="72"/>
      <c r="B116" s="73" t="s">
        <v>109</v>
      </c>
      <c r="C116" s="74">
        <f>1-(C115/100)</f>
        <v>1</v>
      </c>
      <c r="D116" s="75"/>
    </row>
    <row r="117" spans="1:5" ht="15.75">
      <c r="A117" s="72"/>
      <c r="B117" s="76"/>
      <c r="C117" s="76"/>
      <c r="D117" s="6"/>
    </row>
    <row r="118" spans="1:5" ht="15.75">
      <c r="A118" s="227" t="s">
        <v>110</v>
      </c>
      <c r="B118" s="227"/>
      <c r="C118" s="227"/>
      <c r="D118" s="227"/>
      <c r="E118" s="77"/>
    </row>
    <row r="119" spans="1:5" ht="15.75">
      <c r="A119" s="78"/>
      <c r="B119" s="79"/>
      <c r="C119" s="79"/>
      <c r="D119" s="79"/>
      <c r="E119" s="80"/>
    </row>
    <row r="120" spans="1:5" ht="15.75">
      <c r="A120" s="81"/>
      <c r="B120" s="217" t="s">
        <v>111</v>
      </c>
      <c r="C120" s="217"/>
      <c r="D120" s="217"/>
      <c r="E120" s="80"/>
    </row>
    <row r="121" spans="1:5" ht="15.75">
      <c r="A121" s="15"/>
      <c r="B121" s="218" t="s">
        <v>112</v>
      </c>
      <c r="C121" s="218"/>
      <c r="D121" s="82" t="s">
        <v>113</v>
      </c>
      <c r="E121" s="80"/>
    </row>
    <row r="122" spans="1:5" ht="15.75">
      <c r="A122" s="83" t="s">
        <v>6</v>
      </c>
      <c r="B122" s="219" t="s">
        <v>114</v>
      </c>
      <c r="C122" s="219"/>
      <c r="D122" s="106">
        <f>D97</f>
        <v>0</v>
      </c>
      <c r="E122" s="80"/>
    </row>
    <row r="123" spans="1:5" ht="15.75">
      <c r="A123" s="84" t="s">
        <v>8</v>
      </c>
      <c r="B123" s="219" t="s">
        <v>115</v>
      </c>
      <c r="C123" s="219"/>
      <c r="D123" s="106">
        <f>D106</f>
        <v>0</v>
      </c>
      <c r="E123" s="80"/>
    </row>
    <row r="124" spans="1:5" ht="15.75">
      <c r="A124" s="84" t="s">
        <v>10</v>
      </c>
      <c r="B124" s="219" t="s">
        <v>116</v>
      </c>
      <c r="C124" s="219"/>
      <c r="D124" s="106">
        <f>D115</f>
        <v>0</v>
      </c>
      <c r="E124" s="80"/>
    </row>
    <row r="125" spans="1:5" ht="15.75">
      <c r="A125" s="83" t="s">
        <v>12</v>
      </c>
      <c r="B125" s="225" t="s">
        <v>117</v>
      </c>
      <c r="C125" s="225"/>
      <c r="D125" s="107">
        <f>SUM(D122:D124)</f>
        <v>0</v>
      </c>
      <c r="E125" s="80"/>
    </row>
    <row r="126" spans="1:5" ht="15.75">
      <c r="A126" s="83" t="s">
        <v>14</v>
      </c>
      <c r="B126" s="92" t="s">
        <v>129</v>
      </c>
      <c r="C126" s="92"/>
      <c r="D126" s="107">
        <f>D125*2</f>
        <v>0</v>
      </c>
      <c r="E126" s="80"/>
    </row>
    <row r="127" spans="1:5" s="51" customFormat="1" ht="15.75">
      <c r="A127" s="84" t="s">
        <v>17</v>
      </c>
      <c r="B127" s="226" t="s">
        <v>118</v>
      </c>
      <c r="C127" s="226"/>
      <c r="D127" s="109">
        <f>D126*C15</f>
        <v>0</v>
      </c>
      <c r="E127" s="85"/>
    </row>
    <row r="128" spans="1:5" s="51" customFormat="1" ht="30.75">
      <c r="A128" s="84" t="s">
        <v>19</v>
      </c>
      <c r="B128" s="86" t="s">
        <v>119</v>
      </c>
      <c r="C128" s="87"/>
      <c r="D128" s="108">
        <f>D127*12</f>
        <v>0</v>
      </c>
      <c r="E128" s="85"/>
    </row>
    <row r="129" spans="1:11" ht="16.5" thickBot="1">
      <c r="A129" s="80"/>
      <c r="B129" s="80"/>
      <c r="C129" s="80"/>
      <c r="D129" s="102"/>
      <c r="E129" s="80"/>
      <c r="K129" s="51"/>
    </row>
    <row r="130" spans="1:11" ht="23.25" customHeight="1">
      <c r="A130" s="99"/>
      <c r="B130" s="216" t="s">
        <v>120</v>
      </c>
      <c r="C130" s="216"/>
      <c r="D130" s="216"/>
      <c r="E130" s="216"/>
      <c r="K130" s="51"/>
    </row>
    <row r="131" spans="1:11" ht="19.5" customHeight="1">
      <c r="A131" s="95"/>
      <c r="B131" s="98" t="s">
        <v>121</v>
      </c>
      <c r="C131" s="88" t="s">
        <v>122</v>
      </c>
      <c r="D131" s="88" t="s">
        <v>130</v>
      </c>
      <c r="E131" s="88" t="s">
        <v>123</v>
      </c>
      <c r="J131" s="51"/>
    </row>
    <row r="132" spans="1:11" ht="19.5" customHeight="1">
      <c r="A132" s="96"/>
      <c r="B132" s="98" t="s">
        <v>128</v>
      </c>
      <c r="C132" s="89" t="s">
        <v>131</v>
      </c>
      <c r="D132" s="88">
        <v>1</v>
      </c>
      <c r="E132" s="104">
        <f>D126*D132</f>
        <v>0</v>
      </c>
      <c r="J132" s="51"/>
    </row>
    <row r="133" spans="1:11" ht="15.75">
      <c r="A133" s="96"/>
      <c r="B133" s="100" t="s">
        <v>124</v>
      </c>
      <c r="C133" s="113"/>
      <c r="D133" s="114"/>
      <c r="E133" s="104">
        <f>E132*C15</f>
        <v>0</v>
      </c>
    </row>
    <row r="134" spans="1:11" ht="44.25" customHeight="1" thickBot="1">
      <c r="A134" s="97"/>
      <c r="B134" s="101" t="s">
        <v>125</v>
      </c>
      <c r="C134" s="91"/>
      <c r="D134" s="91"/>
      <c r="E134" s="105">
        <f>E133*12</f>
        <v>0</v>
      </c>
    </row>
    <row r="135" spans="1:11" ht="15.75">
      <c r="A135" s="80"/>
      <c r="B135" s="80"/>
      <c r="C135" s="80"/>
      <c r="D135" s="80"/>
      <c r="E135" s="80"/>
    </row>
    <row r="153" spans="1:5" ht="15.75">
      <c r="A153" s="6"/>
      <c r="B153" s="6"/>
      <c r="C153" s="6"/>
      <c r="D153" s="6"/>
      <c r="E153" s="6"/>
    </row>
  </sheetData>
  <sheetProtection algorithmName="SHA-512" hashValue="Sa6fGW1HhR339u/GQiCdSMg6cqMqZr6w5Pm3r7b+BBMhz3BP21LLed5hz3R1nJvbdfYRhbQepgRBiQXpFL6qww==" saltValue="tsorHFhYQEmNOA5mMlilbw==" spinCount="100000" sheet="1" objects="1" scenarios="1"/>
  <mergeCells count="59">
    <mergeCell ref="A37:B37"/>
    <mergeCell ref="A1:D1"/>
    <mergeCell ref="A2:D2"/>
    <mergeCell ref="A4:D4"/>
    <mergeCell ref="A8:C8"/>
    <mergeCell ref="A9:C9"/>
    <mergeCell ref="A17:C17"/>
    <mergeCell ref="A18:C18"/>
    <mergeCell ref="A19:C19"/>
    <mergeCell ref="A28:C28"/>
    <mergeCell ref="A34:D34"/>
    <mergeCell ref="A35:D35"/>
    <mergeCell ref="B3:D3"/>
    <mergeCell ref="A90:D90"/>
    <mergeCell ref="A78:D78"/>
    <mergeCell ref="A46:B46"/>
    <mergeCell ref="A48:B48"/>
    <mergeCell ref="A57:B57"/>
    <mergeCell ref="A59:B59"/>
    <mergeCell ref="A63:B63"/>
    <mergeCell ref="A66:B66"/>
    <mergeCell ref="A69:B69"/>
    <mergeCell ref="A72:B72"/>
    <mergeCell ref="A73:B73"/>
    <mergeCell ref="A75:C75"/>
    <mergeCell ref="A76:C76"/>
    <mergeCell ref="B84:C84"/>
    <mergeCell ref="B85:C85"/>
    <mergeCell ref="B86:C86"/>
    <mergeCell ref="A87:D87"/>
    <mergeCell ref="A89:D89"/>
    <mergeCell ref="B79:C79"/>
    <mergeCell ref="B80:C80"/>
    <mergeCell ref="B81:C81"/>
    <mergeCell ref="B82:C82"/>
    <mergeCell ref="B83:C83"/>
    <mergeCell ref="A101:D101"/>
    <mergeCell ref="A108:D108"/>
    <mergeCell ref="B110:D110"/>
    <mergeCell ref="A92:A93"/>
    <mergeCell ref="B92:C93"/>
    <mergeCell ref="D92:D93"/>
    <mergeCell ref="B94:C94"/>
    <mergeCell ref="B95:C95"/>
    <mergeCell ref="B96:C96"/>
    <mergeCell ref="B97:C97"/>
    <mergeCell ref="A99:D99"/>
    <mergeCell ref="H110:J110"/>
    <mergeCell ref="H111:J111"/>
    <mergeCell ref="B113:D113"/>
    <mergeCell ref="B125:C125"/>
    <mergeCell ref="B127:C127"/>
    <mergeCell ref="A118:D118"/>
    <mergeCell ref="B130:E130"/>
    <mergeCell ref="B120:D120"/>
    <mergeCell ref="B121:C121"/>
    <mergeCell ref="B122:C122"/>
    <mergeCell ref="B123:C123"/>
    <mergeCell ref="B124:C124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rowBreaks count="2" manualBreakCount="2">
    <brk id="58" max="4" man="1"/>
    <brk id="1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</sheetPr>
  <dimension ref="A1:F33"/>
  <sheetViews>
    <sheetView topLeftCell="A19" workbookViewId="0">
      <selection activeCell="A15" sqref="A15:C15"/>
    </sheetView>
  </sheetViews>
  <sheetFormatPr defaultRowHeight="15"/>
  <cols>
    <col min="1" max="1" width="27.28515625" customWidth="1"/>
    <col min="2" max="2" width="10.7109375" customWidth="1"/>
    <col min="3" max="5" width="18.7109375" customWidth="1"/>
  </cols>
  <sheetData>
    <row r="1" spans="1:6">
      <c r="B1" s="139"/>
      <c r="C1" s="184"/>
      <c r="D1" s="139"/>
      <c r="E1" s="139"/>
    </row>
    <row r="2" spans="1:6" ht="20.100000000000001" customHeight="1"/>
    <row r="3" spans="1:6" ht="20.100000000000001" customHeight="1">
      <c r="A3" s="141" t="s">
        <v>164</v>
      </c>
      <c r="B3" s="267"/>
      <c r="C3" s="267"/>
      <c r="D3" s="139"/>
      <c r="E3" s="139"/>
    </row>
    <row r="4" spans="1:6" ht="20.100000000000001" customHeight="1">
      <c r="A4" s="141" t="s">
        <v>165</v>
      </c>
      <c r="B4" s="260"/>
      <c r="C4" s="260"/>
      <c r="D4" s="139"/>
      <c r="E4" s="139"/>
    </row>
    <row r="5" spans="1:6" ht="20.100000000000001" customHeight="1">
      <c r="A5" s="141" t="s">
        <v>171</v>
      </c>
      <c r="B5" s="141"/>
      <c r="C5" s="141"/>
      <c r="D5" s="139"/>
      <c r="E5" s="139"/>
    </row>
    <row r="6" spans="1:6" ht="20.100000000000001" customHeight="1">
      <c r="A6" s="141" t="s">
        <v>172</v>
      </c>
      <c r="B6" s="141"/>
      <c r="C6" s="141"/>
      <c r="D6" s="139"/>
      <c r="E6" s="139"/>
    </row>
    <row r="7" spans="1:6" ht="20.100000000000001" customHeight="1">
      <c r="A7" s="141" t="s">
        <v>173</v>
      </c>
      <c r="B7" s="141"/>
      <c r="C7" s="141"/>
      <c r="D7" s="141" t="s">
        <v>174</v>
      </c>
      <c r="E7" s="139"/>
    </row>
    <row r="8" spans="1:6" ht="20.100000000000001" customHeight="1">
      <c r="A8" s="141" t="s">
        <v>166</v>
      </c>
      <c r="B8" s="267"/>
      <c r="C8" s="267"/>
      <c r="D8" s="141" t="s">
        <v>175</v>
      </c>
      <c r="E8" s="139"/>
    </row>
    <row r="9" spans="1:6" ht="20.100000000000001" customHeight="1">
      <c r="A9" s="141" t="s">
        <v>167</v>
      </c>
      <c r="B9" s="267"/>
      <c r="C9" s="267"/>
      <c r="D9" s="139"/>
      <c r="E9" s="139"/>
    </row>
    <row r="10" spans="1:6">
      <c r="A10" s="267" t="s">
        <v>307</v>
      </c>
      <c r="B10" s="267"/>
      <c r="C10" s="267"/>
      <c r="D10" s="267"/>
      <c r="E10" s="267"/>
    </row>
    <row r="11" spans="1:6" ht="15.75" customHeight="1">
      <c r="A11" s="268"/>
      <c r="B11" s="268"/>
      <c r="C11" s="268"/>
      <c r="D11" s="268"/>
      <c r="E11" s="268"/>
    </row>
    <row r="12" spans="1:6" ht="39.950000000000003" customHeight="1">
      <c r="A12" s="140" t="s">
        <v>122</v>
      </c>
      <c r="B12" s="182" t="s">
        <v>308</v>
      </c>
      <c r="C12" s="140" t="s">
        <v>314</v>
      </c>
      <c r="D12" s="140" t="s">
        <v>315</v>
      </c>
      <c r="E12" s="140" t="s">
        <v>316</v>
      </c>
    </row>
    <row r="13" spans="1:6" ht="39.950000000000003" customHeight="1">
      <c r="A13" s="197" t="s">
        <v>305</v>
      </c>
      <c r="B13" s="197">
        <v>4</v>
      </c>
      <c r="C13" s="198"/>
      <c r="D13" s="198">
        <f>(B13*C13)</f>
        <v>0</v>
      </c>
      <c r="E13" s="198">
        <f>(D13*12)</f>
        <v>0</v>
      </c>
      <c r="F13" s="144"/>
    </row>
    <row r="14" spans="1:6" ht="39.950000000000003" customHeight="1">
      <c r="A14" s="197" t="s">
        <v>306</v>
      </c>
      <c r="B14" s="197">
        <v>37</v>
      </c>
      <c r="C14" s="198"/>
      <c r="D14" s="198">
        <f>(B14*C14)</f>
        <v>0</v>
      </c>
      <c r="E14" s="198">
        <f>(D14*12)</f>
        <v>0</v>
      </c>
      <c r="F14" s="144"/>
    </row>
    <row r="15" spans="1:6" ht="28.5" customHeight="1">
      <c r="A15" s="261" t="s">
        <v>158</v>
      </c>
      <c r="B15" s="262"/>
      <c r="C15" s="263"/>
      <c r="D15" s="199">
        <f>SUM(D13,D14)</f>
        <v>0</v>
      </c>
      <c r="E15" s="199">
        <f>SUM(E13,E14)</f>
        <v>0</v>
      </c>
    </row>
    <row r="16" spans="1:6" ht="20.100000000000001" customHeight="1"/>
    <row r="17" spans="1:5">
      <c r="A17" s="143" t="s">
        <v>168</v>
      </c>
    </row>
    <row r="18" spans="1:5" ht="60" customHeight="1">
      <c r="A18" s="266" t="s">
        <v>169</v>
      </c>
      <c r="B18" s="266"/>
      <c r="C18" s="266"/>
      <c r="D18" s="266"/>
      <c r="E18" s="266"/>
    </row>
    <row r="20" spans="1:5" ht="30" customHeight="1">
      <c r="A20" s="266" t="s">
        <v>170</v>
      </c>
      <c r="B20" s="266"/>
      <c r="C20" s="266"/>
      <c r="D20" s="266"/>
      <c r="E20" s="266"/>
    </row>
    <row r="22" spans="1:5">
      <c r="A22" s="265" t="s">
        <v>179</v>
      </c>
      <c r="B22" s="265"/>
      <c r="C22" s="265"/>
      <c r="D22" s="265"/>
    </row>
    <row r="23" spans="1:5" ht="20.100000000000001" customHeight="1">
      <c r="A23" s="141" t="s">
        <v>309</v>
      </c>
      <c r="B23" s="267"/>
      <c r="C23" s="267"/>
      <c r="D23" s="139"/>
    </row>
    <row r="24" spans="1:5" ht="20.100000000000001" customHeight="1">
      <c r="A24" s="141" t="s">
        <v>310</v>
      </c>
      <c r="B24" s="142"/>
      <c r="C24" s="141"/>
      <c r="D24" s="139"/>
    </row>
    <row r="25" spans="1:5" ht="20.100000000000001" customHeight="1">
      <c r="A25" s="141" t="s">
        <v>311</v>
      </c>
      <c r="B25" s="264"/>
      <c r="C25" s="264"/>
      <c r="D25" s="139"/>
    </row>
    <row r="26" spans="1:5" ht="20.100000000000001" customHeight="1">
      <c r="A26" s="141" t="s">
        <v>312</v>
      </c>
      <c r="B26" s="141"/>
      <c r="C26" s="141"/>
      <c r="D26" s="139"/>
    </row>
    <row r="27" spans="1:5" ht="20.100000000000001" customHeight="1">
      <c r="A27" s="141" t="s">
        <v>313</v>
      </c>
      <c r="B27" s="183"/>
    </row>
    <row r="28" spans="1:5" ht="20.100000000000001" customHeight="1">
      <c r="A28" s="141" t="s">
        <v>176</v>
      </c>
      <c r="B28" s="142"/>
      <c r="C28" t="s">
        <v>178</v>
      </c>
      <c r="D28" s="142"/>
    </row>
    <row r="29" spans="1:5" ht="20.100000000000001" customHeight="1">
      <c r="A29" s="141" t="s">
        <v>177</v>
      </c>
      <c r="B29" s="142"/>
      <c r="C29" t="s">
        <v>175</v>
      </c>
      <c r="D29" s="264"/>
      <c r="E29" s="264"/>
    </row>
    <row r="30" spans="1:5" ht="20.100000000000001" customHeight="1"/>
    <row r="31" spans="1:5" ht="20.100000000000001" customHeight="1"/>
    <row r="33" spans="3:4">
      <c r="C33" s="264"/>
      <c r="D33" s="264"/>
    </row>
  </sheetData>
  <mergeCells count="13">
    <mergeCell ref="B3:C3"/>
    <mergeCell ref="B8:C8"/>
    <mergeCell ref="B9:C9"/>
    <mergeCell ref="A10:E11"/>
    <mergeCell ref="B4:C4"/>
    <mergeCell ref="A15:C15"/>
    <mergeCell ref="D29:E29"/>
    <mergeCell ref="C33:D33"/>
    <mergeCell ref="A22:D22"/>
    <mergeCell ref="A18:E18"/>
    <mergeCell ref="A20:E20"/>
    <mergeCell ref="B23:C23"/>
    <mergeCell ref="B25:C2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F40"/>
  <sheetViews>
    <sheetView tabSelected="1" topLeftCell="A22" workbookViewId="0">
      <selection activeCell="F33" sqref="F33"/>
    </sheetView>
  </sheetViews>
  <sheetFormatPr defaultRowHeight="15"/>
  <cols>
    <col min="1" max="1" width="6" customWidth="1"/>
    <col min="2" max="2" width="49.140625" customWidth="1"/>
    <col min="3" max="3" width="14.140625" customWidth="1"/>
    <col min="4" max="6" width="15.7109375" customWidth="1"/>
  </cols>
  <sheetData>
    <row r="1" spans="1:6">
      <c r="A1" s="274" t="s">
        <v>157</v>
      </c>
      <c r="B1" s="274"/>
      <c r="C1" s="274"/>
      <c r="D1" s="274"/>
      <c r="E1" s="274"/>
      <c r="F1" s="274"/>
    </row>
    <row r="2" spans="1:6">
      <c r="A2" s="115"/>
      <c r="B2" s="178"/>
      <c r="C2" s="115"/>
      <c r="D2" s="115"/>
      <c r="E2" s="115"/>
      <c r="F2" s="115"/>
    </row>
    <row r="3" spans="1:6">
      <c r="A3" s="273" t="s">
        <v>279</v>
      </c>
      <c r="B3" s="273"/>
      <c r="C3" s="273"/>
      <c r="D3" s="273"/>
      <c r="E3" s="273"/>
      <c r="F3" s="273"/>
    </row>
    <row r="4" spans="1:6">
      <c r="A4" s="271" t="s">
        <v>280</v>
      </c>
      <c r="B4" s="272"/>
      <c r="C4" s="115"/>
      <c r="D4" s="115"/>
      <c r="E4" s="115"/>
      <c r="F4" s="115"/>
    </row>
    <row r="5" spans="1:6">
      <c r="A5" s="127" t="s">
        <v>137</v>
      </c>
      <c r="B5" s="127" t="s">
        <v>138</v>
      </c>
      <c r="C5" s="127" t="s">
        <v>139</v>
      </c>
      <c r="D5" s="127" t="s">
        <v>140</v>
      </c>
      <c r="E5" s="127" t="s">
        <v>141</v>
      </c>
      <c r="F5" s="127" t="s">
        <v>142</v>
      </c>
    </row>
    <row r="6" spans="1:6" ht="15" customHeight="1">
      <c r="A6" s="116">
        <v>1</v>
      </c>
      <c r="B6" s="131" t="s">
        <v>283</v>
      </c>
      <c r="C6" s="116">
        <v>2</v>
      </c>
      <c r="D6" s="132"/>
      <c r="E6" s="117">
        <f t="shared" ref="E6:E11" si="0">(D6*C6)</f>
        <v>0</v>
      </c>
      <c r="F6" s="117">
        <f t="shared" ref="F6:F11" si="1">E6/12</f>
        <v>0</v>
      </c>
    </row>
    <row r="7" spans="1:6" ht="15" customHeight="1">
      <c r="A7" s="116">
        <v>2</v>
      </c>
      <c r="B7" s="131" t="s">
        <v>284</v>
      </c>
      <c r="C7" s="116">
        <v>4</v>
      </c>
      <c r="D7" s="132"/>
      <c r="E7" s="117">
        <f t="shared" si="0"/>
        <v>0</v>
      </c>
      <c r="F7" s="117">
        <f t="shared" si="1"/>
        <v>0</v>
      </c>
    </row>
    <row r="8" spans="1:6" ht="15" customHeight="1">
      <c r="A8" s="116">
        <v>3</v>
      </c>
      <c r="B8" s="131" t="s">
        <v>289</v>
      </c>
      <c r="C8" s="116">
        <v>2</v>
      </c>
      <c r="D8" s="132"/>
      <c r="E8" s="117">
        <f t="shared" si="0"/>
        <v>0</v>
      </c>
      <c r="F8" s="117">
        <f t="shared" si="1"/>
        <v>0</v>
      </c>
    </row>
    <row r="9" spans="1:6" ht="15" customHeight="1">
      <c r="A9" s="116">
        <v>4</v>
      </c>
      <c r="B9" s="131" t="s">
        <v>286</v>
      </c>
      <c r="C9" s="116">
        <v>2</v>
      </c>
      <c r="D9" s="132"/>
      <c r="E9" s="117">
        <f t="shared" si="0"/>
        <v>0</v>
      </c>
      <c r="F9" s="117">
        <f t="shared" si="1"/>
        <v>0</v>
      </c>
    </row>
    <row r="10" spans="1:6" ht="15" customHeight="1">
      <c r="A10" s="116">
        <v>5</v>
      </c>
      <c r="B10" s="145" t="s">
        <v>287</v>
      </c>
      <c r="C10" s="116">
        <v>4</v>
      </c>
      <c r="D10" s="132"/>
      <c r="E10" s="117">
        <f t="shared" si="0"/>
        <v>0</v>
      </c>
      <c r="F10" s="117">
        <f t="shared" si="1"/>
        <v>0</v>
      </c>
    </row>
    <row r="11" spans="1:6" ht="15" customHeight="1">
      <c r="A11" s="116">
        <v>6</v>
      </c>
      <c r="B11" s="145" t="s">
        <v>288</v>
      </c>
      <c r="C11" s="116">
        <v>1</v>
      </c>
      <c r="D11" s="132"/>
      <c r="E11" s="117">
        <f t="shared" si="0"/>
        <v>0</v>
      </c>
      <c r="F11" s="117">
        <f t="shared" si="1"/>
        <v>0</v>
      </c>
    </row>
    <row r="12" spans="1:6">
      <c r="A12" s="269" t="s">
        <v>163</v>
      </c>
      <c r="B12" s="275"/>
      <c r="C12" s="275"/>
      <c r="D12" s="275"/>
      <c r="E12" s="128">
        <f>SUM(E6:E11)</f>
        <v>0</v>
      </c>
      <c r="F12" s="129"/>
    </row>
    <row r="13" spans="1:6">
      <c r="A13" s="269" t="s">
        <v>148</v>
      </c>
      <c r="B13" s="275"/>
      <c r="C13" s="275"/>
      <c r="D13" s="275"/>
      <c r="E13" s="270"/>
      <c r="F13" s="130">
        <f>SUM(F6:F11)</f>
        <v>0</v>
      </c>
    </row>
    <row r="14" spans="1:6">
      <c r="A14" s="115"/>
      <c r="B14" s="115"/>
      <c r="C14" s="115"/>
      <c r="D14" s="115"/>
      <c r="E14" s="115"/>
      <c r="F14" s="115"/>
    </row>
    <row r="15" spans="1:6">
      <c r="A15" s="273" t="s">
        <v>279</v>
      </c>
      <c r="B15" s="273"/>
      <c r="C15" s="273"/>
      <c r="D15" s="273"/>
      <c r="E15" s="273"/>
      <c r="F15" s="273"/>
    </row>
    <row r="16" spans="1:6">
      <c r="A16" s="271" t="s">
        <v>281</v>
      </c>
      <c r="B16" s="272"/>
      <c r="C16" s="115"/>
      <c r="D16" s="115"/>
      <c r="E16" s="115"/>
      <c r="F16" s="115"/>
    </row>
    <row r="17" spans="1:6">
      <c r="A17" s="127" t="s">
        <v>137</v>
      </c>
      <c r="B17" s="127" t="s">
        <v>138</v>
      </c>
      <c r="C17" s="127" t="s">
        <v>139</v>
      </c>
      <c r="D17" s="127" t="s">
        <v>140</v>
      </c>
      <c r="E17" s="127" t="s">
        <v>141</v>
      </c>
      <c r="F17" s="127" t="s">
        <v>142</v>
      </c>
    </row>
    <row r="18" spans="1:6" ht="15" customHeight="1">
      <c r="A18" s="116">
        <v>1</v>
      </c>
      <c r="B18" s="131" t="s">
        <v>283</v>
      </c>
      <c r="C18" s="116">
        <v>2</v>
      </c>
      <c r="D18" s="132"/>
      <c r="E18" s="117">
        <f t="shared" ref="E18:E23" si="2">(D18*C18)</f>
        <v>0</v>
      </c>
      <c r="F18" s="117">
        <f t="shared" ref="F18:F23" si="3">E18/12</f>
        <v>0</v>
      </c>
    </row>
    <row r="19" spans="1:6">
      <c r="A19" s="116">
        <v>2</v>
      </c>
      <c r="B19" s="131" t="s">
        <v>284</v>
      </c>
      <c r="C19" s="116">
        <v>4</v>
      </c>
      <c r="D19" s="132"/>
      <c r="E19" s="117">
        <f t="shared" si="2"/>
        <v>0</v>
      </c>
      <c r="F19" s="117">
        <f t="shared" si="3"/>
        <v>0</v>
      </c>
    </row>
    <row r="20" spans="1:6">
      <c r="A20" s="116">
        <v>3</v>
      </c>
      <c r="B20" s="131" t="s">
        <v>285</v>
      </c>
      <c r="C20" s="116">
        <v>2</v>
      </c>
      <c r="D20" s="132"/>
      <c r="E20" s="117">
        <f t="shared" si="2"/>
        <v>0</v>
      </c>
      <c r="F20" s="117">
        <f t="shared" si="3"/>
        <v>0</v>
      </c>
    </row>
    <row r="21" spans="1:6">
      <c r="A21" s="116">
        <v>4</v>
      </c>
      <c r="B21" s="131" t="s">
        <v>286</v>
      </c>
      <c r="C21" s="116">
        <v>2</v>
      </c>
      <c r="D21" s="132"/>
      <c r="E21" s="117">
        <f t="shared" si="2"/>
        <v>0</v>
      </c>
      <c r="F21" s="117">
        <f t="shared" si="3"/>
        <v>0</v>
      </c>
    </row>
    <row r="22" spans="1:6">
      <c r="A22" s="116">
        <v>5</v>
      </c>
      <c r="B22" s="145" t="s">
        <v>287</v>
      </c>
      <c r="C22" s="116">
        <v>4</v>
      </c>
      <c r="D22" s="132"/>
      <c r="E22" s="117">
        <f t="shared" si="2"/>
        <v>0</v>
      </c>
      <c r="F22" s="117">
        <f t="shared" si="3"/>
        <v>0</v>
      </c>
    </row>
    <row r="23" spans="1:6">
      <c r="A23" s="116">
        <v>6</v>
      </c>
      <c r="B23" s="145" t="s">
        <v>288</v>
      </c>
      <c r="C23" s="116">
        <v>1</v>
      </c>
      <c r="D23" s="132"/>
      <c r="E23" s="117">
        <f t="shared" si="2"/>
        <v>0</v>
      </c>
      <c r="F23" s="117">
        <f t="shared" si="3"/>
        <v>0</v>
      </c>
    </row>
    <row r="24" spans="1:6">
      <c r="A24" s="269" t="s">
        <v>163</v>
      </c>
      <c r="B24" s="275"/>
      <c r="C24" s="275"/>
      <c r="D24" s="275"/>
      <c r="E24" s="128">
        <f>SUM(E18:E23)</f>
        <v>0</v>
      </c>
      <c r="F24" s="129"/>
    </row>
    <row r="25" spans="1:6">
      <c r="A25" s="269" t="s">
        <v>148</v>
      </c>
      <c r="B25" s="275"/>
      <c r="C25" s="275"/>
      <c r="D25" s="275"/>
      <c r="E25" s="270"/>
      <c r="F25" s="130">
        <f>SUM(F18:F23)</f>
        <v>0</v>
      </c>
    </row>
    <row r="28" spans="1:6">
      <c r="A28" s="120"/>
      <c r="B28" s="276" t="s">
        <v>278</v>
      </c>
      <c r="C28" s="276"/>
      <c r="D28" s="120"/>
      <c r="E28" s="276" t="s">
        <v>155</v>
      </c>
      <c r="F28" s="276"/>
    </row>
    <row r="29" spans="1:6">
      <c r="A29" s="115"/>
      <c r="B29" s="115"/>
      <c r="C29" s="115"/>
      <c r="D29" s="115"/>
      <c r="E29" s="115"/>
      <c r="F29" s="115"/>
    </row>
    <row r="30" spans="1:6">
      <c r="A30" s="115"/>
      <c r="B30" s="269" t="s">
        <v>278</v>
      </c>
      <c r="C30" s="270"/>
      <c r="D30" s="115"/>
      <c r="E30" s="269" t="s">
        <v>156</v>
      </c>
      <c r="F30" s="270"/>
    </row>
    <row r="31" spans="1:6">
      <c r="A31" s="115"/>
      <c r="B31" s="119" t="s">
        <v>143</v>
      </c>
      <c r="C31" s="135">
        <v>5</v>
      </c>
      <c r="D31" s="115"/>
      <c r="E31" s="121" t="s">
        <v>149</v>
      </c>
      <c r="F31" s="134">
        <v>33</v>
      </c>
    </row>
    <row r="32" spans="1:6">
      <c r="A32" s="115"/>
      <c r="B32" s="119" t="s">
        <v>159</v>
      </c>
      <c r="C32" s="133">
        <v>2</v>
      </c>
      <c r="D32" s="115"/>
      <c r="E32" s="121" t="s">
        <v>150</v>
      </c>
      <c r="F32" s="136">
        <v>22</v>
      </c>
    </row>
    <row r="33" spans="1:6">
      <c r="A33" s="115"/>
      <c r="B33" s="119" t="s">
        <v>144</v>
      </c>
      <c r="C33" s="136">
        <v>22</v>
      </c>
      <c r="D33" s="115"/>
      <c r="E33" s="123" t="s">
        <v>151</v>
      </c>
      <c r="F33" s="122">
        <f>F31*F32</f>
        <v>726</v>
      </c>
    </row>
    <row r="34" spans="1:6">
      <c r="A34" s="115"/>
      <c r="B34" s="119" t="s">
        <v>136</v>
      </c>
      <c r="C34" s="118">
        <f>C31*C32*C33</f>
        <v>220</v>
      </c>
      <c r="D34" s="115"/>
      <c r="E34" s="121" t="s">
        <v>152</v>
      </c>
      <c r="F34" s="137"/>
    </row>
    <row r="35" spans="1:6">
      <c r="A35" s="115"/>
      <c r="B35" s="119" t="s">
        <v>145</v>
      </c>
      <c r="C35" s="179">
        <v>1770</v>
      </c>
      <c r="D35" s="115"/>
      <c r="E35" s="123" t="s">
        <v>151</v>
      </c>
      <c r="F35" s="122">
        <f>(F33)-(F33*F34)</f>
        <v>726</v>
      </c>
    </row>
    <row r="36" spans="1:6">
      <c r="A36" s="115"/>
      <c r="B36" s="119" t="s">
        <v>146</v>
      </c>
      <c r="C36" s="118">
        <f>C35*6%</f>
        <v>106.2</v>
      </c>
      <c r="D36" s="115"/>
      <c r="E36" s="121" t="s">
        <v>154</v>
      </c>
      <c r="F36" s="134"/>
    </row>
    <row r="37" spans="1:6">
      <c r="A37" s="115"/>
      <c r="B37" s="124" t="s">
        <v>147</v>
      </c>
      <c r="C37" s="125">
        <f>C34-C36</f>
        <v>113.8</v>
      </c>
      <c r="D37" s="115"/>
      <c r="E37" s="124" t="s">
        <v>153</v>
      </c>
      <c r="F37" s="126">
        <f>F35+F36</f>
        <v>726</v>
      </c>
    </row>
    <row r="38" spans="1:6">
      <c r="A38" s="115"/>
      <c r="B38" s="115"/>
      <c r="C38" s="115"/>
      <c r="D38" s="115"/>
      <c r="E38" s="115"/>
      <c r="F38" s="115"/>
    </row>
    <row r="39" spans="1:6">
      <c r="B39" s="138" t="s">
        <v>160</v>
      </c>
      <c r="C39" s="115"/>
    </row>
    <row r="40" spans="1:6">
      <c r="B40" s="115" t="s">
        <v>161</v>
      </c>
      <c r="C40" s="115"/>
    </row>
  </sheetData>
  <mergeCells count="13">
    <mergeCell ref="A1:F1"/>
    <mergeCell ref="A3:F3"/>
    <mergeCell ref="A12:D12"/>
    <mergeCell ref="A13:E13"/>
    <mergeCell ref="B28:C28"/>
    <mergeCell ref="E28:F28"/>
    <mergeCell ref="A24:D24"/>
    <mergeCell ref="A25:E25"/>
    <mergeCell ref="B30:C30"/>
    <mergeCell ref="E30:F30"/>
    <mergeCell ref="A4:B4"/>
    <mergeCell ref="A16:B16"/>
    <mergeCell ref="A15:F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DC5E5-1186-4199-892D-A6414ECFC01F}">
  <sheetPr>
    <tabColor theme="3" tint="0.39997558519241921"/>
  </sheetPr>
  <dimension ref="A1:O135"/>
  <sheetViews>
    <sheetView topLeftCell="A40" workbookViewId="0">
      <selection activeCell="K80" sqref="K80"/>
    </sheetView>
  </sheetViews>
  <sheetFormatPr defaultRowHeight="15"/>
  <cols>
    <col min="1" max="1" width="11" customWidth="1"/>
    <col min="2" max="9" width="10.7109375" customWidth="1"/>
    <col min="10" max="10" width="19.140625" customWidth="1"/>
    <col min="11" max="11" width="18.7109375" customWidth="1"/>
  </cols>
  <sheetData>
    <row r="1" spans="1:11" ht="20.100000000000001" customHeight="1">
      <c r="A1" s="287" t="s">
        <v>198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1" ht="20.100000000000001" customHeight="1">
      <c r="A2" s="349" t="s">
        <v>199</v>
      </c>
      <c r="B2" s="349"/>
      <c r="C2" s="349"/>
      <c r="D2" s="350"/>
      <c r="E2" s="350"/>
      <c r="F2" s="350"/>
      <c r="G2" s="350"/>
      <c r="H2" s="350"/>
      <c r="I2" s="350"/>
      <c r="J2" s="350"/>
      <c r="K2" s="350"/>
    </row>
    <row r="3" spans="1:11" ht="20.100000000000001" customHeight="1">
      <c r="A3" s="349" t="s">
        <v>200</v>
      </c>
      <c r="B3" s="349"/>
      <c r="C3" s="349"/>
      <c r="D3" s="296"/>
      <c r="E3" s="296"/>
      <c r="F3" s="296"/>
      <c r="G3" s="296"/>
      <c r="H3" s="296"/>
      <c r="I3" s="296"/>
      <c r="J3" s="296"/>
      <c r="K3" s="296"/>
    </row>
    <row r="4" spans="1:11" ht="20.100000000000001" customHeight="1">
      <c r="A4" s="349" t="s">
        <v>201</v>
      </c>
      <c r="B4" s="349"/>
      <c r="C4" s="349"/>
      <c r="D4" s="351"/>
      <c r="E4" s="351"/>
      <c r="F4" s="351"/>
      <c r="G4" s="214" t="s">
        <v>202</v>
      </c>
      <c r="H4" s="350"/>
      <c r="I4" s="350"/>
      <c r="J4" s="350"/>
      <c r="K4" s="350"/>
    </row>
    <row r="5" spans="1:11" ht="20.100000000000001" customHeight="1">
      <c r="A5" s="344"/>
      <c r="B5" s="344"/>
      <c r="C5" s="344"/>
      <c r="D5" s="344"/>
      <c r="E5" s="344"/>
      <c r="F5" s="344"/>
      <c r="G5" s="344"/>
      <c r="H5" s="344"/>
      <c r="I5" s="344"/>
      <c r="J5" s="344"/>
      <c r="K5" s="344"/>
    </row>
    <row r="6" spans="1:11" ht="20.100000000000001" customHeight="1">
      <c r="A6" s="292" t="s">
        <v>262</v>
      </c>
      <c r="B6" s="306"/>
      <c r="C6" s="306"/>
      <c r="D6" s="293"/>
      <c r="E6" s="293"/>
      <c r="F6" s="293"/>
      <c r="G6" s="293"/>
      <c r="H6" s="293"/>
      <c r="I6" s="293"/>
      <c r="J6" s="293"/>
      <c r="K6" s="294"/>
    </row>
    <row r="7" spans="1:11" ht="20.100000000000001" customHeight="1">
      <c r="A7" s="345"/>
      <c r="B7" s="345"/>
      <c r="C7" s="345"/>
      <c r="D7" s="345"/>
      <c r="E7" s="345"/>
      <c r="F7" s="345"/>
      <c r="G7" s="345"/>
      <c r="H7" s="345"/>
      <c r="I7" s="345"/>
      <c r="J7" s="345"/>
      <c r="K7" s="345"/>
    </row>
    <row r="8" spans="1:11" ht="20.100000000000001" customHeight="1">
      <c r="A8" s="213" t="s">
        <v>6</v>
      </c>
      <c r="B8" s="288" t="s">
        <v>263</v>
      </c>
      <c r="C8" s="289"/>
      <c r="D8" s="289"/>
      <c r="E8" s="289"/>
      <c r="F8" s="289"/>
      <c r="G8" s="289"/>
      <c r="H8" s="289"/>
      <c r="I8" s="289"/>
      <c r="J8" s="290"/>
      <c r="K8" s="213"/>
    </row>
    <row r="9" spans="1:11" ht="20.100000000000001" customHeight="1">
      <c r="A9" s="176" t="s">
        <v>8</v>
      </c>
      <c r="B9" s="346" t="s">
        <v>181</v>
      </c>
      <c r="C9" s="347"/>
      <c r="D9" s="347"/>
      <c r="E9" s="347"/>
      <c r="F9" s="347"/>
      <c r="G9" s="347"/>
      <c r="H9" s="347"/>
      <c r="I9" s="347"/>
      <c r="J9" s="348"/>
      <c r="K9" s="177" t="s">
        <v>302</v>
      </c>
    </row>
    <row r="10" spans="1:11" ht="20.100000000000001" customHeight="1">
      <c r="A10" s="213" t="s">
        <v>10</v>
      </c>
      <c r="B10" s="288" t="s">
        <v>182</v>
      </c>
      <c r="C10" s="289"/>
      <c r="D10" s="289"/>
      <c r="E10" s="289"/>
      <c r="F10" s="289"/>
      <c r="G10" s="289"/>
      <c r="H10" s="289"/>
      <c r="I10" s="289"/>
      <c r="J10" s="290"/>
      <c r="K10" s="213">
        <v>2019</v>
      </c>
    </row>
    <row r="11" spans="1:11" ht="20.100000000000001" customHeight="1">
      <c r="A11" s="161" t="s">
        <v>12</v>
      </c>
      <c r="B11" s="282" t="s">
        <v>203</v>
      </c>
      <c r="C11" s="282"/>
      <c r="D11" s="282"/>
      <c r="E11" s="282"/>
      <c r="F11" s="282"/>
      <c r="G11" s="282"/>
      <c r="H11" s="282"/>
      <c r="I11" s="282"/>
      <c r="J11" s="282"/>
      <c r="K11" s="146">
        <f>'[1]Dados  do Licitante'!E9</f>
        <v>12</v>
      </c>
    </row>
    <row r="12" spans="1:11" ht="20.100000000000001" customHeight="1">
      <c r="A12" s="168"/>
      <c r="B12" s="169"/>
      <c r="C12" s="169"/>
      <c r="D12" s="169"/>
      <c r="E12" s="169"/>
      <c r="F12" s="169"/>
      <c r="G12" s="169"/>
      <c r="H12" s="169"/>
      <c r="I12" s="169"/>
      <c r="J12" s="169"/>
      <c r="K12" s="170"/>
    </row>
    <row r="13" spans="1:11" ht="20.100000000000001" customHeight="1">
      <c r="A13" s="337"/>
      <c r="B13" s="338"/>
      <c r="C13" s="338"/>
      <c r="D13" s="338"/>
      <c r="E13" s="338"/>
      <c r="F13" s="338"/>
      <c r="G13" s="338"/>
      <c r="H13" s="338"/>
      <c r="I13" s="338"/>
      <c r="J13" s="338"/>
      <c r="K13" s="339"/>
    </row>
    <row r="14" spans="1:11" ht="20.100000000000001" customHeight="1">
      <c r="A14" s="340" t="s">
        <v>276</v>
      </c>
      <c r="B14" s="341"/>
      <c r="C14" s="341"/>
      <c r="D14" s="341"/>
      <c r="E14" s="341"/>
      <c r="F14" s="341"/>
      <c r="G14" s="341"/>
      <c r="H14" s="341"/>
      <c r="I14" s="341"/>
      <c r="J14" s="341"/>
      <c r="K14" s="342"/>
    </row>
    <row r="15" spans="1:11" ht="27" customHeight="1">
      <c r="A15" s="281" t="s">
        <v>194</v>
      </c>
      <c r="B15" s="277"/>
      <c r="C15" s="277"/>
      <c r="D15" s="277"/>
      <c r="E15" s="281" t="s">
        <v>277</v>
      </c>
      <c r="F15" s="277"/>
      <c r="G15" s="277"/>
      <c r="H15" s="277"/>
      <c r="I15" s="343" t="s">
        <v>282</v>
      </c>
      <c r="J15" s="332"/>
      <c r="K15" s="332"/>
    </row>
    <row r="16" spans="1:11" ht="20.100000000000001" customHeight="1">
      <c r="A16" s="281" t="s">
        <v>297</v>
      </c>
      <c r="B16" s="277"/>
      <c r="C16" s="277"/>
      <c r="D16" s="277"/>
      <c r="E16" s="281" t="s">
        <v>16</v>
      </c>
      <c r="F16" s="277"/>
      <c r="G16" s="277"/>
      <c r="H16" s="277"/>
      <c r="I16" s="331">
        <v>4</v>
      </c>
      <c r="J16" s="332"/>
      <c r="K16" s="332"/>
    </row>
    <row r="17" spans="1:11" ht="18.75" customHeight="1">
      <c r="A17" s="333"/>
      <c r="B17" s="316"/>
      <c r="C17" s="316"/>
      <c r="D17" s="316"/>
      <c r="E17" s="316"/>
      <c r="F17" s="316"/>
      <c r="G17" s="316"/>
      <c r="H17" s="316"/>
      <c r="I17" s="316"/>
      <c r="J17" s="316"/>
      <c r="K17" s="317"/>
    </row>
    <row r="18" spans="1:11" ht="20.100000000000001" customHeight="1">
      <c r="A18" s="292" t="s">
        <v>204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9"/>
    </row>
    <row r="19" spans="1:11" ht="20.100000000000001" customHeight="1">
      <c r="A19" s="207">
        <v>1</v>
      </c>
      <c r="B19" s="319" t="s">
        <v>194</v>
      </c>
      <c r="C19" s="334"/>
      <c r="D19" s="334"/>
      <c r="E19" s="334"/>
      <c r="F19" s="334"/>
      <c r="G19" s="334"/>
      <c r="H19" s="334"/>
      <c r="I19" s="335"/>
      <c r="J19" s="336" t="s">
        <v>297</v>
      </c>
      <c r="K19" s="329"/>
    </row>
    <row r="20" spans="1:11" ht="20.100000000000001" customHeight="1">
      <c r="A20" s="207">
        <v>2</v>
      </c>
      <c r="B20" s="288" t="s">
        <v>205</v>
      </c>
      <c r="C20" s="289"/>
      <c r="D20" s="289"/>
      <c r="E20" s="289"/>
      <c r="F20" s="289"/>
      <c r="G20" s="289"/>
      <c r="H20" s="289"/>
      <c r="I20" s="290"/>
      <c r="J20" s="326">
        <v>1770</v>
      </c>
      <c r="K20" s="327"/>
    </row>
    <row r="21" spans="1:11" ht="20.100000000000001" customHeight="1">
      <c r="A21" s="207">
        <v>3</v>
      </c>
      <c r="B21" s="288" t="s">
        <v>206</v>
      </c>
      <c r="C21" s="289"/>
      <c r="D21" s="289"/>
      <c r="E21" s="289"/>
      <c r="F21" s="289"/>
      <c r="G21" s="289"/>
      <c r="H21" s="289"/>
      <c r="I21" s="290"/>
      <c r="J21" s="328" t="s">
        <v>322</v>
      </c>
      <c r="K21" s="329"/>
    </row>
    <row r="22" spans="1:11" ht="20.100000000000001" customHeight="1">
      <c r="A22" s="207">
        <v>4</v>
      </c>
      <c r="B22" s="288" t="s">
        <v>207</v>
      </c>
      <c r="C22" s="289"/>
      <c r="D22" s="289"/>
      <c r="E22" s="289"/>
      <c r="F22" s="289"/>
      <c r="G22" s="289"/>
      <c r="H22" s="289"/>
      <c r="I22" s="290"/>
      <c r="J22" s="330" t="s">
        <v>304</v>
      </c>
      <c r="K22" s="317"/>
    </row>
    <row r="23" spans="1:11" ht="20.100000000000001" customHeight="1">
      <c r="A23" s="207">
        <v>5</v>
      </c>
      <c r="B23" s="282" t="s">
        <v>208</v>
      </c>
      <c r="C23" s="282"/>
      <c r="D23" s="282"/>
      <c r="E23" s="282"/>
      <c r="F23" s="282"/>
      <c r="G23" s="282"/>
      <c r="H23" s="282"/>
      <c r="I23" s="282"/>
      <c r="J23" s="282"/>
      <c r="K23" s="196" t="s">
        <v>303</v>
      </c>
    </row>
    <row r="24" spans="1:11" ht="20.100000000000001" customHeight="1">
      <c r="A24" s="322"/>
      <c r="B24" s="323"/>
      <c r="C24" s="323"/>
      <c r="D24" s="323"/>
      <c r="E24" s="323"/>
      <c r="F24" s="323"/>
      <c r="G24" s="323"/>
      <c r="H24" s="323"/>
      <c r="I24" s="323"/>
      <c r="J24" s="323"/>
      <c r="K24" s="324"/>
    </row>
    <row r="25" spans="1:11" ht="20.100000000000001" customHeight="1">
      <c r="A25" s="292" t="s">
        <v>209</v>
      </c>
      <c r="B25" s="306"/>
      <c r="C25" s="306"/>
      <c r="D25" s="306"/>
      <c r="E25" s="306"/>
      <c r="F25" s="306"/>
      <c r="G25" s="306"/>
      <c r="H25" s="306"/>
      <c r="I25" s="306"/>
      <c r="J25" s="309"/>
      <c r="K25" s="207"/>
    </row>
    <row r="26" spans="1:11" ht="20.100000000000001" customHeight="1">
      <c r="A26" s="207" t="s">
        <v>6</v>
      </c>
      <c r="B26" s="282" t="s">
        <v>210</v>
      </c>
      <c r="C26" s="282"/>
      <c r="D26" s="282"/>
      <c r="E26" s="282"/>
      <c r="F26" s="282"/>
      <c r="G26" s="282"/>
      <c r="H26" s="282"/>
      <c r="I26" s="282"/>
      <c r="J26" s="282"/>
      <c r="K26" s="215"/>
    </row>
    <row r="27" spans="1:11" ht="20.100000000000001" customHeight="1">
      <c r="A27" s="207" t="s">
        <v>8</v>
      </c>
      <c r="B27" s="147" t="s">
        <v>211</v>
      </c>
      <c r="C27" s="147"/>
      <c r="D27" s="147"/>
      <c r="E27" s="149" t="s">
        <v>212</v>
      </c>
      <c r="F27" s="149"/>
      <c r="G27" s="147"/>
      <c r="H27" s="149" t="s">
        <v>213</v>
      </c>
      <c r="I27" s="147"/>
      <c r="J27" s="162"/>
      <c r="K27" s="212">
        <f>K26*30%</f>
        <v>0</v>
      </c>
    </row>
    <row r="28" spans="1:11" ht="20.100000000000001" customHeight="1">
      <c r="A28" s="287" t="s">
        <v>10</v>
      </c>
      <c r="B28" s="282" t="s">
        <v>214</v>
      </c>
      <c r="C28" s="282"/>
      <c r="D28" s="282"/>
      <c r="E28" s="149" t="s">
        <v>215</v>
      </c>
      <c r="F28" s="149"/>
      <c r="G28" s="147"/>
      <c r="H28" s="147"/>
      <c r="I28" s="147"/>
      <c r="J28" s="147"/>
      <c r="K28" s="325">
        <v>0</v>
      </c>
    </row>
    <row r="29" spans="1:11" ht="20.100000000000001" customHeight="1">
      <c r="A29" s="287"/>
      <c r="B29" s="282"/>
      <c r="C29" s="282"/>
      <c r="D29" s="282"/>
      <c r="E29" s="149" t="s">
        <v>216</v>
      </c>
      <c r="F29" s="149"/>
      <c r="G29" s="147"/>
      <c r="H29" s="149" t="s">
        <v>217</v>
      </c>
      <c r="I29" s="147"/>
      <c r="J29" s="149"/>
      <c r="K29" s="325"/>
    </row>
    <row r="30" spans="1:11" ht="20.100000000000001" customHeight="1">
      <c r="A30" s="207" t="s">
        <v>12</v>
      </c>
      <c r="B30" s="296" t="s">
        <v>218</v>
      </c>
      <c r="C30" s="296"/>
      <c r="D30" s="296"/>
      <c r="E30" s="296"/>
      <c r="F30" s="296"/>
      <c r="G30" s="296"/>
      <c r="H30" s="296"/>
      <c r="I30" s="296"/>
      <c r="J30" s="296"/>
      <c r="K30" s="150"/>
    </row>
    <row r="31" spans="1:11" ht="20.100000000000001" customHeight="1">
      <c r="A31" s="207" t="s">
        <v>14</v>
      </c>
      <c r="B31" s="282" t="s">
        <v>219</v>
      </c>
      <c r="C31" s="282"/>
      <c r="D31" s="282"/>
      <c r="E31" s="282"/>
      <c r="F31" s="282"/>
      <c r="G31" s="282"/>
      <c r="H31" s="282"/>
      <c r="I31" s="282"/>
      <c r="J31" s="282"/>
      <c r="K31" s="150"/>
    </row>
    <row r="32" spans="1:11" ht="20.100000000000001" customHeight="1">
      <c r="A32" s="207" t="s">
        <v>17</v>
      </c>
      <c r="B32" s="282" t="s">
        <v>220</v>
      </c>
      <c r="C32" s="282"/>
      <c r="D32" s="282"/>
      <c r="E32" s="282"/>
      <c r="F32" s="282"/>
      <c r="G32" s="282"/>
      <c r="H32" s="282"/>
      <c r="I32" s="282"/>
      <c r="J32" s="282"/>
      <c r="K32" s="150"/>
    </row>
    <row r="33" spans="1:11" ht="20.100000000000001" customHeight="1">
      <c r="A33" s="207" t="s">
        <v>19</v>
      </c>
      <c r="B33" s="282" t="s">
        <v>83</v>
      </c>
      <c r="C33" s="282"/>
      <c r="D33" s="282"/>
      <c r="E33" s="282"/>
      <c r="F33" s="282"/>
      <c r="G33" s="282"/>
      <c r="H33" s="282"/>
      <c r="I33" s="282"/>
      <c r="J33" s="282"/>
      <c r="K33" s="150"/>
    </row>
    <row r="34" spans="1:11" ht="20.100000000000001" customHeight="1">
      <c r="A34" s="292" t="s">
        <v>221</v>
      </c>
      <c r="B34" s="306"/>
      <c r="C34" s="306"/>
      <c r="D34" s="306"/>
      <c r="E34" s="306"/>
      <c r="F34" s="293"/>
      <c r="G34" s="293"/>
      <c r="H34" s="293"/>
      <c r="I34" s="293"/>
      <c r="J34" s="294"/>
      <c r="K34" s="171">
        <f>SUM(K26:K33)</f>
        <v>0</v>
      </c>
    </row>
    <row r="35" spans="1:11" ht="20.100000000000001" customHeight="1">
      <c r="A35" s="305"/>
      <c r="B35" s="305"/>
      <c r="C35" s="305"/>
      <c r="D35" s="305"/>
      <c r="E35" s="305"/>
      <c r="F35" s="305"/>
      <c r="G35" s="305"/>
      <c r="H35" s="305"/>
      <c r="I35" s="305"/>
      <c r="J35" s="305"/>
      <c r="K35" s="305"/>
    </row>
    <row r="36" spans="1:11" ht="20.100000000000001" customHeight="1">
      <c r="A36" s="292" t="s">
        <v>222</v>
      </c>
      <c r="B36" s="306"/>
      <c r="C36" s="306"/>
      <c r="D36" s="306"/>
      <c r="E36" s="306"/>
      <c r="F36" s="306"/>
      <c r="G36" s="306"/>
      <c r="H36" s="306"/>
      <c r="I36" s="306"/>
      <c r="J36" s="309"/>
      <c r="K36" s="320"/>
    </row>
    <row r="37" spans="1:11" ht="20.100000000000001" customHeight="1">
      <c r="A37" s="292" t="s">
        <v>269</v>
      </c>
      <c r="B37" s="306"/>
      <c r="C37" s="306"/>
      <c r="D37" s="306"/>
      <c r="E37" s="306"/>
      <c r="F37" s="306"/>
      <c r="G37" s="306"/>
      <c r="H37" s="306"/>
      <c r="I37" s="306"/>
      <c r="J37" s="309"/>
      <c r="K37" s="320"/>
    </row>
    <row r="38" spans="1:11" ht="20.100000000000001" customHeight="1">
      <c r="A38" s="209" t="s">
        <v>6</v>
      </c>
      <c r="B38" s="321" t="s">
        <v>223</v>
      </c>
      <c r="C38" s="321"/>
      <c r="D38" s="321"/>
      <c r="E38" s="321"/>
      <c r="F38" s="321"/>
      <c r="G38" s="321"/>
      <c r="H38" s="321"/>
      <c r="I38" s="321"/>
      <c r="J38" s="151">
        <v>8.3299999999999999E-2</v>
      </c>
      <c r="K38" s="212">
        <f>K34*J38</f>
        <v>0</v>
      </c>
    </row>
    <row r="39" spans="1:11" ht="20.100000000000001" customHeight="1">
      <c r="A39" s="209" t="s">
        <v>8</v>
      </c>
      <c r="B39" s="296" t="s">
        <v>264</v>
      </c>
      <c r="C39" s="296"/>
      <c r="D39" s="296"/>
      <c r="E39" s="296"/>
      <c r="F39" s="296"/>
      <c r="G39" s="296"/>
      <c r="H39" s="296"/>
      <c r="I39" s="296"/>
      <c r="J39" s="163">
        <v>0.121</v>
      </c>
      <c r="K39" s="212">
        <f>K34*J39</f>
        <v>0</v>
      </c>
    </row>
    <row r="40" spans="1:11" ht="20.100000000000001" customHeight="1">
      <c r="A40" s="206"/>
      <c r="B40" s="287" t="s">
        <v>323</v>
      </c>
      <c r="C40" s="287"/>
      <c r="D40" s="287"/>
      <c r="E40" s="287"/>
      <c r="F40" s="287"/>
      <c r="G40" s="287"/>
      <c r="H40" s="287"/>
      <c r="I40" s="287"/>
      <c r="J40" s="202">
        <f>SUM(J38:J39)</f>
        <v>0.20429999999999998</v>
      </c>
      <c r="K40" s="171">
        <f>SUM(K38:K39)</f>
        <v>0</v>
      </c>
    </row>
    <row r="41" spans="1:11" ht="20.100000000000001" customHeight="1">
      <c r="A41" s="315"/>
      <c r="B41" s="316"/>
      <c r="C41" s="316"/>
      <c r="D41" s="316"/>
      <c r="E41" s="316"/>
      <c r="F41" s="316"/>
      <c r="G41" s="316"/>
      <c r="H41" s="316"/>
      <c r="I41" s="316"/>
      <c r="J41" s="317"/>
      <c r="K41" s="165"/>
    </row>
    <row r="42" spans="1:11" ht="20.100000000000001" customHeight="1">
      <c r="A42" s="315"/>
      <c r="B42" s="316"/>
      <c r="C42" s="316"/>
      <c r="D42" s="316"/>
      <c r="E42" s="316"/>
      <c r="F42" s="316"/>
      <c r="G42" s="316"/>
      <c r="H42" s="316"/>
      <c r="I42" s="316"/>
      <c r="J42" s="316"/>
      <c r="K42" s="317"/>
    </row>
    <row r="43" spans="1:11" ht="20.100000000000001" customHeight="1">
      <c r="A43" s="318" t="s">
        <v>224</v>
      </c>
      <c r="B43" s="318"/>
      <c r="C43" s="318"/>
      <c r="D43" s="318"/>
      <c r="E43" s="318"/>
      <c r="F43" s="318"/>
      <c r="G43" s="318"/>
      <c r="H43" s="318"/>
      <c r="I43" s="318"/>
      <c r="J43" s="318"/>
      <c r="K43" s="211"/>
    </row>
    <row r="44" spans="1:11" ht="20.100000000000001" customHeight="1">
      <c r="A44" s="319" t="s">
        <v>225</v>
      </c>
      <c r="B44" s="289"/>
      <c r="C44" s="289"/>
      <c r="D44" s="289"/>
      <c r="E44" s="289"/>
      <c r="F44" s="289"/>
      <c r="G44" s="289"/>
      <c r="H44" s="289"/>
      <c r="I44" s="290"/>
      <c r="J44" s="152">
        <f>SUM(J45:J52)</f>
        <v>0.33800000000000008</v>
      </c>
      <c r="K44" s="153">
        <f>SUM(K45:K52)</f>
        <v>0</v>
      </c>
    </row>
    <row r="45" spans="1:11" ht="20.100000000000001" customHeight="1">
      <c r="A45" s="207" t="s">
        <v>6</v>
      </c>
      <c r="B45" s="282" t="s">
        <v>45</v>
      </c>
      <c r="C45" s="282"/>
      <c r="D45" s="282"/>
      <c r="E45" s="282"/>
      <c r="F45" s="282"/>
      <c r="G45" s="282"/>
      <c r="H45" s="282"/>
      <c r="I45" s="282"/>
      <c r="J45" s="157">
        <v>0.2</v>
      </c>
      <c r="K45" s="212">
        <f>SUM(K34+K40)*J45</f>
        <v>0</v>
      </c>
    </row>
    <row r="46" spans="1:11" ht="20.100000000000001" customHeight="1">
      <c r="A46" s="207" t="s">
        <v>8</v>
      </c>
      <c r="B46" s="282" t="s">
        <v>46</v>
      </c>
      <c r="C46" s="282"/>
      <c r="D46" s="282"/>
      <c r="E46" s="282"/>
      <c r="F46" s="282"/>
      <c r="G46" s="282"/>
      <c r="H46" s="282"/>
      <c r="I46" s="282"/>
      <c r="J46" s="157">
        <v>1.4999999999999999E-2</v>
      </c>
      <c r="K46" s="212">
        <f>SUM(K34+K40)*J46</f>
        <v>0</v>
      </c>
    </row>
    <row r="47" spans="1:11" ht="20.100000000000001" customHeight="1">
      <c r="A47" s="207" t="s">
        <v>10</v>
      </c>
      <c r="B47" s="282" t="s">
        <v>185</v>
      </c>
      <c r="C47" s="282"/>
      <c r="D47" s="282"/>
      <c r="E47" s="282"/>
      <c r="F47" s="282"/>
      <c r="G47" s="282"/>
      <c r="H47" s="282"/>
      <c r="I47" s="282"/>
      <c r="J47" s="157">
        <v>0.01</v>
      </c>
      <c r="K47" s="212">
        <f>SUM(K34+K40)*J47</f>
        <v>0</v>
      </c>
    </row>
    <row r="48" spans="1:11" ht="20.100000000000001" customHeight="1">
      <c r="A48" s="207" t="s">
        <v>12</v>
      </c>
      <c r="B48" s="282" t="s">
        <v>48</v>
      </c>
      <c r="C48" s="282"/>
      <c r="D48" s="282"/>
      <c r="E48" s="282"/>
      <c r="F48" s="282"/>
      <c r="G48" s="282"/>
      <c r="H48" s="282"/>
      <c r="I48" s="282"/>
      <c r="J48" s="157">
        <v>2E-3</v>
      </c>
      <c r="K48" s="212">
        <f>SUM(K34+K40)*J48</f>
        <v>0</v>
      </c>
    </row>
    <row r="49" spans="1:11" ht="20.100000000000001" customHeight="1">
      <c r="A49" s="207" t="s">
        <v>14</v>
      </c>
      <c r="B49" s="282" t="s">
        <v>184</v>
      </c>
      <c r="C49" s="282"/>
      <c r="D49" s="282"/>
      <c r="E49" s="282"/>
      <c r="F49" s="282"/>
      <c r="G49" s="282"/>
      <c r="H49" s="282"/>
      <c r="I49" s="282"/>
      <c r="J49" s="157">
        <v>2.5000000000000001E-2</v>
      </c>
      <c r="K49" s="212">
        <f>SUM(K34+K40)*J49</f>
        <v>0</v>
      </c>
    </row>
    <row r="50" spans="1:11" ht="20.100000000000001" customHeight="1">
      <c r="A50" s="207" t="s">
        <v>17</v>
      </c>
      <c r="B50" s="282" t="s">
        <v>50</v>
      </c>
      <c r="C50" s="282"/>
      <c r="D50" s="282"/>
      <c r="E50" s="282"/>
      <c r="F50" s="282"/>
      <c r="G50" s="282"/>
      <c r="H50" s="282"/>
      <c r="I50" s="282"/>
      <c r="J50" s="157">
        <v>0.08</v>
      </c>
      <c r="K50" s="212">
        <f>SUM(K34+K40)*J50</f>
        <v>0</v>
      </c>
    </row>
    <row r="51" spans="1:11" ht="20.100000000000001" customHeight="1">
      <c r="A51" s="207" t="s">
        <v>19</v>
      </c>
      <c r="B51" s="282" t="s">
        <v>226</v>
      </c>
      <c r="C51" s="282"/>
      <c r="D51" s="282"/>
      <c r="E51" s="282"/>
      <c r="F51" s="201"/>
      <c r="G51" s="154" t="s">
        <v>227</v>
      </c>
      <c r="H51" s="314"/>
      <c r="I51" s="314"/>
      <c r="J51" s="157">
        <f>ROUND(F51*H51,2)</f>
        <v>0</v>
      </c>
      <c r="K51" s="212">
        <f>SUM(K34+K40)*J51</f>
        <v>0</v>
      </c>
    </row>
    <row r="52" spans="1:11" ht="20.100000000000001" customHeight="1">
      <c r="A52" s="207" t="s">
        <v>135</v>
      </c>
      <c r="B52" s="288" t="s">
        <v>52</v>
      </c>
      <c r="C52" s="289"/>
      <c r="D52" s="289"/>
      <c r="E52" s="289"/>
      <c r="F52" s="289"/>
      <c r="G52" s="289"/>
      <c r="H52" s="289"/>
      <c r="I52" s="290"/>
      <c r="J52" s="157">
        <f>IF('[1]Dados  do Licitante'!A50="Simples Nacional",0%,0.6%)</f>
        <v>6.0000000000000001E-3</v>
      </c>
      <c r="K52" s="212">
        <f>SUM(K34+K40)*J52</f>
        <v>0</v>
      </c>
    </row>
    <row r="53" spans="1:11" ht="20.100000000000001" customHeight="1">
      <c r="A53" s="313"/>
      <c r="B53" s="313"/>
      <c r="C53" s="313"/>
      <c r="D53" s="313"/>
      <c r="E53" s="313"/>
      <c r="F53" s="313"/>
      <c r="G53" s="313"/>
      <c r="H53" s="313"/>
      <c r="I53" s="313"/>
      <c r="J53" s="313"/>
      <c r="K53" s="313"/>
    </row>
    <row r="54" spans="1:11" ht="20.100000000000001" customHeight="1">
      <c r="A54" s="287" t="s">
        <v>228</v>
      </c>
      <c r="B54" s="287"/>
      <c r="C54" s="287"/>
      <c r="D54" s="287"/>
      <c r="E54" s="287"/>
      <c r="F54" s="287"/>
      <c r="G54" s="287"/>
      <c r="H54" s="287"/>
      <c r="I54" s="287"/>
      <c r="J54" s="287"/>
      <c r="K54" s="210"/>
    </row>
    <row r="55" spans="1:11" ht="20.100000000000001" customHeight="1">
      <c r="A55" s="207" t="s">
        <v>6</v>
      </c>
      <c r="B55" s="296" t="s">
        <v>78</v>
      </c>
      <c r="C55" s="296"/>
      <c r="D55" s="296"/>
      <c r="E55" s="296"/>
      <c r="F55" s="296"/>
      <c r="G55" s="296"/>
      <c r="H55" s="296"/>
      <c r="I55" s="296"/>
      <c r="J55" s="296"/>
      <c r="K55" s="155">
        <f>'Uniforme + Transport. + V. Alim'!C37</f>
        <v>113.8</v>
      </c>
    </row>
    <row r="56" spans="1:11" ht="20.100000000000001" customHeight="1">
      <c r="A56" s="207" t="s">
        <v>8</v>
      </c>
      <c r="B56" s="296" t="s">
        <v>318</v>
      </c>
      <c r="C56" s="296"/>
      <c r="D56" s="296"/>
      <c r="E56" s="296"/>
      <c r="F56" s="296"/>
      <c r="G56" s="296"/>
      <c r="H56" s="296"/>
      <c r="I56" s="296"/>
      <c r="J56" s="296"/>
      <c r="K56" s="155">
        <f>'Uniforme + Transport. + V. Alim'!F37</f>
        <v>726</v>
      </c>
    </row>
    <row r="57" spans="1:11" ht="20.100000000000001" customHeight="1">
      <c r="A57" s="207" t="s">
        <v>10</v>
      </c>
      <c r="B57" s="296" t="s">
        <v>319</v>
      </c>
      <c r="C57" s="296"/>
      <c r="D57" s="296"/>
      <c r="E57" s="296"/>
      <c r="F57" s="296"/>
      <c r="G57" s="296"/>
      <c r="H57" s="296"/>
      <c r="I57" s="296"/>
      <c r="J57" s="296"/>
      <c r="K57" s="212">
        <v>10.3</v>
      </c>
    </row>
    <row r="58" spans="1:11" ht="20.100000000000001" customHeight="1">
      <c r="A58" s="207" t="s">
        <v>12</v>
      </c>
      <c r="B58" s="296" t="s">
        <v>320</v>
      </c>
      <c r="C58" s="296"/>
      <c r="D58" s="296"/>
      <c r="E58" s="296"/>
      <c r="F58" s="296"/>
      <c r="G58" s="296"/>
      <c r="H58" s="296"/>
      <c r="I58" s="296"/>
      <c r="J58" s="296"/>
      <c r="K58" s="212">
        <v>149</v>
      </c>
    </row>
    <row r="59" spans="1:11" ht="20.100000000000001" customHeight="1">
      <c r="A59" s="207" t="s">
        <v>14</v>
      </c>
      <c r="B59" s="296" t="s">
        <v>321</v>
      </c>
      <c r="C59" s="296"/>
      <c r="D59" s="296"/>
      <c r="E59" s="296"/>
      <c r="F59" s="296"/>
      <c r="G59" s="296"/>
      <c r="H59" s="296"/>
      <c r="I59" s="296"/>
      <c r="J59" s="296"/>
      <c r="K59" s="212">
        <v>2</v>
      </c>
    </row>
    <row r="60" spans="1:11" ht="20.100000000000001" customHeight="1">
      <c r="A60" s="207" t="s">
        <v>17</v>
      </c>
      <c r="B60" s="296" t="s">
        <v>301</v>
      </c>
      <c r="C60" s="296"/>
      <c r="D60" s="296"/>
      <c r="E60" s="296"/>
      <c r="F60" s="296"/>
      <c r="G60" s="296"/>
      <c r="H60" s="296"/>
      <c r="I60" s="296"/>
      <c r="J60" s="296"/>
      <c r="K60" s="212"/>
    </row>
    <row r="61" spans="1:11" ht="20.100000000000001" customHeight="1">
      <c r="A61" s="207"/>
      <c r="B61" s="287" t="s">
        <v>162</v>
      </c>
      <c r="C61" s="287"/>
      <c r="D61" s="287"/>
      <c r="E61" s="287"/>
      <c r="F61" s="287"/>
      <c r="G61" s="287"/>
      <c r="H61" s="287"/>
      <c r="I61" s="287"/>
      <c r="J61" s="287"/>
      <c r="K61" s="171">
        <f>SUM(K55:K60)</f>
        <v>1001.0999999999999</v>
      </c>
    </row>
    <row r="62" spans="1:11" ht="20.100000000000001" customHeight="1">
      <c r="A62" s="305"/>
      <c r="B62" s="305"/>
      <c r="C62" s="305"/>
      <c r="D62" s="305"/>
      <c r="E62" s="305"/>
      <c r="F62" s="305"/>
      <c r="G62" s="305"/>
      <c r="H62" s="305"/>
      <c r="I62" s="305"/>
      <c r="J62" s="305"/>
      <c r="K62" s="305"/>
    </row>
    <row r="63" spans="1:11" ht="20.100000000000001" customHeight="1">
      <c r="A63" s="287" t="s">
        <v>229</v>
      </c>
      <c r="B63" s="287"/>
      <c r="C63" s="287"/>
      <c r="D63" s="287"/>
      <c r="E63" s="287"/>
      <c r="F63" s="287"/>
      <c r="G63" s="287"/>
      <c r="H63" s="287"/>
      <c r="I63" s="287"/>
      <c r="J63" s="287"/>
      <c r="K63" s="210"/>
    </row>
    <row r="64" spans="1:11" ht="20.100000000000001" customHeight="1">
      <c r="A64" s="209" t="s">
        <v>180</v>
      </c>
      <c r="B64" s="296" t="s">
        <v>230</v>
      </c>
      <c r="C64" s="296"/>
      <c r="D64" s="296"/>
      <c r="E64" s="296"/>
      <c r="F64" s="296"/>
      <c r="G64" s="296"/>
      <c r="H64" s="296"/>
      <c r="I64" s="296"/>
      <c r="J64" s="151"/>
      <c r="K64" s="212">
        <f>K40</f>
        <v>0</v>
      </c>
    </row>
    <row r="65" spans="1:15" ht="20.100000000000001" customHeight="1">
      <c r="A65" s="209" t="s">
        <v>183</v>
      </c>
      <c r="B65" s="296" t="s">
        <v>195</v>
      </c>
      <c r="C65" s="296"/>
      <c r="D65" s="296"/>
      <c r="E65" s="296"/>
      <c r="F65" s="296"/>
      <c r="G65" s="296"/>
      <c r="H65" s="296"/>
      <c r="I65" s="296"/>
      <c r="J65" s="151"/>
      <c r="K65" s="212">
        <f>K44</f>
        <v>0</v>
      </c>
    </row>
    <row r="66" spans="1:15" ht="20.100000000000001" customHeight="1">
      <c r="A66" s="209" t="s">
        <v>186</v>
      </c>
      <c r="B66" s="296" t="s">
        <v>231</v>
      </c>
      <c r="C66" s="296"/>
      <c r="D66" s="296"/>
      <c r="E66" s="296"/>
      <c r="F66" s="296"/>
      <c r="G66" s="296"/>
      <c r="H66" s="296"/>
      <c r="I66" s="296"/>
      <c r="J66" s="296"/>
      <c r="K66" s="212">
        <f>K61</f>
        <v>1001.0999999999999</v>
      </c>
    </row>
    <row r="67" spans="1:15" ht="20.100000000000001" customHeight="1">
      <c r="A67" s="207"/>
      <c r="B67" s="287" t="s">
        <v>162</v>
      </c>
      <c r="C67" s="287"/>
      <c r="D67" s="287"/>
      <c r="E67" s="287"/>
      <c r="F67" s="287"/>
      <c r="G67" s="287"/>
      <c r="H67" s="287"/>
      <c r="I67" s="287"/>
      <c r="J67" s="287"/>
      <c r="K67" s="171">
        <f>K64+K65+K66</f>
        <v>1001.0999999999999</v>
      </c>
    </row>
    <row r="68" spans="1:15" ht="20.100000000000001" customHeight="1">
      <c r="A68" s="305"/>
      <c r="B68" s="305"/>
      <c r="C68" s="305"/>
      <c r="D68" s="305"/>
      <c r="E68" s="305"/>
      <c r="F68" s="305"/>
      <c r="G68" s="305"/>
      <c r="H68" s="305"/>
      <c r="I68" s="305"/>
      <c r="J68" s="305"/>
      <c r="K68" s="305"/>
    </row>
    <row r="69" spans="1:15" ht="20.100000000000001" customHeight="1">
      <c r="A69" s="287" t="s">
        <v>232</v>
      </c>
      <c r="B69" s="287"/>
      <c r="C69" s="287"/>
      <c r="D69" s="287"/>
      <c r="E69" s="287"/>
      <c r="F69" s="287"/>
      <c r="G69" s="287"/>
      <c r="H69" s="287"/>
      <c r="I69" s="287"/>
      <c r="J69" s="287"/>
      <c r="K69" s="210"/>
    </row>
    <row r="70" spans="1:15" ht="22.5" customHeight="1">
      <c r="A70" s="207" t="s">
        <v>6</v>
      </c>
      <c r="B70" s="310" t="s">
        <v>196</v>
      </c>
      <c r="C70" s="310"/>
      <c r="D70" s="148">
        <v>30</v>
      </c>
      <c r="E70" s="148" t="s">
        <v>233</v>
      </c>
      <c r="F70" s="301" t="s">
        <v>234</v>
      </c>
      <c r="G70" s="301"/>
      <c r="H70" s="311">
        <f>'[1]Dados  do Licitante'!H86</f>
        <v>0.05</v>
      </c>
      <c r="I70" s="312"/>
      <c r="J70" s="156">
        <f>D70/360*H70</f>
        <v>4.1666666666666666E-3</v>
      </c>
      <c r="K70" s="212">
        <f>J70*(K34+K40)</f>
        <v>0</v>
      </c>
    </row>
    <row r="71" spans="1:15" ht="20.100000000000001" customHeight="1">
      <c r="A71" s="207" t="s">
        <v>8</v>
      </c>
      <c r="B71" s="301" t="s">
        <v>235</v>
      </c>
      <c r="C71" s="301"/>
      <c r="D71" s="301"/>
      <c r="E71" s="301"/>
      <c r="F71" s="301"/>
      <c r="G71" s="301"/>
      <c r="H71" s="301"/>
      <c r="I71" s="301"/>
      <c r="J71" s="156">
        <f>J50*J70</f>
        <v>3.3333333333333332E-4</v>
      </c>
      <c r="K71" s="212">
        <f>J71*(K34+K40)</f>
        <v>0</v>
      </c>
    </row>
    <row r="72" spans="1:15" ht="27.75" customHeight="1">
      <c r="A72" s="207" t="s">
        <v>10</v>
      </c>
      <c r="B72" s="310" t="s">
        <v>236</v>
      </c>
      <c r="C72" s="310"/>
      <c r="D72" s="310"/>
      <c r="E72" s="310"/>
      <c r="F72" s="310"/>
      <c r="G72" s="310"/>
      <c r="H72" s="310"/>
      <c r="I72" s="310"/>
      <c r="J72" s="156">
        <v>4.3499999999999997E-2</v>
      </c>
      <c r="K72" s="212">
        <f>J72*(K34+K40)</f>
        <v>0</v>
      </c>
      <c r="M72" s="164"/>
      <c r="N72" s="164"/>
      <c r="O72" s="164"/>
    </row>
    <row r="73" spans="1:15" ht="20.100000000000001" customHeight="1">
      <c r="A73" s="207" t="s">
        <v>12</v>
      </c>
      <c r="B73" s="301" t="s">
        <v>237</v>
      </c>
      <c r="C73" s="301"/>
      <c r="D73" s="301"/>
      <c r="E73" s="301"/>
      <c r="F73" s="301"/>
      <c r="G73" s="301"/>
      <c r="H73" s="301"/>
      <c r="I73" s="301"/>
      <c r="J73" s="156">
        <f>7/360</f>
        <v>1.9444444444444445E-2</v>
      </c>
      <c r="K73" s="212">
        <f>J73*(K34+K40)</f>
        <v>0</v>
      </c>
      <c r="M73" s="164"/>
      <c r="N73" s="164"/>
      <c r="O73" s="164"/>
    </row>
    <row r="74" spans="1:15" ht="20.100000000000001" customHeight="1">
      <c r="A74" s="207" t="s">
        <v>14</v>
      </c>
      <c r="B74" s="301" t="s">
        <v>238</v>
      </c>
      <c r="C74" s="301"/>
      <c r="D74" s="301"/>
      <c r="E74" s="301"/>
      <c r="F74" s="301"/>
      <c r="G74" s="301"/>
      <c r="H74" s="301"/>
      <c r="I74" s="301"/>
      <c r="J74" s="156">
        <v>7.1999999999999998E-3</v>
      </c>
      <c r="K74" s="212">
        <f>J74*(K34+K40)</f>
        <v>0</v>
      </c>
      <c r="M74" s="164"/>
      <c r="N74" s="164"/>
      <c r="O74" s="164"/>
    </row>
    <row r="75" spans="1:15" ht="20.100000000000001" customHeight="1">
      <c r="A75" s="207" t="s">
        <v>17</v>
      </c>
      <c r="B75" s="301" t="s">
        <v>265</v>
      </c>
      <c r="C75" s="301"/>
      <c r="D75" s="301"/>
      <c r="E75" s="301"/>
      <c r="F75" s="301"/>
      <c r="G75" s="301"/>
      <c r="H75" s="301"/>
      <c r="I75" s="301"/>
      <c r="J75" s="157">
        <v>6.4999999999999997E-3</v>
      </c>
      <c r="K75" s="212">
        <f>J75*(K34+K40)</f>
        <v>0</v>
      </c>
      <c r="M75" s="164"/>
      <c r="N75" s="164"/>
      <c r="O75" s="164"/>
    </row>
    <row r="76" spans="1:15" ht="20.100000000000001" customHeight="1">
      <c r="A76" s="287" t="s">
        <v>162</v>
      </c>
      <c r="B76" s="287"/>
      <c r="C76" s="287"/>
      <c r="D76" s="287"/>
      <c r="E76" s="287"/>
      <c r="F76" s="287"/>
      <c r="G76" s="287"/>
      <c r="H76" s="287"/>
      <c r="I76" s="287"/>
      <c r="J76" s="214"/>
      <c r="K76" s="171">
        <f>SUM(K70:K75)</f>
        <v>0</v>
      </c>
    </row>
    <row r="77" spans="1:15" ht="20.100000000000001" customHeight="1">
      <c r="A77" s="305"/>
      <c r="B77" s="305"/>
      <c r="C77" s="305"/>
      <c r="D77" s="305"/>
      <c r="E77" s="305"/>
      <c r="F77" s="305"/>
      <c r="G77" s="305"/>
      <c r="H77" s="305"/>
      <c r="I77" s="305"/>
      <c r="J77" s="305"/>
      <c r="K77" s="305"/>
    </row>
    <row r="78" spans="1:15" ht="20.100000000000001" customHeight="1">
      <c r="A78" s="292" t="s">
        <v>239</v>
      </c>
      <c r="B78" s="293"/>
      <c r="C78" s="293"/>
      <c r="D78" s="293"/>
      <c r="E78" s="293"/>
      <c r="F78" s="293"/>
      <c r="G78" s="293"/>
      <c r="H78" s="293"/>
      <c r="I78" s="293"/>
      <c r="J78" s="294"/>
      <c r="K78" s="308"/>
    </row>
    <row r="79" spans="1:15" ht="20.100000000000001" customHeight="1">
      <c r="A79" s="292" t="s">
        <v>240</v>
      </c>
      <c r="B79" s="306"/>
      <c r="C79" s="306"/>
      <c r="D79" s="306"/>
      <c r="E79" s="306"/>
      <c r="F79" s="306"/>
      <c r="G79" s="306"/>
      <c r="H79" s="306"/>
      <c r="I79" s="306"/>
      <c r="J79" s="309"/>
      <c r="K79" s="308"/>
    </row>
    <row r="80" spans="1:15" ht="20.100000000000001" customHeight="1">
      <c r="A80" s="207" t="s">
        <v>6</v>
      </c>
      <c r="B80" s="296" t="s">
        <v>189</v>
      </c>
      <c r="C80" s="296"/>
      <c r="D80" s="296"/>
      <c r="E80" s="296"/>
      <c r="F80" s="296"/>
      <c r="G80" s="296"/>
      <c r="H80" s="296"/>
      <c r="I80" s="296"/>
      <c r="J80" s="157">
        <v>1.01E-2</v>
      </c>
      <c r="K80" s="212">
        <f>J80*(K34+K40)</f>
        <v>0</v>
      </c>
    </row>
    <row r="81" spans="1:11" ht="20.100000000000001" customHeight="1">
      <c r="A81" s="207" t="s">
        <v>8</v>
      </c>
      <c r="B81" s="296" t="s">
        <v>188</v>
      </c>
      <c r="C81" s="296"/>
      <c r="D81" s="296"/>
      <c r="E81" s="296"/>
      <c r="F81" s="296"/>
      <c r="G81" s="296"/>
      <c r="H81" s="296"/>
      <c r="I81" s="296"/>
      <c r="J81" s="156">
        <v>5.5999999999999999E-3</v>
      </c>
      <c r="K81" s="212">
        <f>J81*(K34+K40)</f>
        <v>0</v>
      </c>
    </row>
    <row r="82" spans="1:11" ht="20.100000000000001" customHeight="1">
      <c r="A82" s="207" t="s">
        <v>10</v>
      </c>
      <c r="B82" s="296" t="s">
        <v>241</v>
      </c>
      <c r="C82" s="296"/>
      <c r="D82" s="296"/>
      <c r="E82" s="296"/>
      <c r="F82" s="296"/>
      <c r="G82" s="296"/>
      <c r="H82" s="296"/>
      <c r="I82" s="296"/>
      <c r="J82" s="156">
        <v>2.0000000000000001E-4</v>
      </c>
      <c r="K82" s="212">
        <f>J82*(K34+K40)</f>
        <v>0</v>
      </c>
    </row>
    <row r="83" spans="1:11" ht="20.100000000000001" customHeight="1">
      <c r="A83" s="207" t="s">
        <v>12</v>
      </c>
      <c r="B83" s="307" t="s">
        <v>242</v>
      </c>
      <c r="C83" s="307"/>
      <c r="D83" s="307"/>
      <c r="E83" s="307"/>
      <c r="F83" s="307"/>
      <c r="G83" s="307"/>
      <c r="H83" s="307"/>
      <c r="I83" s="307"/>
      <c r="J83" s="156">
        <v>3.3E-3</v>
      </c>
      <c r="K83" s="212">
        <f>J83*(K34+K40)</f>
        <v>0</v>
      </c>
    </row>
    <row r="84" spans="1:11" ht="20.100000000000001" customHeight="1">
      <c r="A84" s="207" t="s">
        <v>14</v>
      </c>
      <c r="B84" s="307" t="s">
        <v>190</v>
      </c>
      <c r="C84" s="307"/>
      <c r="D84" s="307"/>
      <c r="E84" s="307"/>
      <c r="F84" s="307"/>
      <c r="G84" s="307"/>
      <c r="H84" s="307"/>
      <c r="I84" s="307"/>
      <c r="J84" s="156">
        <v>5.9999999999999995E-4</v>
      </c>
      <c r="K84" s="212">
        <f>J84*(K34+K40)</f>
        <v>0</v>
      </c>
    </row>
    <row r="85" spans="1:11" ht="20.100000000000001" customHeight="1">
      <c r="A85" s="207" t="s">
        <v>17</v>
      </c>
      <c r="B85" s="296" t="s">
        <v>83</v>
      </c>
      <c r="C85" s="296"/>
      <c r="D85" s="296"/>
      <c r="E85" s="296"/>
      <c r="F85" s="296"/>
      <c r="G85" s="296"/>
      <c r="H85" s="296"/>
      <c r="I85" s="296"/>
      <c r="J85" s="156"/>
      <c r="K85" s="212">
        <f>J85*(K34+K40)</f>
        <v>0</v>
      </c>
    </row>
    <row r="86" spans="1:11" ht="20.100000000000001" customHeight="1">
      <c r="A86" s="287" t="s">
        <v>162</v>
      </c>
      <c r="B86" s="287"/>
      <c r="C86" s="287"/>
      <c r="D86" s="287"/>
      <c r="E86" s="287"/>
      <c r="F86" s="287"/>
      <c r="G86" s="287"/>
      <c r="H86" s="287"/>
      <c r="I86" s="287"/>
      <c r="J86" s="172">
        <f>SUM(J80:J85)</f>
        <v>1.9799999999999998E-2</v>
      </c>
      <c r="K86" s="173">
        <f>SUM(K80:K85)</f>
        <v>0</v>
      </c>
    </row>
    <row r="87" spans="1:11" ht="20.100000000000001" customHeight="1">
      <c r="A87" s="305"/>
      <c r="B87" s="305"/>
      <c r="C87" s="305"/>
      <c r="D87" s="305"/>
      <c r="E87" s="305"/>
      <c r="F87" s="305"/>
      <c r="G87" s="305"/>
      <c r="H87" s="305"/>
      <c r="I87" s="305"/>
      <c r="J87" s="305"/>
      <c r="K87" s="305"/>
    </row>
    <row r="88" spans="1:11" ht="20.100000000000001" customHeight="1">
      <c r="A88" s="287" t="s">
        <v>243</v>
      </c>
      <c r="B88" s="287"/>
      <c r="C88" s="287"/>
      <c r="D88" s="287"/>
      <c r="E88" s="287"/>
      <c r="F88" s="287"/>
      <c r="G88" s="287"/>
      <c r="H88" s="287"/>
      <c r="I88" s="287"/>
      <c r="J88" s="287"/>
      <c r="K88" s="210"/>
    </row>
    <row r="89" spans="1:11" ht="20.100000000000001" customHeight="1">
      <c r="A89" s="207" t="s">
        <v>6</v>
      </c>
      <c r="B89" s="301" t="s">
        <v>244</v>
      </c>
      <c r="C89" s="301"/>
      <c r="D89" s="301"/>
      <c r="E89" s="301"/>
      <c r="F89" s="301"/>
      <c r="G89" s="301"/>
      <c r="H89" s="301"/>
      <c r="I89" s="301"/>
      <c r="J89" s="159"/>
      <c r="K89" s="158"/>
    </row>
    <row r="90" spans="1:11" ht="20.100000000000001" customHeight="1">
      <c r="A90" s="207"/>
      <c r="B90" s="301" t="s">
        <v>162</v>
      </c>
      <c r="C90" s="301"/>
      <c r="D90" s="301"/>
      <c r="E90" s="301"/>
      <c r="F90" s="301"/>
      <c r="G90" s="301"/>
      <c r="H90" s="301"/>
      <c r="I90" s="301"/>
      <c r="J90" s="159"/>
      <c r="K90" s="158"/>
    </row>
    <row r="91" spans="1:11" ht="20.100000000000001" customHeight="1">
      <c r="A91" s="305"/>
      <c r="B91" s="305"/>
      <c r="C91" s="305"/>
      <c r="D91" s="305"/>
      <c r="E91" s="305"/>
      <c r="F91" s="305"/>
      <c r="G91" s="305"/>
      <c r="H91" s="305"/>
      <c r="I91" s="305"/>
      <c r="J91" s="305"/>
      <c r="K91" s="305"/>
    </row>
    <row r="92" spans="1:11" ht="20.100000000000001" customHeight="1">
      <c r="A92" s="287" t="s">
        <v>245</v>
      </c>
      <c r="B92" s="287"/>
      <c r="C92" s="287"/>
      <c r="D92" s="287"/>
      <c r="E92" s="287"/>
      <c r="F92" s="287"/>
      <c r="G92" s="287"/>
      <c r="H92" s="287"/>
      <c r="I92" s="287"/>
      <c r="J92" s="287"/>
      <c r="K92" s="210"/>
    </row>
    <row r="93" spans="1:11" ht="20.100000000000001" customHeight="1">
      <c r="A93" s="207" t="s">
        <v>187</v>
      </c>
      <c r="B93" s="296" t="s">
        <v>246</v>
      </c>
      <c r="C93" s="296"/>
      <c r="D93" s="296"/>
      <c r="E93" s="296"/>
      <c r="F93" s="296"/>
      <c r="G93" s="296"/>
      <c r="H93" s="296"/>
      <c r="I93" s="296"/>
      <c r="J93" s="148"/>
      <c r="K93" s="212">
        <f>K86</f>
        <v>0</v>
      </c>
    </row>
    <row r="94" spans="1:11" ht="20.100000000000001" customHeight="1">
      <c r="A94" s="207" t="s">
        <v>191</v>
      </c>
      <c r="B94" s="296" t="s">
        <v>192</v>
      </c>
      <c r="C94" s="296"/>
      <c r="D94" s="296"/>
      <c r="E94" s="296"/>
      <c r="F94" s="296"/>
      <c r="G94" s="296"/>
      <c r="H94" s="296"/>
      <c r="I94" s="296"/>
      <c r="J94" s="148"/>
      <c r="K94" s="212">
        <f>K90</f>
        <v>0</v>
      </c>
    </row>
    <row r="95" spans="1:11" ht="20.100000000000001" customHeight="1">
      <c r="A95" s="207"/>
      <c r="B95" s="305" t="s">
        <v>162</v>
      </c>
      <c r="C95" s="305"/>
      <c r="D95" s="305"/>
      <c r="E95" s="305"/>
      <c r="F95" s="305"/>
      <c r="G95" s="305"/>
      <c r="H95" s="305"/>
      <c r="I95" s="305"/>
      <c r="J95" s="159"/>
      <c r="K95" s="212">
        <f>K93+K94</f>
        <v>0</v>
      </c>
    </row>
    <row r="96" spans="1:11" ht="20.100000000000001" customHeight="1">
      <c r="A96" s="305"/>
      <c r="B96" s="305"/>
      <c r="C96" s="305"/>
      <c r="D96" s="305"/>
      <c r="E96" s="305"/>
      <c r="F96" s="305"/>
      <c r="G96" s="305"/>
      <c r="H96" s="305"/>
      <c r="I96" s="305"/>
      <c r="J96" s="305"/>
      <c r="K96" s="305"/>
    </row>
    <row r="97" spans="1:11" ht="20.100000000000001" customHeight="1">
      <c r="A97" s="292" t="s">
        <v>247</v>
      </c>
      <c r="B97" s="306"/>
      <c r="C97" s="306"/>
      <c r="D97" s="306"/>
      <c r="E97" s="306"/>
      <c r="F97" s="293"/>
      <c r="G97" s="293"/>
      <c r="H97" s="293"/>
      <c r="I97" s="293"/>
      <c r="J97" s="294"/>
      <c r="K97" s="210"/>
    </row>
    <row r="98" spans="1:11" ht="20.100000000000001" customHeight="1">
      <c r="A98" s="207" t="s">
        <v>6</v>
      </c>
      <c r="B98" s="296" t="s">
        <v>248</v>
      </c>
      <c r="C98" s="296"/>
      <c r="D98" s="296"/>
      <c r="E98" s="296"/>
      <c r="F98" s="296"/>
      <c r="G98" s="296"/>
      <c r="H98" s="296"/>
      <c r="I98" s="296"/>
      <c r="J98" s="296"/>
      <c r="K98" s="155"/>
    </row>
    <row r="99" spans="1:11" ht="20.100000000000001" customHeight="1">
      <c r="A99" s="207" t="s">
        <v>8</v>
      </c>
      <c r="B99" s="297" t="s">
        <v>193</v>
      </c>
      <c r="C99" s="298"/>
      <c r="D99" s="298"/>
      <c r="E99" s="299"/>
      <c r="F99" s="299"/>
      <c r="G99" s="299"/>
      <c r="H99" s="299"/>
      <c r="I99" s="299"/>
      <c r="J99" s="300"/>
      <c r="K99" s="155"/>
    </row>
    <row r="100" spans="1:11" ht="20.100000000000001" customHeight="1">
      <c r="A100" s="207" t="s">
        <v>266</v>
      </c>
      <c r="B100" s="296" t="s">
        <v>249</v>
      </c>
      <c r="C100" s="296"/>
      <c r="D100" s="296"/>
      <c r="E100" s="301" t="s">
        <v>250</v>
      </c>
      <c r="F100" s="301"/>
      <c r="G100" s="301"/>
      <c r="H100" s="301"/>
      <c r="I100" s="301"/>
      <c r="J100" s="301"/>
      <c r="K100" s="155"/>
    </row>
    <row r="101" spans="1:11" ht="20.100000000000001" customHeight="1">
      <c r="A101" s="207" t="s">
        <v>267</v>
      </c>
      <c r="B101" s="296" t="s">
        <v>268</v>
      </c>
      <c r="C101" s="296"/>
      <c r="D101" s="296"/>
      <c r="E101" s="302"/>
      <c r="F101" s="303"/>
      <c r="G101" s="303"/>
      <c r="H101" s="303"/>
      <c r="I101" s="303"/>
      <c r="J101" s="304"/>
      <c r="K101" s="160"/>
    </row>
    <row r="102" spans="1:11" ht="20.100000000000001" customHeight="1">
      <c r="A102" s="292" t="s">
        <v>251</v>
      </c>
      <c r="B102" s="293"/>
      <c r="C102" s="293"/>
      <c r="D102" s="293"/>
      <c r="E102" s="293"/>
      <c r="F102" s="293"/>
      <c r="G102" s="293"/>
      <c r="H102" s="293"/>
      <c r="I102" s="293"/>
      <c r="J102" s="294"/>
      <c r="K102" s="171">
        <f>SUM(K98:K101)</f>
        <v>0</v>
      </c>
    </row>
    <row r="103" spans="1:11" ht="20.100000000000001" customHeight="1">
      <c r="A103" s="295"/>
      <c r="B103" s="295"/>
      <c r="C103" s="295"/>
      <c r="D103" s="295"/>
      <c r="E103" s="295"/>
      <c r="F103" s="295"/>
      <c r="G103" s="295"/>
      <c r="H103" s="295"/>
      <c r="I103" s="295"/>
      <c r="J103" s="295"/>
      <c r="K103" s="295"/>
    </row>
    <row r="104" spans="1:11" ht="20.100000000000001" customHeight="1">
      <c r="A104" s="283" t="s">
        <v>258</v>
      </c>
      <c r="B104" s="283"/>
      <c r="C104" s="283"/>
      <c r="D104" s="283"/>
      <c r="E104" s="283"/>
      <c r="F104" s="283"/>
      <c r="G104" s="283"/>
      <c r="H104" s="283"/>
      <c r="I104" s="283"/>
      <c r="J104" s="283"/>
      <c r="K104" s="210"/>
    </row>
    <row r="105" spans="1:11" ht="20.100000000000001" customHeight="1">
      <c r="A105" s="207" t="s">
        <v>6</v>
      </c>
      <c r="B105" s="282" t="s">
        <v>259</v>
      </c>
      <c r="C105" s="282"/>
      <c r="D105" s="282"/>
      <c r="E105" s="282"/>
      <c r="F105" s="282"/>
      <c r="G105" s="282"/>
      <c r="H105" s="282"/>
      <c r="I105" s="282"/>
      <c r="J105" s="166"/>
      <c r="K105" s="212">
        <f>K121*J105</f>
        <v>0</v>
      </c>
    </row>
    <row r="106" spans="1:11" ht="20.100000000000001" customHeight="1">
      <c r="A106" s="207" t="s">
        <v>8</v>
      </c>
      <c r="B106" s="282" t="s">
        <v>99</v>
      </c>
      <c r="C106" s="282"/>
      <c r="D106" s="282"/>
      <c r="E106" s="282"/>
      <c r="F106" s="282"/>
      <c r="G106" s="282"/>
      <c r="H106" s="282"/>
      <c r="I106" s="282"/>
      <c r="J106" s="166"/>
      <c r="K106" s="212">
        <f>(K121+K105)*J106</f>
        <v>0</v>
      </c>
    </row>
    <row r="107" spans="1:11" ht="20.100000000000001" customHeight="1">
      <c r="A107" s="207" t="s">
        <v>10</v>
      </c>
      <c r="B107" s="288" t="s">
        <v>273</v>
      </c>
      <c r="C107" s="289"/>
      <c r="D107" s="289"/>
      <c r="E107" s="289"/>
      <c r="F107" s="289"/>
      <c r="G107" s="289"/>
      <c r="H107" s="289"/>
      <c r="I107" s="290"/>
      <c r="J107" s="157">
        <f>SUM(J109+J110+J111)</f>
        <v>8.6499999999999994E-2</v>
      </c>
      <c r="K107" s="212">
        <f>SUM(K109+K110+K111)</f>
        <v>86.59514999999999</v>
      </c>
    </row>
    <row r="108" spans="1:11" ht="20.100000000000001" customHeight="1">
      <c r="A108" s="207"/>
      <c r="B108" s="288" t="s">
        <v>274</v>
      </c>
      <c r="C108" s="289"/>
      <c r="D108" s="289"/>
      <c r="E108" s="289"/>
      <c r="F108" s="289"/>
      <c r="G108" s="289"/>
      <c r="H108" s="289"/>
      <c r="I108" s="290"/>
      <c r="J108" s="167"/>
      <c r="K108" s="212"/>
    </row>
    <row r="109" spans="1:11" ht="20.100000000000001" customHeight="1">
      <c r="A109" s="207"/>
      <c r="B109" s="288" t="s">
        <v>270</v>
      </c>
      <c r="C109" s="289"/>
      <c r="D109" s="289"/>
      <c r="E109" s="289"/>
      <c r="F109" s="289"/>
      <c r="G109" s="289"/>
      <c r="H109" s="289"/>
      <c r="I109" s="290"/>
      <c r="J109" s="157">
        <v>0.03</v>
      </c>
      <c r="K109" s="212">
        <f>SUM(J109*K121)</f>
        <v>30.032999999999998</v>
      </c>
    </row>
    <row r="110" spans="1:11" ht="20.100000000000001" customHeight="1">
      <c r="A110" s="207"/>
      <c r="B110" s="288" t="s">
        <v>271</v>
      </c>
      <c r="C110" s="289"/>
      <c r="D110" s="289"/>
      <c r="E110" s="289"/>
      <c r="F110" s="289"/>
      <c r="G110" s="289"/>
      <c r="H110" s="289"/>
      <c r="I110" s="290"/>
      <c r="J110" s="157">
        <v>6.4999999999999997E-3</v>
      </c>
      <c r="K110" s="212">
        <f>SUM(J110*K121)</f>
        <v>6.5071499999999993</v>
      </c>
    </row>
    <row r="111" spans="1:11" ht="20.100000000000001" customHeight="1">
      <c r="A111" s="207"/>
      <c r="B111" s="288" t="s">
        <v>272</v>
      </c>
      <c r="C111" s="289"/>
      <c r="D111" s="289"/>
      <c r="E111" s="289"/>
      <c r="F111" s="289"/>
      <c r="G111" s="289"/>
      <c r="H111" s="289"/>
      <c r="I111" s="290"/>
      <c r="J111" s="157">
        <v>0.05</v>
      </c>
      <c r="K111" s="212">
        <f>SUM(J111*K121)</f>
        <v>50.055</v>
      </c>
    </row>
    <row r="112" spans="1:11" ht="20.100000000000001" customHeight="1">
      <c r="A112" s="283" t="s">
        <v>260</v>
      </c>
      <c r="B112" s="283"/>
      <c r="C112" s="283"/>
      <c r="D112" s="283"/>
      <c r="E112" s="283"/>
      <c r="F112" s="283"/>
      <c r="G112" s="283"/>
      <c r="H112" s="283"/>
      <c r="I112" s="283"/>
      <c r="J112" s="283"/>
      <c r="K112" s="171">
        <f>SUM(K105:K107)</f>
        <v>86.59514999999999</v>
      </c>
    </row>
    <row r="113" spans="1:11" ht="20.100000000000001" customHeight="1">
      <c r="A113" s="291"/>
      <c r="B113" s="291"/>
      <c r="C113" s="291"/>
      <c r="D113" s="291"/>
      <c r="E113" s="291"/>
      <c r="F113" s="291"/>
      <c r="G113" s="291"/>
      <c r="H113" s="291"/>
      <c r="I113" s="291"/>
      <c r="J113" s="291"/>
      <c r="K113" s="291"/>
    </row>
    <row r="114" spans="1:11" ht="20.100000000000001" customHeight="1">
      <c r="A114" s="287" t="s">
        <v>197</v>
      </c>
      <c r="B114" s="287"/>
      <c r="C114" s="287"/>
      <c r="D114" s="287"/>
      <c r="E114" s="287"/>
      <c r="F114" s="287"/>
      <c r="G114" s="287"/>
      <c r="H114" s="287"/>
      <c r="I114" s="287"/>
      <c r="J114" s="287"/>
      <c r="K114" s="287"/>
    </row>
    <row r="115" spans="1:11" ht="20.100000000000001" customHeight="1">
      <c r="A115" s="283" t="s">
        <v>252</v>
      </c>
      <c r="B115" s="283"/>
      <c r="C115" s="283"/>
      <c r="D115" s="283"/>
      <c r="E115" s="283"/>
      <c r="F115" s="283"/>
      <c r="G115" s="283"/>
      <c r="H115" s="283"/>
      <c r="I115" s="283"/>
      <c r="J115" s="283"/>
      <c r="K115" s="210"/>
    </row>
    <row r="116" spans="1:11" ht="20.100000000000001" customHeight="1">
      <c r="A116" s="207" t="s">
        <v>6</v>
      </c>
      <c r="B116" s="282" t="s">
        <v>209</v>
      </c>
      <c r="C116" s="282"/>
      <c r="D116" s="282"/>
      <c r="E116" s="282"/>
      <c r="F116" s="282"/>
      <c r="G116" s="282"/>
      <c r="H116" s="282"/>
      <c r="I116" s="282"/>
      <c r="J116" s="282"/>
      <c r="K116" s="212">
        <f>K34</f>
        <v>0</v>
      </c>
    </row>
    <row r="117" spans="1:11" ht="20.100000000000001" customHeight="1">
      <c r="A117" s="207" t="s">
        <v>8</v>
      </c>
      <c r="B117" s="282" t="s">
        <v>253</v>
      </c>
      <c r="C117" s="282"/>
      <c r="D117" s="282"/>
      <c r="E117" s="282"/>
      <c r="F117" s="282"/>
      <c r="G117" s="282"/>
      <c r="H117" s="282"/>
      <c r="I117" s="282"/>
      <c r="J117" s="282"/>
      <c r="K117" s="212">
        <f>K67</f>
        <v>1001.0999999999999</v>
      </c>
    </row>
    <row r="118" spans="1:11" ht="20.100000000000001" customHeight="1">
      <c r="A118" s="207" t="s">
        <v>10</v>
      </c>
      <c r="B118" s="282" t="s">
        <v>254</v>
      </c>
      <c r="C118" s="282"/>
      <c r="D118" s="282"/>
      <c r="E118" s="282"/>
      <c r="F118" s="282"/>
      <c r="G118" s="282"/>
      <c r="H118" s="282"/>
      <c r="I118" s="282"/>
      <c r="J118" s="282"/>
      <c r="K118" s="212">
        <f>K76</f>
        <v>0</v>
      </c>
    </row>
    <row r="119" spans="1:11" ht="20.100000000000001" customHeight="1">
      <c r="A119" s="207" t="s">
        <v>12</v>
      </c>
      <c r="B119" s="282" t="s">
        <v>255</v>
      </c>
      <c r="C119" s="282"/>
      <c r="D119" s="282"/>
      <c r="E119" s="282"/>
      <c r="F119" s="282"/>
      <c r="G119" s="282"/>
      <c r="H119" s="282"/>
      <c r="I119" s="282"/>
      <c r="J119" s="282"/>
      <c r="K119" s="212">
        <f>K95</f>
        <v>0</v>
      </c>
    </row>
    <row r="120" spans="1:11" ht="20.100000000000001" customHeight="1">
      <c r="A120" s="207" t="s">
        <v>14</v>
      </c>
      <c r="B120" s="282" t="s">
        <v>256</v>
      </c>
      <c r="C120" s="282"/>
      <c r="D120" s="282"/>
      <c r="E120" s="282"/>
      <c r="F120" s="282"/>
      <c r="G120" s="282"/>
      <c r="H120" s="282"/>
      <c r="I120" s="282"/>
      <c r="J120" s="282"/>
      <c r="K120" s="212">
        <f>K102</f>
        <v>0</v>
      </c>
    </row>
    <row r="121" spans="1:11" ht="20.100000000000001" customHeight="1">
      <c r="A121" s="283" t="s">
        <v>257</v>
      </c>
      <c r="B121" s="283"/>
      <c r="C121" s="283"/>
      <c r="D121" s="283"/>
      <c r="E121" s="283"/>
      <c r="F121" s="283"/>
      <c r="G121" s="283"/>
      <c r="H121" s="283"/>
      <c r="I121" s="283"/>
      <c r="J121" s="283"/>
      <c r="K121" s="171">
        <f>SUM(K116:K120)</f>
        <v>1001.0999999999999</v>
      </c>
    </row>
    <row r="122" spans="1:11" ht="20.100000000000001" customHeight="1">
      <c r="A122" s="175" t="s">
        <v>17</v>
      </c>
      <c r="B122" s="282" t="s">
        <v>275</v>
      </c>
      <c r="C122" s="282"/>
      <c r="D122" s="282"/>
      <c r="E122" s="282"/>
      <c r="F122" s="282"/>
      <c r="G122" s="282"/>
      <c r="H122" s="282"/>
      <c r="I122" s="282"/>
      <c r="J122" s="282"/>
      <c r="K122" s="153">
        <f>K112</f>
        <v>86.59514999999999</v>
      </c>
    </row>
    <row r="123" spans="1:11" ht="20.100000000000001" customHeight="1">
      <c r="A123" s="284" t="s">
        <v>261</v>
      </c>
      <c r="B123" s="284"/>
      <c r="C123" s="284"/>
      <c r="D123" s="284"/>
      <c r="E123" s="284"/>
      <c r="F123" s="284"/>
      <c r="G123" s="284"/>
      <c r="H123" s="284"/>
      <c r="I123" s="284"/>
      <c r="J123" s="284"/>
      <c r="K123" s="174">
        <f>(K121+K105+K106)/(1-J107)</f>
        <v>1095.8949096880131</v>
      </c>
    </row>
    <row r="124" spans="1:11">
      <c r="A124" s="285" t="s">
        <v>290</v>
      </c>
      <c r="B124" s="281"/>
      <c r="C124" s="281"/>
      <c r="D124" s="281"/>
      <c r="E124" s="281"/>
      <c r="F124" s="281"/>
      <c r="G124" s="281"/>
      <c r="H124" s="281"/>
      <c r="I124" s="281"/>
      <c r="J124" s="281"/>
      <c r="K124" s="281"/>
    </row>
    <row r="125" spans="1:11">
      <c r="A125" s="277" t="s">
        <v>6</v>
      </c>
      <c r="B125" s="277"/>
      <c r="C125" s="286" t="s">
        <v>291</v>
      </c>
      <c r="D125" s="286"/>
      <c r="E125" s="286"/>
      <c r="F125" s="286"/>
      <c r="G125" s="286"/>
      <c r="H125" s="286"/>
      <c r="I125" s="286"/>
      <c r="J125" s="286"/>
      <c r="K125" s="205" t="s">
        <v>292</v>
      </c>
    </row>
    <row r="126" spans="1:11">
      <c r="A126" s="277" t="s">
        <v>8</v>
      </c>
      <c r="B126" s="277"/>
      <c r="C126" s="278" t="s">
        <v>300</v>
      </c>
      <c r="D126" s="278"/>
      <c r="E126" s="278"/>
      <c r="F126" s="278"/>
      <c r="G126" s="278"/>
      <c r="H126" s="278"/>
      <c r="I126" s="278"/>
      <c r="J126" s="278"/>
      <c r="K126" s="180">
        <f>K123</f>
        <v>1095.8949096880131</v>
      </c>
    </row>
    <row r="127" spans="1:11">
      <c r="A127" s="277" t="s">
        <v>10</v>
      </c>
      <c r="B127" s="277"/>
      <c r="C127" s="278" t="s">
        <v>317</v>
      </c>
      <c r="D127" s="278"/>
      <c r="E127" s="278"/>
      <c r="F127" s="278"/>
      <c r="G127" s="278"/>
      <c r="H127" s="278"/>
      <c r="I127" s="278"/>
      <c r="J127" s="278"/>
      <c r="K127" s="208">
        <v>4</v>
      </c>
    </row>
    <row r="128" spans="1:11">
      <c r="A128" s="277" t="s">
        <v>12</v>
      </c>
      <c r="B128" s="277"/>
      <c r="C128" s="278" t="s">
        <v>293</v>
      </c>
      <c r="D128" s="278"/>
      <c r="E128" s="278"/>
      <c r="F128" s="278"/>
      <c r="G128" s="278"/>
      <c r="H128" s="278"/>
      <c r="I128" s="278"/>
      <c r="J128" s="278"/>
      <c r="K128" s="185">
        <f>ROUND(K126*K127,2)</f>
        <v>4383.58</v>
      </c>
    </row>
    <row r="129" spans="1:11">
      <c r="A129" s="281"/>
      <c r="B129" s="281"/>
      <c r="C129" s="281" t="s">
        <v>294</v>
      </c>
      <c r="D129" s="281"/>
      <c r="E129" s="281"/>
      <c r="F129" s="281"/>
      <c r="G129" s="281"/>
      <c r="H129" s="281"/>
      <c r="I129" s="281"/>
      <c r="J129" s="281"/>
      <c r="K129" s="200">
        <f>K128</f>
        <v>4383.58</v>
      </c>
    </row>
    <row r="130" spans="1:11">
      <c r="A130" s="281" t="s">
        <v>158</v>
      </c>
      <c r="B130" s="281"/>
      <c r="C130" s="281"/>
      <c r="D130" s="281"/>
      <c r="E130" s="281"/>
      <c r="F130" s="281"/>
      <c r="G130" s="281"/>
      <c r="H130" s="281"/>
      <c r="I130" s="281"/>
      <c r="J130" s="281"/>
      <c r="K130" s="281"/>
    </row>
    <row r="131" spans="1:11">
      <c r="A131" s="281"/>
      <c r="B131" s="281"/>
      <c r="C131" s="281" t="s">
        <v>295</v>
      </c>
      <c r="D131" s="281"/>
      <c r="E131" s="281"/>
      <c r="F131" s="281"/>
      <c r="G131" s="281"/>
      <c r="H131" s="281"/>
      <c r="I131" s="281"/>
      <c r="J131" s="281"/>
      <c r="K131" s="205" t="s">
        <v>296</v>
      </c>
    </row>
    <row r="132" spans="1:11">
      <c r="A132" s="277" t="s">
        <v>6</v>
      </c>
      <c r="B132" s="277"/>
      <c r="C132" s="278" t="s">
        <v>299</v>
      </c>
      <c r="D132" s="278"/>
      <c r="E132" s="278"/>
      <c r="F132" s="278"/>
      <c r="G132" s="278"/>
      <c r="H132" s="278"/>
      <c r="I132" s="278"/>
      <c r="J132" s="278"/>
      <c r="K132" s="180">
        <f>K126</f>
        <v>1095.8949096880131</v>
      </c>
    </row>
    <row r="133" spans="1:11">
      <c r="A133" s="277" t="s">
        <v>8</v>
      </c>
      <c r="B133" s="277"/>
      <c r="C133" s="278" t="s">
        <v>124</v>
      </c>
      <c r="D133" s="278"/>
      <c r="E133" s="278"/>
      <c r="F133" s="278"/>
      <c r="G133" s="278"/>
      <c r="H133" s="278"/>
      <c r="I133" s="278"/>
      <c r="J133" s="278"/>
      <c r="K133" s="185">
        <f>K129</f>
        <v>4383.58</v>
      </c>
    </row>
    <row r="134" spans="1:11">
      <c r="A134" s="277" t="s">
        <v>10</v>
      </c>
      <c r="B134" s="277"/>
      <c r="C134" s="278" t="s">
        <v>298</v>
      </c>
      <c r="D134" s="278"/>
      <c r="E134" s="278"/>
      <c r="F134" s="278"/>
      <c r="G134" s="278"/>
      <c r="H134" s="278"/>
      <c r="I134" s="278"/>
      <c r="J134" s="278"/>
      <c r="K134" s="185">
        <f>K133*12</f>
        <v>52602.96</v>
      </c>
    </row>
    <row r="135" spans="1:11">
      <c r="A135" s="279"/>
      <c r="B135" s="260"/>
      <c r="C135" s="280"/>
      <c r="D135" s="267"/>
      <c r="E135" s="267"/>
      <c r="F135" s="267"/>
      <c r="G135" s="267"/>
      <c r="H135" s="267"/>
      <c r="I135" s="267"/>
      <c r="J135" s="267"/>
      <c r="K135" s="204"/>
    </row>
  </sheetData>
  <mergeCells count="163">
    <mergeCell ref="A5:K5"/>
    <mergeCell ref="A6:K6"/>
    <mergeCell ref="A7:K7"/>
    <mergeCell ref="B8:J8"/>
    <mergeCell ref="B9:J9"/>
    <mergeCell ref="B10:J10"/>
    <mergeCell ref="A1:K1"/>
    <mergeCell ref="A2:C2"/>
    <mergeCell ref="D2:K2"/>
    <mergeCell ref="A3:C3"/>
    <mergeCell ref="D3:K3"/>
    <mergeCell ref="A4:C4"/>
    <mergeCell ref="D4:F4"/>
    <mergeCell ref="H4:K4"/>
    <mergeCell ref="A16:D16"/>
    <mergeCell ref="E16:H16"/>
    <mergeCell ref="I16:K16"/>
    <mergeCell ref="A17:K17"/>
    <mergeCell ref="A18:K18"/>
    <mergeCell ref="B19:I19"/>
    <mergeCell ref="J19:K19"/>
    <mergeCell ref="B11:J11"/>
    <mergeCell ref="A13:K13"/>
    <mergeCell ref="A14:K14"/>
    <mergeCell ref="A15:D15"/>
    <mergeCell ref="E15:H15"/>
    <mergeCell ref="I15:K15"/>
    <mergeCell ref="B23:J23"/>
    <mergeCell ref="A24:K24"/>
    <mergeCell ref="A25:J25"/>
    <mergeCell ref="B26:J26"/>
    <mergeCell ref="A28:A29"/>
    <mergeCell ref="B28:D29"/>
    <mergeCell ref="K28:K29"/>
    <mergeCell ref="B20:I20"/>
    <mergeCell ref="J20:K20"/>
    <mergeCell ref="B21:I21"/>
    <mergeCell ref="J21:K21"/>
    <mergeCell ref="B22:I22"/>
    <mergeCell ref="J22:K22"/>
    <mergeCell ref="A36:J36"/>
    <mergeCell ref="K36:K37"/>
    <mergeCell ref="A37:J37"/>
    <mergeCell ref="B38:I38"/>
    <mergeCell ref="B39:I39"/>
    <mergeCell ref="B40:I40"/>
    <mergeCell ref="B30:J30"/>
    <mergeCell ref="B31:J31"/>
    <mergeCell ref="B32:J32"/>
    <mergeCell ref="B33:J33"/>
    <mergeCell ref="A34:J34"/>
    <mergeCell ref="A35:K35"/>
    <mergeCell ref="B47:I47"/>
    <mergeCell ref="B48:I48"/>
    <mergeCell ref="B49:I49"/>
    <mergeCell ref="B50:I50"/>
    <mergeCell ref="B51:E51"/>
    <mergeCell ref="H51:I51"/>
    <mergeCell ref="A41:J41"/>
    <mergeCell ref="A42:K42"/>
    <mergeCell ref="A43:J43"/>
    <mergeCell ref="A44:I44"/>
    <mergeCell ref="B45:I45"/>
    <mergeCell ref="B46:I46"/>
    <mergeCell ref="B58:J58"/>
    <mergeCell ref="B59:J59"/>
    <mergeCell ref="B60:J60"/>
    <mergeCell ref="B61:J61"/>
    <mergeCell ref="A62:K62"/>
    <mergeCell ref="A63:J63"/>
    <mergeCell ref="B52:I52"/>
    <mergeCell ref="A53:K53"/>
    <mergeCell ref="A54:J54"/>
    <mergeCell ref="B55:J55"/>
    <mergeCell ref="B56:J56"/>
    <mergeCell ref="B57:J57"/>
    <mergeCell ref="B70:C70"/>
    <mergeCell ref="F70:G70"/>
    <mergeCell ref="H70:I70"/>
    <mergeCell ref="B71:I71"/>
    <mergeCell ref="B72:I72"/>
    <mergeCell ref="B73:I73"/>
    <mergeCell ref="B64:I64"/>
    <mergeCell ref="B65:I65"/>
    <mergeCell ref="B66:J66"/>
    <mergeCell ref="B67:J67"/>
    <mergeCell ref="A68:K68"/>
    <mergeCell ref="A69:J69"/>
    <mergeCell ref="B80:I80"/>
    <mergeCell ref="B81:I81"/>
    <mergeCell ref="B82:I82"/>
    <mergeCell ref="B83:I83"/>
    <mergeCell ref="B84:I84"/>
    <mergeCell ref="B85:I85"/>
    <mergeCell ref="B74:I74"/>
    <mergeCell ref="B75:I75"/>
    <mergeCell ref="A76:I76"/>
    <mergeCell ref="A77:K77"/>
    <mergeCell ref="A78:J78"/>
    <mergeCell ref="K78:K79"/>
    <mergeCell ref="A79:J79"/>
    <mergeCell ref="A92:J92"/>
    <mergeCell ref="B93:I93"/>
    <mergeCell ref="B94:I94"/>
    <mergeCell ref="B95:I95"/>
    <mergeCell ref="A96:K96"/>
    <mergeCell ref="A97:J97"/>
    <mergeCell ref="A86:I86"/>
    <mergeCell ref="A87:K87"/>
    <mergeCell ref="A88:J88"/>
    <mergeCell ref="B89:I89"/>
    <mergeCell ref="B90:I90"/>
    <mergeCell ref="A91:K91"/>
    <mergeCell ref="A102:J102"/>
    <mergeCell ref="A103:K103"/>
    <mergeCell ref="A104:J104"/>
    <mergeCell ref="B105:I105"/>
    <mergeCell ref="B106:I106"/>
    <mergeCell ref="B107:I107"/>
    <mergeCell ref="B98:J98"/>
    <mergeCell ref="B99:J99"/>
    <mergeCell ref="B100:D100"/>
    <mergeCell ref="E100:J100"/>
    <mergeCell ref="B101:D101"/>
    <mergeCell ref="E101:J101"/>
    <mergeCell ref="A114:K114"/>
    <mergeCell ref="A115:J115"/>
    <mergeCell ref="B116:J116"/>
    <mergeCell ref="B117:J117"/>
    <mergeCell ref="B118:J118"/>
    <mergeCell ref="B119:J119"/>
    <mergeCell ref="B108:I108"/>
    <mergeCell ref="B109:I109"/>
    <mergeCell ref="B110:I110"/>
    <mergeCell ref="B111:I111"/>
    <mergeCell ref="A112:J112"/>
    <mergeCell ref="A113:K113"/>
    <mergeCell ref="A126:B126"/>
    <mergeCell ref="C126:J126"/>
    <mergeCell ref="A127:B127"/>
    <mergeCell ref="C127:J127"/>
    <mergeCell ref="A128:B128"/>
    <mergeCell ref="C128:J128"/>
    <mergeCell ref="B120:J120"/>
    <mergeCell ref="A121:J121"/>
    <mergeCell ref="B122:J122"/>
    <mergeCell ref="A123:J123"/>
    <mergeCell ref="A124:K124"/>
    <mergeCell ref="A125:B125"/>
    <mergeCell ref="C125:J125"/>
    <mergeCell ref="A133:B133"/>
    <mergeCell ref="C133:J133"/>
    <mergeCell ref="A134:B134"/>
    <mergeCell ref="C134:J134"/>
    <mergeCell ref="A135:B135"/>
    <mergeCell ref="C135:J135"/>
    <mergeCell ref="A129:B129"/>
    <mergeCell ref="C129:J129"/>
    <mergeCell ref="A130:K130"/>
    <mergeCell ref="A131:B131"/>
    <mergeCell ref="C131:J131"/>
    <mergeCell ref="A132:B132"/>
    <mergeCell ref="C132:J132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3B604-FBCE-44A7-898D-39483048E909}">
  <sheetPr>
    <tabColor theme="3" tint="0.39997558519241921"/>
  </sheetPr>
  <dimension ref="A1:O135"/>
  <sheetViews>
    <sheetView topLeftCell="A121" workbookViewId="0">
      <selection activeCell="I16" sqref="I16:K16"/>
    </sheetView>
  </sheetViews>
  <sheetFormatPr defaultRowHeight="15"/>
  <cols>
    <col min="1" max="1" width="11" customWidth="1"/>
    <col min="2" max="9" width="10.7109375" customWidth="1"/>
    <col min="10" max="10" width="19.140625" customWidth="1"/>
    <col min="11" max="11" width="18.7109375" customWidth="1"/>
  </cols>
  <sheetData>
    <row r="1" spans="1:11" ht="20.100000000000001" customHeight="1">
      <c r="A1" s="287" t="s">
        <v>198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1" ht="20.100000000000001" customHeight="1">
      <c r="A2" s="349" t="s">
        <v>199</v>
      </c>
      <c r="B2" s="349"/>
      <c r="C2" s="349"/>
      <c r="D2" s="350"/>
      <c r="E2" s="350"/>
      <c r="F2" s="350"/>
      <c r="G2" s="350"/>
      <c r="H2" s="350"/>
      <c r="I2" s="350"/>
      <c r="J2" s="350"/>
      <c r="K2" s="350"/>
    </row>
    <row r="3" spans="1:11" ht="20.100000000000001" customHeight="1">
      <c r="A3" s="349" t="s">
        <v>200</v>
      </c>
      <c r="B3" s="349"/>
      <c r="C3" s="349"/>
      <c r="D3" s="296"/>
      <c r="E3" s="296"/>
      <c r="F3" s="296"/>
      <c r="G3" s="296"/>
      <c r="H3" s="296"/>
      <c r="I3" s="296"/>
      <c r="J3" s="296"/>
      <c r="K3" s="296"/>
    </row>
    <row r="4" spans="1:11" ht="20.100000000000001" customHeight="1">
      <c r="A4" s="349" t="s">
        <v>201</v>
      </c>
      <c r="B4" s="349"/>
      <c r="C4" s="349"/>
      <c r="D4" s="351"/>
      <c r="E4" s="351"/>
      <c r="F4" s="351"/>
      <c r="G4" s="189" t="s">
        <v>202</v>
      </c>
      <c r="H4" s="350"/>
      <c r="I4" s="350"/>
      <c r="J4" s="350"/>
      <c r="K4" s="350"/>
    </row>
    <row r="5" spans="1:11" ht="20.100000000000001" customHeight="1">
      <c r="A5" s="344"/>
      <c r="B5" s="344"/>
      <c r="C5" s="344"/>
      <c r="D5" s="344"/>
      <c r="E5" s="344"/>
      <c r="F5" s="344"/>
      <c r="G5" s="344"/>
      <c r="H5" s="344"/>
      <c r="I5" s="344"/>
      <c r="J5" s="344"/>
      <c r="K5" s="344"/>
    </row>
    <row r="6" spans="1:11" ht="20.100000000000001" customHeight="1">
      <c r="A6" s="292" t="s">
        <v>262</v>
      </c>
      <c r="B6" s="306"/>
      <c r="C6" s="306"/>
      <c r="D6" s="293"/>
      <c r="E6" s="293"/>
      <c r="F6" s="293"/>
      <c r="G6" s="293"/>
      <c r="H6" s="293"/>
      <c r="I6" s="293"/>
      <c r="J6" s="293"/>
      <c r="K6" s="294"/>
    </row>
    <row r="7" spans="1:11" ht="20.100000000000001" customHeight="1">
      <c r="A7" s="345"/>
      <c r="B7" s="345"/>
      <c r="C7" s="345"/>
      <c r="D7" s="345"/>
      <c r="E7" s="345"/>
      <c r="F7" s="345"/>
      <c r="G7" s="345"/>
      <c r="H7" s="345"/>
      <c r="I7" s="345"/>
      <c r="J7" s="345"/>
      <c r="K7" s="345"/>
    </row>
    <row r="8" spans="1:11" ht="20.100000000000001" customHeight="1">
      <c r="A8" s="190" t="s">
        <v>6</v>
      </c>
      <c r="B8" s="288" t="s">
        <v>263</v>
      </c>
      <c r="C8" s="289"/>
      <c r="D8" s="289"/>
      <c r="E8" s="289"/>
      <c r="F8" s="289"/>
      <c r="G8" s="289"/>
      <c r="H8" s="289"/>
      <c r="I8" s="289"/>
      <c r="J8" s="290"/>
      <c r="K8" s="190"/>
    </row>
    <row r="9" spans="1:11" ht="20.100000000000001" customHeight="1">
      <c r="A9" s="176" t="s">
        <v>8</v>
      </c>
      <c r="B9" s="346" t="s">
        <v>181</v>
      </c>
      <c r="C9" s="347"/>
      <c r="D9" s="347"/>
      <c r="E9" s="347"/>
      <c r="F9" s="347"/>
      <c r="G9" s="347"/>
      <c r="H9" s="347"/>
      <c r="I9" s="347"/>
      <c r="J9" s="348"/>
      <c r="K9" s="177" t="s">
        <v>302</v>
      </c>
    </row>
    <row r="10" spans="1:11" ht="20.100000000000001" customHeight="1">
      <c r="A10" s="190" t="s">
        <v>10</v>
      </c>
      <c r="B10" s="288" t="s">
        <v>182</v>
      </c>
      <c r="C10" s="289"/>
      <c r="D10" s="289"/>
      <c r="E10" s="289"/>
      <c r="F10" s="289"/>
      <c r="G10" s="289"/>
      <c r="H10" s="289"/>
      <c r="I10" s="289"/>
      <c r="J10" s="290"/>
      <c r="K10" s="190">
        <v>2019</v>
      </c>
    </row>
    <row r="11" spans="1:11" ht="20.100000000000001" customHeight="1">
      <c r="A11" s="161" t="s">
        <v>12</v>
      </c>
      <c r="B11" s="282" t="s">
        <v>203</v>
      </c>
      <c r="C11" s="282"/>
      <c r="D11" s="282"/>
      <c r="E11" s="282"/>
      <c r="F11" s="282"/>
      <c r="G11" s="282"/>
      <c r="H11" s="282"/>
      <c r="I11" s="282"/>
      <c r="J11" s="282"/>
      <c r="K11" s="146">
        <f>'[1]Dados  do Licitante'!E9</f>
        <v>12</v>
      </c>
    </row>
    <row r="12" spans="1:11" ht="20.100000000000001" customHeight="1">
      <c r="A12" s="168"/>
      <c r="B12" s="169"/>
      <c r="C12" s="169"/>
      <c r="D12" s="169"/>
      <c r="E12" s="169"/>
      <c r="F12" s="169"/>
      <c r="G12" s="169"/>
      <c r="H12" s="169"/>
      <c r="I12" s="169"/>
      <c r="J12" s="169"/>
      <c r="K12" s="170"/>
    </row>
    <row r="13" spans="1:11" ht="20.100000000000001" customHeight="1">
      <c r="A13" s="337"/>
      <c r="B13" s="338"/>
      <c r="C13" s="338"/>
      <c r="D13" s="338"/>
      <c r="E13" s="338"/>
      <c r="F13" s="338"/>
      <c r="G13" s="338"/>
      <c r="H13" s="338"/>
      <c r="I13" s="338"/>
      <c r="J13" s="338"/>
      <c r="K13" s="339"/>
    </row>
    <row r="14" spans="1:11" ht="20.100000000000001" customHeight="1">
      <c r="A14" s="340" t="s">
        <v>276</v>
      </c>
      <c r="B14" s="341"/>
      <c r="C14" s="341"/>
      <c r="D14" s="341"/>
      <c r="E14" s="341"/>
      <c r="F14" s="341"/>
      <c r="G14" s="341"/>
      <c r="H14" s="341"/>
      <c r="I14" s="341"/>
      <c r="J14" s="341"/>
      <c r="K14" s="342"/>
    </row>
    <row r="15" spans="1:11" ht="27" customHeight="1">
      <c r="A15" s="281" t="s">
        <v>194</v>
      </c>
      <c r="B15" s="277"/>
      <c r="C15" s="277"/>
      <c r="D15" s="277"/>
      <c r="E15" s="281" t="s">
        <v>277</v>
      </c>
      <c r="F15" s="277"/>
      <c r="G15" s="277"/>
      <c r="H15" s="277"/>
      <c r="I15" s="343" t="s">
        <v>282</v>
      </c>
      <c r="J15" s="332"/>
      <c r="K15" s="332"/>
    </row>
    <row r="16" spans="1:11" ht="20.100000000000001" customHeight="1">
      <c r="A16" s="281" t="s">
        <v>297</v>
      </c>
      <c r="B16" s="277"/>
      <c r="C16" s="277"/>
      <c r="D16" s="277"/>
      <c r="E16" s="281" t="s">
        <v>16</v>
      </c>
      <c r="F16" s="277"/>
      <c r="G16" s="277"/>
      <c r="H16" s="277"/>
      <c r="I16" s="331">
        <v>37</v>
      </c>
      <c r="J16" s="332"/>
      <c r="K16" s="332"/>
    </row>
    <row r="17" spans="1:11" ht="18.75" customHeight="1">
      <c r="A17" s="333"/>
      <c r="B17" s="316"/>
      <c r="C17" s="316"/>
      <c r="D17" s="316"/>
      <c r="E17" s="316"/>
      <c r="F17" s="316"/>
      <c r="G17" s="316"/>
      <c r="H17" s="316"/>
      <c r="I17" s="316"/>
      <c r="J17" s="316"/>
      <c r="K17" s="317"/>
    </row>
    <row r="18" spans="1:11" ht="20.100000000000001" customHeight="1">
      <c r="A18" s="292" t="s">
        <v>204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9"/>
    </row>
    <row r="19" spans="1:11" ht="20.100000000000001" customHeight="1">
      <c r="A19" s="188">
        <v>1</v>
      </c>
      <c r="B19" s="319" t="s">
        <v>194</v>
      </c>
      <c r="C19" s="334"/>
      <c r="D19" s="334"/>
      <c r="E19" s="334"/>
      <c r="F19" s="334"/>
      <c r="G19" s="334"/>
      <c r="H19" s="334"/>
      <c r="I19" s="335"/>
      <c r="J19" s="336" t="s">
        <v>297</v>
      </c>
      <c r="K19" s="329"/>
    </row>
    <row r="20" spans="1:11" ht="20.100000000000001" customHeight="1">
      <c r="A20" s="188">
        <v>2</v>
      </c>
      <c r="B20" s="288" t="s">
        <v>205</v>
      </c>
      <c r="C20" s="289"/>
      <c r="D20" s="289"/>
      <c r="E20" s="289"/>
      <c r="F20" s="289"/>
      <c r="G20" s="289"/>
      <c r="H20" s="289"/>
      <c r="I20" s="290"/>
      <c r="J20" s="326">
        <v>1770</v>
      </c>
      <c r="K20" s="327"/>
    </row>
    <row r="21" spans="1:11" ht="20.100000000000001" customHeight="1">
      <c r="A21" s="188">
        <v>3</v>
      </c>
      <c r="B21" s="288" t="s">
        <v>206</v>
      </c>
      <c r="C21" s="289"/>
      <c r="D21" s="289"/>
      <c r="E21" s="289"/>
      <c r="F21" s="289"/>
      <c r="G21" s="289"/>
      <c r="H21" s="289"/>
      <c r="I21" s="290"/>
      <c r="J21" s="328" t="s">
        <v>322</v>
      </c>
      <c r="K21" s="329"/>
    </row>
    <row r="22" spans="1:11" ht="20.100000000000001" customHeight="1">
      <c r="A22" s="188">
        <v>4</v>
      </c>
      <c r="B22" s="288" t="s">
        <v>207</v>
      </c>
      <c r="C22" s="289"/>
      <c r="D22" s="289"/>
      <c r="E22" s="289"/>
      <c r="F22" s="289"/>
      <c r="G22" s="289"/>
      <c r="H22" s="289"/>
      <c r="I22" s="290"/>
      <c r="J22" s="330" t="s">
        <v>304</v>
      </c>
      <c r="K22" s="317"/>
    </row>
    <row r="23" spans="1:11" ht="20.100000000000001" customHeight="1">
      <c r="A23" s="188">
        <v>5</v>
      </c>
      <c r="B23" s="282" t="s">
        <v>208</v>
      </c>
      <c r="C23" s="282"/>
      <c r="D23" s="282"/>
      <c r="E23" s="282"/>
      <c r="F23" s="282"/>
      <c r="G23" s="282"/>
      <c r="H23" s="282"/>
      <c r="I23" s="282"/>
      <c r="J23" s="282"/>
      <c r="K23" s="196" t="s">
        <v>303</v>
      </c>
    </row>
    <row r="24" spans="1:11" ht="20.100000000000001" customHeight="1">
      <c r="A24" s="322"/>
      <c r="B24" s="323"/>
      <c r="C24" s="323"/>
      <c r="D24" s="323"/>
      <c r="E24" s="323"/>
      <c r="F24" s="323"/>
      <c r="G24" s="323"/>
      <c r="H24" s="323"/>
      <c r="I24" s="323"/>
      <c r="J24" s="323"/>
      <c r="K24" s="324"/>
    </row>
    <row r="25" spans="1:11" ht="20.100000000000001" customHeight="1">
      <c r="A25" s="292" t="s">
        <v>209</v>
      </c>
      <c r="B25" s="306"/>
      <c r="C25" s="306"/>
      <c r="D25" s="306"/>
      <c r="E25" s="306"/>
      <c r="F25" s="306"/>
      <c r="G25" s="306"/>
      <c r="H25" s="306"/>
      <c r="I25" s="306"/>
      <c r="J25" s="309"/>
      <c r="K25" s="188"/>
    </row>
    <row r="26" spans="1:11" ht="20.100000000000001" customHeight="1">
      <c r="A26" s="188" t="s">
        <v>6</v>
      </c>
      <c r="B26" s="282" t="s">
        <v>210</v>
      </c>
      <c r="C26" s="282"/>
      <c r="D26" s="282"/>
      <c r="E26" s="282"/>
      <c r="F26" s="282"/>
      <c r="G26" s="282"/>
      <c r="H26" s="282"/>
      <c r="I26" s="282"/>
      <c r="J26" s="282"/>
      <c r="K26" s="215"/>
    </row>
    <row r="27" spans="1:11" ht="20.100000000000001" customHeight="1">
      <c r="A27" s="188" t="s">
        <v>8</v>
      </c>
      <c r="B27" s="147" t="s">
        <v>211</v>
      </c>
      <c r="C27" s="147"/>
      <c r="D27" s="147"/>
      <c r="E27" s="149" t="s">
        <v>212</v>
      </c>
      <c r="F27" s="149"/>
      <c r="G27" s="147"/>
      <c r="H27" s="149"/>
      <c r="I27" s="147"/>
      <c r="J27" s="162"/>
      <c r="K27" s="192"/>
    </row>
    <row r="28" spans="1:11" ht="20.100000000000001" customHeight="1">
      <c r="A28" s="287" t="s">
        <v>10</v>
      </c>
      <c r="B28" s="282" t="s">
        <v>214</v>
      </c>
      <c r="C28" s="282"/>
      <c r="D28" s="282"/>
      <c r="E28" s="149" t="s">
        <v>215</v>
      </c>
      <c r="F28" s="149"/>
      <c r="G28" s="147"/>
      <c r="H28" s="147"/>
      <c r="I28" s="147"/>
      <c r="J28" s="147"/>
      <c r="K28" s="325">
        <v>0</v>
      </c>
    </row>
    <row r="29" spans="1:11" ht="20.100000000000001" customHeight="1">
      <c r="A29" s="287"/>
      <c r="B29" s="282"/>
      <c r="C29" s="282"/>
      <c r="D29" s="282"/>
      <c r="E29" s="149" t="s">
        <v>216</v>
      </c>
      <c r="F29" s="149"/>
      <c r="G29" s="147"/>
      <c r="H29" s="149" t="s">
        <v>217</v>
      </c>
      <c r="I29" s="147"/>
      <c r="J29" s="149"/>
      <c r="K29" s="325"/>
    </row>
    <row r="30" spans="1:11" ht="20.100000000000001" customHeight="1">
      <c r="A30" s="188" t="s">
        <v>12</v>
      </c>
      <c r="B30" s="296" t="s">
        <v>218</v>
      </c>
      <c r="C30" s="296"/>
      <c r="D30" s="296"/>
      <c r="E30" s="296"/>
      <c r="F30" s="296"/>
      <c r="G30" s="296"/>
      <c r="H30" s="296"/>
      <c r="I30" s="296"/>
      <c r="J30" s="296"/>
      <c r="K30" s="150"/>
    </row>
    <row r="31" spans="1:11" ht="20.100000000000001" customHeight="1">
      <c r="A31" s="188" t="s">
        <v>14</v>
      </c>
      <c r="B31" s="282" t="s">
        <v>219</v>
      </c>
      <c r="C31" s="282"/>
      <c r="D31" s="282"/>
      <c r="E31" s="282"/>
      <c r="F31" s="282"/>
      <c r="G31" s="282"/>
      <c r="H31" s="282"/>
      <c r="I31" s="282"/>
      <c r="J31" s="282"/>
      <c r="K31" s="150"/>
    </row>
    <row r="32" spans="1:11" ht="20.100000000000001" customHeight="1">
      <c r="A32" s="188" t="s">
        <v>17</v>
      </c>
      <c r="B32" s="282" t="s">
        <v>220</v>
      </c>
      <c r="C32" s="282"/>
      <c r="D32" s="282"/>
      <c r="E32" s="282"/>
      <c r="F32" s="282"/>
      <c r="G32" s="282"/>
      <c r="H32" s="282"/>
      <c r="I32" s="282"/>
      <c r="J32" s="282"/>
      <c r="K32" s="150"/>
    </row>
    <row r="33" spans="1:11" ht="20.100000000000001" customHeight="1">
      <c r="A33" s="188" t="s">
        <v>19</v>
      </c>
      <c r="B33" s="282" t="s">
        <v>83</v>
      </c>
      <c r="C33" s="282"/>
      <c r="D33" s="282"/>
      <c r="E33" s="282"/>
      <c r="F33" s="282"/>
      <c r="G33" s="282"/>
      <c r="H33" s="282"/>
      <c r="I33" s="282"/>
      <c r="J33" s="282"/>
      <c r="K33" s="150"/>
    </row>
    <row r="34" spans="1:11" ht="20.100000000000001" customHeight="1">
      <c r="A34" s="292" t="s">
        <v>221</v>
      </c>
      <c r="B34" s="306"/>
      <c r="C34" s="306"/>
      <c r="D34" s="306"/>
      <c r="E34" s="306"/>
      <c r="F34" s="293"/>
      <c r="G34" s="293"/>
      <c r="H34" s="293"/>
      <c r="I34" s="293"/>
      <c r="J34" s="294"/>
      <c r="K34" s="171">
        <f>SUM(K26:K33)</f>
        <v>0</v>
      </c>
    </row>
    <row r="35" spans="1:11" ht="20.100000000000001" customHeight="1">
      <c r="A35" s="305"/>
      <c r="B35" s="305"/>
      <c r="C35" s="305"/>
      <c r="D35" s="305"/>
      <c r="E35" s="305"/>
      <c r="F35" s="305"/>
      <c r="G35" s="305"/>
      <c r="H35" s="305"/>
      <c r="I35" s="305"/>
      <c r="J35" s="305"/>
      <c r="K35" s="305"/>
    </row>
    <row r="36" spans="1:11" ht="20.100000000000001" customHeight="1">
      <c r="A36" s="292" t="s">
        <v>222</v>
      </c>
      <c r="B36" s="306"/>
      <c r="C36" s="306"/>
      <c r="D36" s="306"/>
      <c r="E36" s="306"/>
      <c r="F36" s="306"/>
      <c r="G36" s="306"/>
      <c r="H36" s="306"/>
      <c r="I36" s="306"/>
      <c r="J36" s="309"/>
      <c r="K36" s="320"/>
    </row>
    <row r="37" spans="1:11" ht="20.100000000000001" customHeight="1">
      <c r="A37" s="292" t="s">
        <v>269</v>
      </c>
      <c r="B37" s="306"/>
      <c r="C37" s="306"/>
      <c r="D37" s="306"/>
      <c r="E37" s="306"/>
      <c r="F37" s="306"/>
      <c r="G37" s="306"/>
      <c r="H37" s="306"/>
      <c r="I37" s="306"/>
      <c r="J37" s="309"/>
      <c r="K37" s="320"/>
    </row>
    <row r="38" spans="1:11" ht="20.100000000000001" customHeight="1">
      <c r="A38" s="191" t="s">
        <v>6</v>
      </c>
      <c r="B38" s="321" t="s">
        <v>223</v>
      </c>
      <c r="C38" s="321"/>
      <c r="D38" s="321"/>
      <c r="E38" s="321"/>
      <c r="F38" s="321"/>
      <c r="G38" s="321"/>
      <c r="H38" s="321"/>
      <c r="I38" s="321"/>
      <c r="J38" s="151">
        <v>8.3299999999999999E-2</v>
      </c>
      <c r="K38" s="192">
        <f>K34*J38</f>
        <v>0</v>
      </c>
    </row>
    <row r="39" spans="1:11" ht="20.100000000000001" customHeight="1">
      <c r="A39" s="191" t="s">
        <v>8</v>
      </c>
      <c r="B39" s="296" t="s">
        <v>264</v>
      </c>
      <c r="C39" s="296"/>
      <c r="D39" s="296"/>
      <c r="E39" s="296"/>
      <c r="F39" s="296"/>
      <c r="G39" s="296"/>
      <c r="H39" s="296"/>
      <c r="I39" s="296"/>
      <c r="J39" s="163">
        <v>0.121</v>
      </c>
      <c r="K39" s="192">
        <f>K34*J39</f>
        <v>0</v>
      </c>
    </row>
    <row r="40" spans="1:11" ht="20.100000000000001" customHeight="1">
      <c r="A40" s="195"/>
      <c r="B40" s="287" t="s">
        <v>323</v>
      </c>
      <c r="C40" s="287"/>
      <c r="D40" s="287"/>
      <c r="E40" s="287"/>
      <c r="F40" s="287"/>
      <c r="G40" s="287"/>
      <c r="H40" s="287"/>
      <c r="I40" s="287"/>
      <c r="J40" s="202">
        <f>SUM(J38:J39)</f>
        <v>0.20429999999999998</v>
      </c>
      <c r="K40" s="171">
        <f>SUM(K38:K39)</f>
        <v>0</v>
      </c>
    </row>
    <row r="41" spans="1:11" ht="20.100000000000001" customHeight="1">
      <c r="A41" s="315"/>
      <c r="B41" s="316"/>
      <c r="C41" s="316"/>
      <c r="D41" s="316"/>
      <c r="E41" s="316"/>
      <c r="F41" s="316"/>
      <c r="G41" s="316"/>
      <c r="H41" s="316"/>
      <c r="I41" s="316"/>
      <c r="J41" s="317"/>
      <c r="K41" s="165"/>
    </row>
    <row r="42" spans="1:11" ht="20.100000000000001" customHeight="1">
      <c r="A42" s="315"/>
      <c r="B42" s="316"/>
      <c r="C42" s="316"/>
      <c r="D42" s="316"/>
      <c r="E42" s="316"/>
      <c r="F42" s="316"/>
      <c r="G42" s="316"/>
      <c r="H42" s="316"/>
      <c r="I42" s="316"/>
      <c r="J42" s="316"/>
      <c r="K42" s="317"/>
    </row>
    <row r="43" spans="1:11" ht="20.100000000000001" customHeight="1">
      <c r="A43" s="318" t="s">
        <v>224</v>
      </c>
      <c r="B43" s="318"/>
      <c r="C43" s="318"/>
      <c r="D43" s="318"/>
      <c r="E43" s="318"/>
      <c r="F43" s="318"/>
      <c r="G43" s="318"/>
      <c r="H43" s="318"/>
      <c r="I43" s="318"/>
      <c r="J43" s="318"/>
      <c r="K43" s="193"/>
    </row>
    <row r="44" spans="1:11" ht="20.100000000000001" customHeight="1">
      <c r="A44" s="319" t="s">
        <v>225</v>
      </c>
      <c r="B44" s="289"/>
      <c r="C44" s="289"/>
      <c r="D44" s="289"/>
      <c r="E44" s="289"/>
      <c r="F44" s="289"/>
      <c r="G44" s="289"/>
      <c r="H44" s="289"/>
      <c r="I44" s="290"/>
      <c r="J44" s="152">
        <f>SUM(J45:J52)</f>
        <v>0.33800000000000008</v>
      </c>
      <c r="K44" s="153">
        <f>SUM(K45:K52)</f>
        <v>0</v>
      </c>
    </row>
    <row r="45" spans="1:11" ht="20.100000000000001" customHeight="1">
      <c r="A45" s="188" t="s">
        <v>6</v>
      </c>
      <c r="B45" s="282" t="s">
        <v>45</v>
      </c>
      <c r="C45" s="282"/>
      <c r="D45" s="282"/>
      <c r="E45" s="282"/>
      <c r="F45" s="282"/>
      <c r="G45" s="282"/>
      <c r="H45" s="282"/>
      <c r="I45" s="282"/>
      <c r="J45" s="157">
        <v>0.2</v>
      </c>
      <c r="K45" s="192">
        <f>SUM(K34+K40)*J45</f>
        <v>0</v>
      </c>
    </row>
    <row r="46" spans="1:11" ht="20.100000000000001" customHeight="1">
      <c r="A46" s="188" t="s">
        <v>8</v>
      </c>
      <c r="B46" s="282" t="s">
        <v>46</v>
      </c>
      <c r="C46" s="282"/>
      <c r="D46" s="282"/>
      <c r="E46" s="282"/>
      <c r="F46" s="282"/>
      <c r="G46" s="282"/>
      <c r="H46" s="282"/>
      <c r="I46" s="282"/>
      <c r="J46" s="157">
        <v>1.4999999999999999E-2</v>
      </c>
      <c r="K46" s="203">
        <f>SUM(K34+K40)*J46</f>
        <v>0</v>
      </c>
    </row>
    <row r="47" spans="1:11" ht="20.100000000000001" customHeight="1">
      <c r="A47" s="188" t="s">
        <v>10</v>
      </c>
      <c r="B47" s="282" t="s">
        <v>185</v>
      </c>
      <c r="C47" s="282"/>
      <c r="D47" s="282"/>
      <c r="E47" s="282"/>
      <c r="F47" s="282"/>
      <c r="G47" s="282"/>
      <c r="H47" s="282"/>
      <c r="I47" s="282"/>
      <c r="J47" s="157">
        <v>0.01</v>
      </c>
      <c r="K47" s="192">
        <f>SUM(K34+K40)*J47</f>
        <v>0</v>
      </c>
    </row>
    <row r="48" spans="1:11" ht="20.100000000000001" customHeight="1">
      <c r="A48" s="188" t="s">
        <v>12</v>
      </c>
      <c r="B48" s="282" t="s">
        <v>48</v>
      </c>
      <c r="C48" s="282"/>
      <c r="D48" s="282"/>
      <c r="E48" s="282"/>
      <c r="F48" s="282"/>
      <c r="G48" s="282"/>
      <c r="H48" s="282"/>
      <c r="I48" s="282"/>
      <c r="J48" s="157">
        <v>2E-3</v>
      </c>
      <c r="K48" s="192">
        <f>SUM(K34+K40)*J48</f>
        <v>0</v>
      </c>
    </row>
    <row r="49" spans="1:11" ht="20.100000000000001" customHeight="1">
      <c r="A49" s="188" t="s">
        <v>14</v>
      </c>
      <c r="B49" s="282" t="s">
        <v>184</v>
      </c>
      <c r="C49" s="282"/>
      <c r="D49" s="282"/>
      <c r="E49" s="282"/>
      <c r="F49" s="282"/>
      <c r="G49" s="282"/>
      <c r="H49" s="282"/>
      <c r="I49" s="282"/>
      <c r="J49" s="157">
        <v>2.5000000000000001E-2</v>
      </c>
      <c r="K49" s="192">
        <f>SUM(K34+K40)*J49</f>
        <v>0</v>
      </c>
    </row>
    <row r="50" spans="1:11" ht="20.100000000000001" customHeight="1">
      <c r="A50" s="188" t="s">
        <v>17</v>
      </c>
      <c r="B50" s="282" t="s">
        <v>50</v>
      </c>
      <c r="C50" s="282"/>
      <c r="D50" s="282"/>
      <c r="E50" s="282"/>
      <c r="F50" s="282"/>
      <c r="G50" s="282"/>
      <c r="H50" s="282"/>
      <c r="I50" s="282"/>
      <c r="J50" s="157">
        <v>0.08</v>
      </c>
      <c r="K50" s="192">
        <f>SUM(K34+K40)*J50</f>
        <v>0</v>
      </c>
    </row>
    <row r="51" spans="1:11" ht="20.100000000000001" customHeight="1">
      <c r="A51" s="188" t="s">
        <v>19</v>
      </c>
      <c r="B51" s="282" t="s">
        <v>226</v>
      </c>
      <c r="C51" s="282"/>
      <c r="D51" s="282"/>
      <c r="E51" s="282"/>
      <c r="F51" s="201"/>
      <c r="G51" s="154" t="s">
        <v>227</v>
      </c>
      <c r="H51" s="314"/>
      <c r="I51" s="314"/>
      <c r="J51" s="157">
        <f>ROUND(F51*H51,2)</f>
        <v>0</v>
      </c>
      <c r="K51" s="192">
        <f>SUM(K34+K40)*J51</f>
        <v>0</v>
      </c>
    </row>
    <row r="52" spans="1:11" ht="20.100000000000001" customHeight="1">
      <c r="A52" s="188" t="s">
        <v>135</v>
      </c>
      <c r="B52" s="288" t="s">
        <v>52</v>
      </c>
      <c r="C52" s="289"/>
      <c r="D52" s="289"/>
      <c r="E52" s="289"/>
      <c r="F52" s="289"/>
      <c r="G52" s="289"/>
      <c r="H52" s="289"/>
      <c r="I52" s="290"/>
      <c r="J52" s="157">
        <f>IF('[1]Dados  do Licitante'!A50="Simples Nacional",0%,0.6%)</f>
        <v>6.0000000000000001E-3</v>
      </c>
      <c r="K52" s="192">
        <f>SUM(K34+K40)*J52</f>
        <v>0</v>
      </c>
    </row>
    <row r="53" spans="1:11" ht="20.100000000000001" customHeight="1">
      <c r="A53" s="313"/>
      <c r="B53" s="313"/>
      <c r="C53" s="313"/>
      <c r="D53" s="313"/>
      <c r="E53" s="313"/>
      <c r="F53" s="313"/>
      <c r="G53" s="313"/>
      <c r="H53" s="313"/>
      <c r="I53" s="313"/>
      <c r="J53" s="313"/>
      <c r="K53" s="313"/>
    </row>
    <row r="54" spans="1:11" ht="20.100000000000001" customHeight="1">
      <c r="A54" s="287" t="s">
        <v>228</v>
      </c>
      <c r="B54" s="287"/>
      <c r="C54" s="287"/>
      <c r="D54" s="287"/>
      <c r="E54" s="287"/>
      <c r="F54" s="287"/>
      <c r="G54" s="287"/>
      <c r="H54" s="287"/>
      <c r="I54" s="287"/>
      <c r="J54" s="287"/>
      <c r="K54" s="194"/>
    </row>
    <row r="55" spans="1:11" ht="20.100000000000001" customHeight="1">
      <c r="A55" s="188" t="s">
        <v>6</v>
      </c>
      <c r="B55" s="296" t="s">
        <v>78</v>
      </c>
      <c r="C55" s="296"/>
      <c r="D55" s="296"/>
      <c r="E55" s="296"/>
      <c r="F55" s="296"/>
      <c r="G55" s="296"/>
      <c r="H55" s="296"/>
      <c r="I55" s="296"/>
      <c r="J55" s="296"/>
      <c r="K55" s="155">
        <f>'Uniforme + Transport. + V. Alim'!C37</f>
        <v>113.8</v>
      </c>
    </row>
    <row r="56" spans="1:11" ht="20.100000000000001" customHeight="1">
      <c r="A56" s="188" t="s">
        <v>8</v>
      </c>
      <c r="B56" s="296" t="s">
        <v>318</v>
      </c>
      <c r="C56" s="296"/>
      <c r="D56" s="296"/>
      <c r="E56" s="296"/>
      <c r="F56" s="296"/>
      <c r="G56" s="296"/>
      <c r="H56" s="296"/>
      <c r="I56" s="296"/>
      <c r="J56" s="296"/>
      <c r="K56" s="155">
        <f>'Uniforme + Transport. + V. Alim'!F37</f>
        <v>726</v>
      </c>
    </row>
    <row r="57" spans="1:11" ht="20.100000000000001" customHeight="1">
      <c r="A57" s="188" t="s">
        <v>10</v>
      </c>
      <c r="B57" s="296" t="s">
        <v>319</v>
      </c>
      <c r="C57" s="296"/>
      <c r="D57" s="296"/>
      <c r="E57" s="296"/>
      <c r="F57" s="296"/>
      <c r="G57" s="296"/>
      <c r="H57" s="296"/>
      <c r="I57" s="296"/>
      <c r="J57" s="296"/>
      <c r="K57" s="192">
        <v>10.3</v>
      </c>
    </row>
    <row r="58" spans="1:11" ht="20.100000000000001" customHeight="1">
      <c r="A58" s="188" t="s">
        <v>12</v>
      </c>
      <c r="B58" s="296" t="s">
        <v>320</v>
      </c>
      <c r="C58" s="296"/>
      <c r="D58" s="296"/>
      <c r="E58" s="296"/>
      <c r="F58" s="296"/>
      <c r="G58" s="296"/>
      <c r="H58" s="296"/>
      <c r="I58" s="296"/>
      <c r="J58" s="296"/>
      <c r="K58" s="192">
        <v>149</v>
      </c>
    </row>
    <row r="59" spans="1:11" ht="20.100000000000001" customHeight="1">
      <c r="A59" s="188" t="s">
        <v>14</v>
      </c>
      <c r="B59" s="296" t="s">
        <v>321</v>
      </c>
      <c r="C59" s="296"/>
      <c r="D59" s="296"/>
      <c r="E59" s="296"/>
      <c r="F59" s="296"/>
      <c r="G59" s="296"/>
      <c r="H59" s="296"/>
      <c r="I59" s="296"/>
      <c r="J59" s="296"/>
      <c r="K59" s="192">
        <v>2</v>
      </c>
    </row>
    <row r="60" spans="1:11" ht="20.100000000000001" customHeight="1">
      <c r="A60" s="188" t="s">
        <v>17</v>
      </c>
      <c r="B60" s="296" t="s">
        <v>301</v>
      </c>
      <c r="C60" s="296"/>
      <c r="D60" s="296"/>
      <c r="E60" s="296"/>
      <c r="F60" s="296"/>
      <c r="G60" s="296"/>
      <c r="H60" s="296"/>
      <c r="I60" s="296"/>
      <c r="J60" s="296"/>
      <c r="K60" s="192"/>
    </row>
    <row r="61" spans="1:11" ht="20.100000000000001" customHeight="1">
      <c r="A61" s="188"/>
      <c r="B61" s="287" t="s">
        <v>162</v>
      </c>
      <c r="C61" s="287"/>
      <c r="D61" s="287"/>
      <c r="E61" s="287"/>
      <c r="F61" s="287"/>
      <c r="G61" s="287"/>
      <c r="H61" s="287"/>
      <c r="I61" s="287"/>
      <c r="J61" s="287"/>
      <c r="K61" s="171">
        <f>SUM(K55:K60)</f>
        <v>1001.0999999999999</v>
      </c>
    </row>
    <row r="62" spans="1:11" ht="20.100000000000001" customHeight="1">
      <c r="A62" s="305"/>
      <c r="B62" s="305"/>
      <c r="C62" s="305"/>
      <c r="D62" s="305"/>
      <c r="E62" s="305"/>
      <c r="F62" s="305"/>
      <c r="G62" s="305"/>
      <c r="H62" s="305"/>
      <c r="I62" s="305"/>
      <c r="J62" s="305"/>
      <c r="K62" s="305"/>
    </row>
    <row r="63" spans="1:11" ht="20.100000000000001" customHeight="1">
      <c r="A63" s="287" t="s">
        <v>229</v>
      </c>
      <c r="B63" s="287"/>
      <c r="C63" s="287"/>
      <c r="D63" s="287"/>
      <c r="E63" s="287"/>
      <c r="F63" s="287"/>
      <c r="G63" s="287"/>
      <c r="H63" s="287"/>
      <c r="I63" s="287"/>
      <c r="J63" s="287"/>
      <c r="K63" s="194"/>
    </row>
    <row r="64" spans="1:11" ht="20.100000000000001" customHeight="1">
      <c r="A64" s="191" t="s">
        <v>180</v>
      </c>
      <c r="B64" s="296" t="s">
        <v>230</v>
      </c>
      <c r="C64" s="296"/>
      <c r="D64" s="296"/>
      <c r="E64" s="296"/>
      <c r="F64" s="296"/>
      <c r="G64" s="296"/>
      <c r="H64" s="296"/>
      <c r="I64" s="296"/>
      <c r="J64" s="151"/>
      <c r="K64" s="192">
        <f>K40</f>
        <v>0</v>
      </c>
    </row>
    <row r="65" spans="1:15" ht="20.100000000000001" customHeight="1">
      <c r="A65" s="191" t="s">
        <v>183</v>
      </c>
      <c r="B65" s="296" t="s">
        <v>195</v>
      </c>
      <c r="C65" s="296"/>
      <c r="D65" s="296"/>
      <c r="E65" s="296"/>
      <c r="F65" s="296"/>
      <c r="G65" s="296"/>
      <c r="H65" s="296"/>
      <c r="I65" s="296"/>
      <c r="J65" s="151"/>
      <c r="K65" s="192">
        <f>K44</f>
        <v>0</v>
      </c>
    </row>
    <row r="66" spans="1:15" ht="20.100000000000001" customHeight="1">
      <c r="A66" s="191" t="s">
        <v>186</v>
      </c>
      <c r="B66" s="296" t="s">
        <v>231</v>
      </c>
      <c r="C66" s="296"/>
      <c r="D66" s="296"/>
      <c r="E66" s="296"/>
      <c r="F66" s="296"/>
      <c r="G66" s="296"/>
      <c r="H66" s="296"/>
      <c r="I66" s="296"/>
      <c r="J66" s="296"/>
      <c r="K66" s="192">
        <f>K61</f>
        <v>1001.0999999999999</v>
      </c>
    </row>
    <row r="67" spans="1:15" ht="20.100000000000001" customHeight="1">
      <c r="A67" s="188"/>
      <c r="B67" s="287" t="s">
        <v>162</v>
      </c>
      <c r="C67" s="287"/>
      <c r="D67" s="287"/>
      <c r="E67" s="287"/>
      <c r="F67" s="287"/>
      <c r="G67" s="287"/>
      <c r="H67" s="287"/>
      <c r="I67" s="287"/>
      <c r="J67" s="287"/>
      <c r="K67" s="171">
        <f>K64+K65+K66</f>
        <v>1001.0999999999999</v>
      </c>
    </row>
    <row r="68" spans="1:15" ht="20.100000000000001" customHeight="1">
      <c r="A68" s="305"/>
      <c r="B68" s="305"/>
      <c r="C68" s="305"/>
      <c r="D68" s="305"/>
      <c r="E68" s="305"/>
      <c r="F68" s="305"/>
      <c r="G68" s="305"/>
      <c r="H68" s="305"/>
      <c r="I68" s="305"/>
      <c r="J68" s="305"/>
      <c r="K68" s="305"/>
    </row>
    <row r="69" spans="1:15" ht="20.100000000000001" customHeight="1">
      <c r="A69" s="287" t="s">
        <v>232</v>
      </c>
      <c r="B69" s="287"/>
      <c r="C69" s="287"/>
      <c r="D69" s="287"/>
      <c r="E69" s="287"/>
      <c r="F69" s="287"/>
      <c r="G69" s="287"/>
      <c r="H69" s="287"/>
      <c r="I69" s="287"/>
      <c r="J69" s="287"/>
      <c r="K69" s="194"/>
    </row>
    <row r="70" spans="1:15" ht="22.5" customHeight="1">
      <c r="A70" s="188" t="s">
        <v>6</v>
      </c>
      <c r="B70" s="310" t="s">
        <v>196</v>
      </c>
      <c r="C70" s="310"/>
      <c r="D70" s="148">
        <v>30</v>
      </c>
      <c r="E70" s="148" t="s">
        <v>233</v>
      </c>
      <c r="F70" s="301" t="s">
        <v>234</v>
      </c>
      <c r="G70" s="301"/>
      <c r="H70" s="311">
        <f>'[1]Dados  do Licitante'!H86</f>
        <v>0.05</v>
      </c>
      <c r="I70" s="312"/>
      <c r="J70" s="156">
        <f>D70/360*H70</f>
        <v>4.1666666666666666E-3</v>
      </c>
      <c r="K70" s="192">
        <f>J70*(K34+K40)</f>
        <v>0</v>
      </c>
    </row>
    <row r="71" spans="1:15" ht="20.100000000000001" customHeight="1">
      <c r="A71" s="188" t="s">
        <v>8</v>
      </c>
      <c r="B71" s="301" t="s">
        <v>235</v>
      </c>
      <c r="C71" s="301"/>
      <c r="D71" s="301"/>
      <c r="E71" s="301"/>
      <c r="F71" s="301"/>
      <c r="G71" s="301"/>
      <c r="H71" s="301"/>
      <c r="I71" s="301"/>
      <c r="J71" s="156">
        <f>J50*J70</f>
        <v>3.3333333333333332E-4</v>
      </c>
      <c r="K71" s="192">
        <f>J71*(K34+K40)</f>
        <v>0</v>
      </c>
    </row>
    <row r="72" spans="1:15" ht="27.75" customHeight="1">
      <c r="A72" s="188" t="s">
        <v>10</v>
      </c>
      <c r="B72" s="310" t="s">
        <v>236</v>
      </c>
      <c r="C72" s="310"/>
      <c r="D72" s="310"/>
      <c r="E72" s="310"/>
      <c r="F72" s="310"/>
      <c r="G72" s="310"/>
      <c r="H72" s="310"/>
      <c r="I72" s="310"/>
      <c r="J72" s="156">
        <v>4.3499999999999997E-2</v>
      </c>
      <c r="K72" s="192">
        <f>J72*(K34+K40)</f>
        <v>0</v>
      </c>
      <c r="M72" s="164"/>
      <c r="N72" s="164"/>
      <c r="O72" s="164"/>
    </row>
    <row r="73" spans="1:15" ht="20.100000000000001" customHeight="1">
      <c r="A73" s="188" t="s">
        <v>12</v>
      </c>
      <c r="B73" s="301" t="s">
        <v>237</v>
      </c>
      <c r="C73" s="301"/>
      <c r="D73" s="301"/>
      <c r="E73" s="301"/>
      <c r="F73" s="301"/>
      <c r="G73" s="301"/>
      <c r="H73" s="301"/>
      <c r="I73" s="301"/>
      <c r="J73" s="156">
        <f>7/360</f>
        <v>1.9444444444444445E-2</v>
      </c>
      <c r="K73" s="192">
        <f>J73*(K34+K40)</f>
        <v>0</v>
      </c>
      <c r="M73" s="164"/>
      <c r="N73" s="164"/>
      <c r="O73" s="164"/>
    </row>
    <row r="74" spans="1:15" ht="20.100000000000001" customHeight="1">
      <c r="A74" s="188" t="s">
        <v>14</v>
      </c>
      <c r="B74" s="301" t="s">
        <v>238</v>
      </c>
      <c r="C74" s="301"/>
      <c r="D74" s="301"/>
      <c r="E74" s="301"/>
      <c r="F74" s="301"/>
      <c r="G74" s="301"/>
      <c r="H74" s="301"/>
      <c r="I74" s="301"/>
      <c r="J74" s="156">
        <v>7.1999999999999998E-3</v>
      </c>
      <c r="K74" s="192">
        <f>J74*(K34+K40)</f>
        <v>0</v>
      </c>
      <c r="M74" s="164"/>
      <c r="N74" s="164"/>
      <c r="O74" s="164"/>
    </row>
    <row r="75" spans="1:15" ht="20.100000000000001" customHeight="1">
      <c r="A75" s="188" t="s">
        <v>17</v>
      </c>
      <c r="B75" s="301" t="s">
        <v>265</v>
      </c>
      <c r="C75" s="301"/>
      <c r="D75" s="301"/>
      <c r="E75" s="301"/>
      <c r="F75" s="301"/>
      <c r="G75" s="301"/>
      <c r="H75" s="301"/>
      <c r="I75" s="301"/>
      <c r="J75" s="157">
        <v>6.4999999999999997E-3</v>
      </c>
      <c r="K75" s="192">
        <f>J75*(K34+K40)</f>
        <v>0</v>
      </c>
      <c r="M75" s="164"/>
      <c r="N75" s="164"/>
      <c r="O75" s="164"/>
    </row>
    <row r="76" spans="1:15" ht="20.100000000000001" customHeight="1">
      <c r="A76" s="287" t="s">
        <v>162</v>
      </c>
      <c r="B76" s="287"/>
      <c r="C76" s="287"/>
      <c r="D76" s="287"/>
      <c r="E76" s="287"/>
      <c r="F76" s="287"/>
      <c r="G76" s="287"/>
      <c r="H76" s="287"/>
      <c r="I76" s="287"/>
      <c r="J76" s="189"/>
      <c r="K76" s="171">
        <f>SUM(K70:K75)</f>
        <v>0</v>
      </c>
    </row>
    <row r="77" spans="1:15" ht="20.100000000000001" customHeight="1">
      <c r="A77" s="305"/>
      <c r="B77" s="305"/>
      <c r="C77" s="305"/>
      <c r="D77" s="305"/>
      <c r="E77" s="305"/>
      <c r="F77" s="305"/>
      <c r="G77" s="305"/>
      <c r="H77" s="305"/>
      <c r="I77" s="305"/>
      <c r="J77" s="305"/>
      <c r="K77" s="305"/>
    </row>
    <row r="78" spans="1:15" ht="20.100000000000001" customHeight="1">
      <c r="A78" s="292" t="s">
        <v>239</v>
      </c>
      <c r="B78" s="293"/>
      <c r="C78" s="293"/>
      <c r="D78" s="293"/>
      <c r="E78" s="293"/>
      <c r="F78" s="293"/>
      <c r="G78" s="293"/>
      <c r="H78" s="293"/>
      <c r="I78" s="293"/>
      <c r="J78" s="294"/>
      <c r="K78" s="308"/>
    </row>
    <row r="79" spans="1:15" ht="20.100000000000001" customHeight="1">
      <c r="A79" s="292" t="s">
        <v>240</v>
      </c>
      <c r="B79" s="306"/>
      <c r="C79" s="306"/>
      <c r="D79" s="306"/>
      <c r="E79" s="306"/>
      <c r="F79" s="306"/>
      <c r="G79" s="306"/>
      <c r="H79" s="306"/>
      <c r="I79" s="306"/>
      <c r="J79" s="309"/>
      <c r="K79" s="308"/>
    </row>
    <row r="80" spans="1:15" ht="20.100000000000001" customHeight="1">
      <c r="A80" s="188" t="s">
        <v>6</v>
      </c>
      <c r="B80" s="296" t="s">
        <v>189</v>
      </c>
      <c r="C80" s="296"/>
      <c r="D80" s="296"/>
      <c r="E80" s="296"/>
      <c r="F80" s="296"/>
      <c r="G80" s="296"/>
      <c r="H80" s="296"/>
      <c r="I80" s="296"/>
      <c r="J80" s="157">
        <v>1.01E-2</v>
      </c>
      <c r="K80" s="192">
        <f>J80*(K34+K40)</f>
        <v>0</v>
      </c>
    </row>
    <row r="81" spans="1:11" ht="20.100000000000001" customHeight="1">
      <c r="A81" s="188" t="s">
        <v>8</v>
      </c>
      <c r="B81" s="296" t="s">
        <v>188</v>
      </c>
      <c r="C81" s="296"/>
      <c r="D81" s="296"/>
      <c r="E81" s="296"/>
      <c r="F81" s="296"/>
      <c r="G81" s="296"/>
      <c r="H81" s="296"/>
      <c r="I81" s="296"/>
      <c r="J81" s="156">
        <v>5.5999999999999999E-3</v>
      </c>
      <c r="K81" s="192">
        <f>J81*(K34+K40)</f>
        <v>0</v>
      </c>
    </row>
    <row r="82" spans="1:11" ht="20.100000000000001" customHeight="1">
      <c r="A82" s="188" t="s">
        <v>10</v>
      </c>
      <c r="B82" s="296" t="s">
        <v>241</v>
      </c>
      <c r="C82" s="296"/>
      <c r="D82" s="296"/>
      <c r="E82" s="296"/>
      <c r="F82" s="296"/>
      <c r="G82" s="296"/>
      <c r="H82" s="296"/>
      <c r="I82" s="296"/>
      <c r="J82" s="156">
        <v>2.0000000000000001E-4</v>
      </c>
      <c r="K82" s="192">
        <f>J82*(K34+K40)</f>
        <v>0</v>
      </c>
    </row>
    <row r="83" spans="1:11" ht="20.100000000000001" customHeight="1">
      <c r="A83" s="188" t="s">
        <v>12</v>
      </c>
      <c r="B83" s="307" t="s">
        <v>242</v>
      </c>
      <c r="C83" s="307"/>
      <c r="D83" s="307"/>
      <c r="E83" s="307"/>
      <c r="F83" s="307"/>
      <c r="G83" s="307"/>
      <c r="H83" s="307"/>
      <c r="I83" s="307"/>
      <c r="J83" s="156">
        <v>3.3E-3</v>
      </c>
      <c r="K83" s="192">
        <f>J83*(K34+K40)</f>
        <v>0</v>
      </c>
    </row>
    <row r="84" spans="1:11" ht="20.100000000000001" customHeight="1">
      <c r="A84" s="188" t="s">
        <v>14</v>
      </c>
      <c r="B84" s="307" t="s">
        <v>190</v>
      </c>
      <c r="C84" s="307"/>
      <c r="D84" s="307"/>
      <c r="E84" s="307"/>
      <c r="F84" s="307"/>
      <c r="G84" s="307"/>
      <c r="H84" s="307"/>
      <c r="I84" s="307"/>
      <c r="J84" s="156">
        <v>5.9999999999999995E-4</v>
      </c>
      <c r="K84" s="192">
        <f>J84*(K34+K40)</f>
        <v>0</v>
      </c>
    </row>
    <row r="85" spans="1:11" ht="20.100000000000001" customHeight="1">
      <c r="A85" s="188" t="s">
        <v>17</v>
      </c>
      <c r="B85" s="296" t="s">
        <v>83</v>
      </c>
      <c r="C85" s="296"/>
      <c r="D85" s="296"/>
      <c r="E85" s="296"/>
      <c r="F85" s="296"/>
      <c r="G85" s="296"/>
      <c r="H85" s="296"/>
      <c r="I85" s="296"/>
      <c r="J85" s="156"/>
      <c r="K85" s="192">
        <f>J85*(K34+K40)</f>
        <v>0</v>
      </c>
    </row>
    <row r="86" spans="1:11" ht="20.100000000000001" customHeight="1">
      <c r="A86" s="287" t="s">
        <v>162</v>
      </c>
      <c r="B86" s="287"/>
      <c r="C86" s="287"/>
      <c r="D86" s="287"/>
      <c r="E86" s="287"/>
      <c r="F86" s="287"/>
      <c r="G86" s="287"/>
      <c r="H86" s="287"/>
      <c r="I86" s="287"/>
      <c r="J86" s="172">
        <f>SUM(J80:J85)</f>
        <v>1.9799999999999998E-2</v>
      </c>
      <c r="K86" s="173">
        <f>SUM(K80:K85)</f>
        <v>0</v>
      </c>
    </row>
    <row r="87" spans="1:11" ht="20.100000000000001" customHeight="1">
      <c r="A87" s="305"/>
      <c r="B87" s="305"/>
      <c r="C87" s="305"/>
      <c r="D87" s="305"/>
      <c r="E87" s="305"/>
      <c r="F87" s="305"/>
      <c r="G87" s="305"/>
      <c r="H87" s="305"/>
      <c r="I87" s="305"/>
      <c r="J87" s="305"/>
      <c r="K87" s="305"/>
    </row>
    <row r="88" spans="1:11" ht="20.100000000000001" customHeight="1">
      <c r="A88" s="287" t="s">
        <v>243</v>
      </c>
      <c r="B88" s="287"/>
      <c r="C88" s="287"/>
      <c r="D88" s="287"/>
      <c r="E88" s="287"/>
      <c r="F88" s="287"/>
      <c r="G88" s="287"/>
      <c r="H88" s="287"/>
      <c r="I88" s="287"/>
      <c r="J88" s="287"/>
      <c r="K88" s="194"/>
    </row>
    <row r="89" spans="1:11" ht="20.100000000000001" customHeight="1">
      <c r="A89" s="188" t="s">
        <v>6</v>
      </c>
      <c r="B89" s="301" t="s">
        <v>244</v>
      </c>
      <c r="C89" s="301"/>
      <c r="D89" s="301"/>
      <c r="E89" s="301"/>
      <c r="F89" s="301"/>
      <c r="G89" s="301"/>
      <c r="H89" s="301"/>
      <c r="I89" s="301"/>
      <c r="J89" s="159"/>
      <c r="K89" s="158"/>
    </row>
    <row r="90" spans="1:11" ht="20.100000000000001" customHeight="1">
      <c r="A90" s="188"/>
      <c r="B90" s="301" t="s">
        <v>162</v>
      </c>
      <c r="C90" s="301"/>
      <c r="D90" s="301"/>
      <c r="E90" s="301"/>
      <c r="F90" s="301"/>
      <c r="G90" s="301"/>
      <c r="H90" s="301"/>
      <c r="I90" s="301"/>
      <c r="J90" s="159"/>
      <c r="K90" s="158"/>
    </row>
    <row r="91" spans="1:11" ht="20.100000000000001" customHeight="1">
      <c r="A91" s="305"/>
      <c r="B91" s="305"/>
      <c r="C91" s="305"/>
      <c r="D91" s="305"/>
      <c r="E91" s="305"/>
      <c r="F91" s="305"/>
      <c r="G91" s="305"/>
      <c r="H91" s="305"/>
      <c r="I91" s="305"/>
      <c r="J91" s="305"/>
      <c r="K91" s="305"/>
    </row>
    <row r="92" spans="1:11" ht="20.100000000000001" customHeight="1">
      <c r="A92" s="287" t="s">
        <v>245</v>
      </c>
      <c r="B92" s="287"/>
      <c r="C92" s="287"/>
      <c r="D92" s="287"/>
      <c r="E92" s="287"/>
      <c r="F92" s="287"/>
      <c r="G92" s="287"/>
      <c r="H92" s="287"/>
      <c r="I92" s="287"/>
      <c r="J92" s="287"/>
      <c r="K92" s="194"/>
    </row>
    <row r="93" spans="1:11" ht="20.100000000000001" customHeight="1">
      <c r="A93" s="188" t="s">
        <v>187</v>
      </c>
      <c r="B93" s="296" t="s">
        <v>246</v>
      </c>
      <c r="C93" s="296"/>
      <c r="D93" s="296"/>
      <c r="E93" s="296"/>
      <c r="F93" s="296"/>
      <c r="G93" s="296"/>
      <c r="H93" s="296"/>
      <c r="I93" s="296"/>
      <c r="J93" s="148"/>
      <c r="K93" s="192">
        <f>K86</f>
        <v>0</v>
      </c>
    </row>
    <row r="94" spans="1:11" ht="20.100000000000001" customHeight="1">
      <c r="A94" s="188" t="s">
        <v>191</v>
      </c>
      <c r="B94" s="296" t="s">
        <v>192</v>
      </c>
      <c r="C94" s="296"/>
      <c r="D94" s="296"/>
      <c r="E94" s="296"/>
      <c r="F94" s="296"/>
      <c r="G94" s="296"/>
      <c r="H94" s="296"/>
      <c r="I94" s="296"/>
      <c r="J94" s="148"/>
      <c r="K94" s="192">
        <f>K90</f>
        <v>0</v>
      </c>
    </row>
    <row r="95" spans="1:11" ht="20.100000000000001" customHeight="1">
      <c r="A95" s="188"/>
      <c r="B95" s="305" t="s">
        <v>162</v>
      </c>
      <c r="C95" s="305"/>
      <c r="D95" s="305"/>
      <c r="E95" s="305"/>
      <c r="F95" s="305"/>
      <c r="G95" s="305"/>
      <c r="H95" s="305"/>
      <c r="I95" s="305"/>
      <c r="J95" s="159"/>
      <c r="K95" s="192">
        <f>K93+K94</f>
        <v>0</v>
      </c>
    </row>
    <row r="96" spans="1:11" ht="20.100000000000001" customHeight="1">
      <c r="A96" s="305"/>
      <c r="B96" s="305"/>
      <c r="C96" s="305"/>
      <c r="D96" s="305"/>
      <c r="E96" s="305"/>
      <c r="F96" s="305"/>
      <c r="G96" s="305"/>
      <c r="H96" s="305"/>
      <c r="I96" s="305"/>
      <c r="J96" s="305"/>
      <c r="K96" s="305"/>
    </row>
    <row r="97" spans="1:11" ht="20.100000000000001" customHeight="1">
      <c r="A97" s="292" t="s">
        <v>247</v>
      </c>
      <c r="B97" s="306"/>
      <c r="C97" s="306"/>
      <c r="D97" s="306"/>
      <c r="E97" s="306"/>
      <c r="F97" s="293"/>
      <c r="G97" s="293"/>
      <c r="H97" s="293"/>
      <c r="I97" s="293"/>
      <c r="J97" s="294"/>
      <c r="K97" s="194"/>
    </row>
    <row r="98" spans="1:11" ht="20.100000000000001" customHeight="1">
      <c r="A98" s="188" t="s">
        <v>6</v>
      </c>
      <c r="B98" s="296" t="s">
        <v>248</v>
      </c>
      <c r="C98" s="296"/>
      <c r="D98" s="296"/>
      <c r="E98" s="296"/>
      <c r="F98" s="296"/>
      <c r="G98" s="296"/>
      <c r="H98" s="296"/>
      <c r="I98" s="296"/>
      <c r="J98" s="296"/>
      <c r="K98" s="155"/>
    </row>
    <row r="99" spans="1:11" ht="20.100000000000001" customHeight="1">
      <c r="A99" s="188" t="s">
        <v>8</v>
      </c>
      <c r="B99" s="297" t="s">
        <v>193</v>
      </c>
      <c r="C99" s="298"/>
      <c r="D99" s="298"/>
      <c r="E99" s="299"/>
      <c r="F99" s="299"/>
      <c r="G99" s="299"/>
      <c r="H99" s="299"/>
      <c r="I99" s="299"/>
      <c r="J99" s="300"/>
      <c r="K99" s="155"/>
    </row>
    <row r="100" spans="1:11" ht="20.100000000000001" customHeight="1">
      <c r="A100" s="188" t="s">
        <v>266</v>
      </c>
      <c r="B100" s="296" t="s">
        <v>249</v>
      </c>
      <c r="C100" s="296"/>
      <c r="D100" s="296"/>
      <c r="E100" s="301" t="s">
        <v>250</v>
      </c>
      <c r="F100" s="301"/>
      <c r="G100" s="301"/>
      <c r="H100" s="301"/>
      <c r="I100" s="301"/>
      <c r="J100" s="301"/>
      <c r="K100" s="155"/>
    </row>
    <row r="101" spans="1:11" ht="20.100000000000001" customHeight="1">
      <c r="A101" s="188" t="s">
        <v>267</v>
      </c>
      <c r="B101" s="296" t="s">
        <v>268</v>
      </c>
      <c r="C101" s="296"/>
      <c r="D101" s="296"/>
      <c r="E101" s="302"/>
      <c r="F101" s="303"/>
      <c r="G101" s="303"/>
      <c r="H101" s="303"/>
      <c r="I101" s="303"/>
      <c r="J101" s="304"/>
      <c r="K101" s="160"/>
    </row>
    <row r="102" spans="1:11" ht="20.100000000000001" customHeight="1">
      <c r="A102" s="292" t="s">
        <v>251</v>
      </c>
      <c r="B102" s="293"/>
      <c r="C102" s="293"/>
      <c r="D102" s="293"/>
      <c r="E102" s="293"/>
      <c r="F102" s="293"/>
      <c r="G102" s="293"/>
      <c r="H102" s="293"/>
      <c r="I102" s="293"/>
      <c r="J102" s="294"/>
      <c r="K102" s="171">
        <f>SUM(K98:K101)</f>
        <v>0</v>
      </c>
    </row>
    <row r="103" spans="1:11" ht="20.100000000000001" customHeight="1">
      <c r="A103" s="295"/>
      <c r="B103" s="295"/>
      <c r="C103" s="295"/>
      <c r="D103" s="295"/>
      <c r="E103" s="295"/>
      <c r="F103" s="295"/>
      <c r="G103" s="295"/>
      <c r="H103" s="295"/>
      <c r="I103" s="295"/>
      <c r="J103" s="295"/>
      <c r="K103" s="295"/>
    </row>
    <row r="104" spans="1:11" ht="20.100000000000001" customHeight="1">
      <c r="A104" s="283" t="s">
        <v>258</v>
      </c>
      <c r="B104" s="283"/>
      <c r="C104" s="283"/>
      <c r="D104" s="283"/>
      <c r="E104" s="283"/>
      <c r="F104" s="283"/>
      <c r="G104" s="283"/>
      <c r="H104" s="283"/>
      <c r="I104" s="283"/>
      <c r="J104" s="283"/>
      <c r="K104" s="194"/>
    </row>
    <row r="105" spans="1:11" ht="20.100000000000001" customHeight="1">
      <c r="A105" s="188" t="s">
        <v>6</v>
      </c>
      <c r="B105" s="282" t="s">
        <v>259</v>
      </c>
      <c r="C105" s="282"/>
      <c r="D105" s="282"/>
      <c r="E105" s="282"/>
      <c r="F105" s="282"/>
      <c r="G105" s="282"/>
      <c r="H105" s="282"/>
      <c r="I105" s="282"/>
      <c r="J105" s="166"/>
      <c r="K105" s="192">
        <f>K121*J105</f>
        <v>0</v>
      </c>
    </row>
    <row r="106" spans="1:11" ht="20.100000000000001" customHeight="1">
      <c r="A106" s="188" t="s">
        <v>8</v>
      </c>
      <c r="B106" s="282" t="s">
        <v>99</v>
      </c>
      <c r="C106" s="282"/>
      <c r="D106" s="282"/>
      <c r="E106" s="282"/>
      <c r="F106" s="282"/>
      <c r="G106" s="282"/>
      <c r="H106" s="282"/>
      <c r="I106" s="282"/>
      <c r="J106" s="166"/>
      <c r="K106" s="192">
        <f>(K121+K105)*J106</f>
        <v>0</v>
      </c>
    </row>
    <row r="107" spans="1:11" ht="20.100000000000001" customHeight="1">
      <c r="A107" s="188" t="s">
        <v>10</v>
      </c>
      <c r="B107" s="288" t="s">
        <v>273</v>
      </c>
      <c r="C107" s="289"/>
      <c r="D107" s="289"/>
      <c r="E107" s="289"/>
      <c r="F107" s="289"/>
      <c r="G107" s="289"/>
      <c r="H107" s="289"/>
      <c r="I107" s="290"/>
      <c r="J107" s="157">
        <f>SUM(J109+J110+J111)</f>
        <v>8.6499999999999994E-2</v>
      </c>
      <c r="K107" s="192">
        <f>SUM(K109+K110+K111)</f>
        <v>86.59514999999999</v>
      </c>
    </row>
    <row r="108" spans="1:11" ht="20.100000000000001" customHeight="1">
      <c r="A108" s="188"/>
      <c r="B108" s="288" t="s">
        <v>274</v>
      </c>
      <c r="C108" s="289"/>
      <c r="D108" s="289"/>
      <c r="E108" s="289"/>
      <c r="F108" s="289"/>
      <c r="G108" s="289"/>
      <c r="H108" s="289"/>
      <c r="I108" s="290"/>
      <c r="J108" s="167"/>
      <c r="K108" s="192"/>
    </row>
    <row r="109" spans="1:11" ht="20.100000000000001" customHeight="1">
      <c r="A109" s="188"/>
      <c r="B109" s="288" t="s">
        <v>270</v>
      </c>
      <c r="C109" s="289"/>
      <c r="D109" s="289"/>
      <c r="E109" s="289"/>
      <c r="F109" s="289"/>
      <c r="G109" s="289"/>
      <c r="H109" s="289"/>
      <c r="I109" s="290"/>
      <c r="J109" s="157">
        <v>0.03</v>
      </c>
      <c r="K109" s="192">
        <f>SUM(J109*K121)</f>
        <v>30.032999999999998</v>
      </c>
    </row>
    <row r="110" spans="1:11" ht="20.100000000000001" customHeight="1">
      <c r="A110" s="188"/>
      <c r="B110" s="288" t="s">
        <v>271</v>
      </c>
      <c r="C110" s="289"/>
      <c r="D110" s="289"/>
      <c r="E110" s="289"/>
      <c r="F110" s="289"/>
      <c r="G110" s="289"/>
      <c r="H110" s="289"/>
      <c r="I110" s="290"/>
      <c r="J110" s="157">
        <v>6.4999999999999997E-3</v>
      </c>
      <c r="K110" s="192">
        <f>SUM(J110*K121)</f>
        <v>6.5071499999999993</v>
      </c>
    </row>
    <row r="111" spans="1:11" ht="20.100000000000001" customHeight="1">
      <c r="A111" s="188"/>
      <c r="B111" s="288" t="s">
        <v>272</v>
      </c>
      <c r="C111" s="289"/>
      <c r="D111" s="289"/>
      <c r="E111" s="289"/>
      <c r="F111" s="289"/>
      <c r="G111" s="289"/>
      <c r="H111" s="289"/>
      <c r="I111" s="290"/>
      <c r="J111" s="157">
        <v>0.05</v>
      </c>
      <c r="K111" s="192">
        <f>SUM(J111*K121)</f>
        <v>50.055</v>
      </c>
    </row>
    <row r="112" spans="1:11" ht="20.100000000000001" customHeight="1">
      <c r="A112" s="283" t="s">
        <v>260</v>
      </c>
      <c r="B112" s="283"/>
      <c r="C112" s="283"/>
      <c r="D112" s="283"/>
      <c r="E112" s="283"/>
      <c r="F112" s="283"/>
      <c r="G112" s="283"/>
      <c r="H112" s="283"/>
      <c r="I112" s="283"/>
      <c r="J112" s="283"/>
      <c r="K112" s="171">
        <f>SUM(K105:K107)</f>
        <v>86.59514999999999</v>
      </c>
    </row>
    <row r="113" spans="1:11" ht="20.100000000000001" customHeight="1">
      <c r="A113" s="291"/>
      <c r="B113" s="291"/>
      <c r="C113" s="291"/>
      <c r="D113" s="291"/>
      <c r="E113" s="291"/>
      <c r="F113" s="291"/>
      <c r="G113" s="291"/>
      <c r="H113" s="291"/>
      <c r="I113" s="291"/>
      <c r="J113" s="291"/>
      <c r="K113" s="291"/>
    </row>
    <row r="114" spans="1:11" ht="20.100000000000001" customHeight="1">
      <c r="A114" s="287" t="s">
        <v>197</v>
      </c>
      <c r="B114" s="287"/>
      <c r="C114" s="287"/>
      <c r="D114" s="287"/>
      <c r="E114" s="287"/>
      <c r="F114" s="287"/>
      <c r="G114" s="287"/>
      <c r="H114" s="287"/>
      <c r="I114" s="287"/>
      <c r="J114" s="287"/>
      <c r="K114" s="287"/>
    </row>
    <row r="115" spans="1:11" ht="20.100000000000001" customHeight="1">
      <c r="A115" s="283" t="s">
        <v>252</v>
      </c>
      <c r="B115" s="283"/>
      <c r="C115" s="283"/>
      <c r="D115" s="283"/>
      <c r="E115" s="283"/>
      <c r="F115" s="283"/>
      <c r="G115" s="283"/>
      <c r="H115" s="283"/>
      <c r="I115" s="283"/>
      <c r="J115" s="283"/>
      <c r="K115" s="194"/>
    </row>
    <row r="116" spans="1:11" ht="20.100000000000001" customHeight="1">
      <c r="A116" s="188" t="s">
        <v>6</v>
      </c>
      <c r="B116" s="282" t="s">
        <v>209</v>
      </c>
      <c r="C116" s="282"/>
      <c r="D116" s="282"/>
      <c r="E116" s="282"/>
      <c r="F116" s="282"/>
      <c r="G116" s="282"/>
      <c r="H116" s="282"/>
      <c r="I116" s="282"/>
      <c r="J116" s="282"/>
      <c r="K116" s="192">
        <f>K34</f>
        <v>0</v>
      </c>
    </row>
    <row r="117" spans="1:11" ht="20.100000000000001" customHeight="1">
      <c r="A117" s="188" t="s">
        <v>8</v>
      </c>
      <c r="B117" s="282" t="s">
        <v>253</v>
      </c>
      <c r="C117" s="282"/>
      <c r="D117" s="282"/>
      <c r="E117" s="282"/>
      <c r="F117" s="282"/>
      <c r="G117" s="282"/>
      <c r="H117" s="282"/>
      <c r="I117" s="282"/>
      <c r="J117" s="282"/>
      <c r="K117" s="192">
        <f>K67</f>
        <v>1001.0999999999999</v>
      </c>
    </row>
    <row r="118" spans="1:11" ht="20.100000000000001" customHeight="1">
      <c r="A118" s="188" t="s">
        <v>10</v>
      </c>
      <c r="B118" s="282" t="s">
        <v>254</v>
      </c>
      <c r="C118" s="282"/>
      <c r="D118" s="282"/>
      <c r="E118" s="282"/>
      <c r="F118" s="282"/>
      <c r="G118" s="282"/>
      <c r="H118" s="282"/>
      <c r="I118" s="282"/>
      <c r="J118" s="282"/>
      <c r="K118" s="192">
        <f>K76</f>
        <v>0</v>
      </c>
    </row>
    <row r="119" spans="1:11" ht="20.100000000000001" customHeight="1">
      <c r="A119" s="188" t="s">
        <v>12</v>
      </c>
      <c r="B119" s="282" t="s">
        <v>255</v>
      </c>
      <c r="C119" s="282"/>
      <c r="D119" s="282"/>
      <c r="E119" s="282"/>
      <c r="F119" s="282"/>
      <c r="G119" s="282"/>
      <c r="H119" s="282"/>
      <c r="I119" s="282"/>
      <c r="J119" s="282"/>
      <c r="K119" s="192">
        <f>K95</f>
        <v>0</v>
      </c>
    </row>
    <row r="120" spans="1:11" ht="20.100000000000001" customHeight="1">
      <c r="A120" s="188" t="s">
        <v>14</v>
      </c>
      <c r="B120" s="282" t="s">
        <v>256</v>
      </c>
      <c r="C120" s="282"/>
      <c r="D120" s="282"/>
      <c r="E120" s="282"/>
      <c r="F120" s="282"/>
      <c r="G120" s="282"/>
      <c r="H120" s="282"/>
      <c r="I120" s="282"/>
      <c r="J120" s="282"/>
      <c r="K120" s="192">
        <f>K102</f>
        <v>0</v>
      </c>
    </row>
    <row r="121" spans="1:11" ht="20.100000000000001" customHeight="1">
      <c r="A121" s="283" t="s">
        <v>257</v>
      </c>
      <c r="B121" s="283"/>
      <c r="C121" s="283"/>
      <c r="D121" s="283"/>
      <c r="E121" s="283"/>
      <c r="F121" s="283"/>
      <c r="G121" s="283"/>
      <c r="H121" s="283"/>
      <c r="I121" s="283"/>
      <c r="J121" s="283"/>
      <c r="K121" s="171">
        <f>SUM(K116:K120)</f>
        <v>1001.0999999999999</v>
      </c>
    </row>
    <row r="122" spans="1:11" ht="20.100000000000001" customHeight="1">
      <c r="A122" s="175" t="s">
        <v>17</v>
      </c>
      <c r="B122" s="282" t="s">
        <v>275</v>
      </c>
      <c r="C122" s="282"/>
      <c r="D122" s="282"/>
      <c r="E122" s="282"/>
      <c r="F122" s="282"/>
      <c r="G122" s="282"/>
      <c r="H122" s="282"/>
      <c r="I122" s="282"/>
      <c r="J122" s="282"/>
      <c r="K122" s="153">
        <f>K112</f>
        <v>86.59514999999999</v>
      </c>
    </row>
    <row r="123" spans="1:11" ht="20.100000000000001" customHeight="1">
      <c r="A123" s="284" t="s">
        <v>261</v>
      </c>
      <c r="B123" s="284"/>
      <c r="C123" s="284"/>
      <c r="D123" s="284"/>
      <c r="E123" s="284"/>
      <c r="F123" s="284"/>
      <c r="G123" s="284"/>
      <c r="H123" s="284"/>
      <c r="I123" s="284"/>
      <c r="J123" s="284"/>
      <c r="K123" s="174">
        <f>(K121+K105+K106)/(1-J107)</f>
        <v>1095.8949096880131</v>
      </c>
    </row>
    <row r="124" spans="1:11">
      <c r="A124" s="285" t="s">
        <v>290</v>
      </c>
      <c r="B124" s="281"/>
      <c r="C124" s="281"/>
      <c r="D124" s="281"/>
      <c r="E124" s="281"/>
      <c r="F124" s="281"/>
      <c r="G124" s="281"/>
      <c r="H124" s="281"/>
      <c r="I124" s="281"/>
      <c r="J124" s="281"/>
      <c r="K124" s="281"/>
    </row>
    <row r="125" spans="1:11">
      <c r="A125" s="277" t="s">
        <v>6</v>
      </c>
      <c r="B125" s="277"/>
      <c r="C125" s="286" t="s">
        <v>291</v>
      </c>
      <c r="D125" s="286"/>
      <c r="E125" s="286"/>
      <c r="F125" s="286"/>
      <c r="G125" s="286"/>
      <c r="H125" s="286"/>
      <c r="I125" s="286"/>
      <c r="J125" s="286"/>
      <c r="K125" s="187" t="s">
        <v>292</v>
      </c>
    </row>
    <row r="126" spans="1:11">
      <c r="A126" s="277" t="s">
        <v>8</v>
      </c>
      <c r="B126" s="277"/>
      <c r="C126" s="278" t="s">
        <v>300</v>
      </c>
      <c r="D126" s="278"/>
      <c r="E126" s="278"/>
      <c r="F126" s="278"/>
      <c r="G126" s="278"/>
      <c r="H126" s="278"/>
      <c r="I126" s="278"/>
      <c r="J126" s="278"/>
      <c r="K126" s="180">
        <f>K123</f>
        <v>1095.8949096880131</v>
      </c>
    </row>
    <row r="127" spans="1:11">
      <c r="A127" s="277" t="s">
        <v>10</v>
      </c>
      <c r="B127" s="277"/>
      <c r="C127" s="278" t="s">
        <v>317</v>
      </c>
      <c r="D127" s="278"/>
      <c r="E127" s="278"/>
      <c r="F127" s="278"/>
      <c r="G127" s="278"/>
      <c r="H127" s="278"/>
      <c r="I127" s="278"/>
      <c r="J127" s="278"/>
      <c r="K127" s="186">
        <v>37</v>
      </c>
    </row>
    <row r="128" spans="1:11">
      <c r="A128" s="277" t="s">
        <v>12</v>
      </c>
      <c r="B128" s="277"/>
      <c r="C128" s="278" t="s">
        <v>293</v>
      </c>
      <c r="D128" s="278"/>
      <c r="E128" s="278"/>
      <c r="F128" s="278"/>
      <c r="G128" s="278"/>
      <c r="H128" s="278"/>
      <c r="I128" s="278"/>
      <c r="J128" s="278"/>
      <c r="K128" s="185">
        <f>ROUND(K126*K127,2)</f>
        <v>40548.11</v>
      </c>
    </row>
    <row r="129" spans="1:11">
      <c r="A129" s="281"/>
      <c r="B129" s="281"/>
      <c r="C129" s="281" t="s">
        <v>294</v>
      </c>
      <c r="D129" s="281"/>
      <c r="E129" s="281"/>
      <c r="F129" s="281"/>
      <c r="G129" s="281"/>
      <c r="H129" s="281"/>
      <c r="I129" s="281"/>
      <c r="J129" s="281"/>
      <c r="K129" s="200">
        <f>K128</f>
        <v>40548.11</v>
      </c>
    </row>
    <row r="130" spans="1:11">
      <c r="A130" s="281" t="s">
        <v>158</v>
      </c>
      <c r="B130" s="281"/>
      <c r="C130" s="281"/>
      <c r="D130" s="281"/>
      <c r="E130" s="281"/>
      <c r="F130" s="281"/>
      <c r="G130" s="281"/>
      <c r="H130" s="281"/>
      <c r="I130" s="281"/>
      <c r="J130" s="281"/>
      <c r="K130" s="281"/>
    </row>
    <row r="131" spans="1:11">
      <c r="A131" s="281"/>
      <c r="B131" s="281"/>
      <c r="C131" s="281" t="s">
        <v>295</v>
      </c>
      <c r="D131" s="281"/>
      <c r="E131" s="281"/>
      <c r="F131" s="281"/>
      <c r="G131" s="281"/>
      <c r="H131" s="281"/>
      <c r="I131" s="281"/>
      <c r="J131" s="281"/>
      <c r="K131" s="187" t="s">
        <v>296</v>
      </c>
    </row>
    <row r="132" spans="1:11">
      <c r="A132" s="277" t="s">
        <v>6</v>
      </c>
      <c r="B132" s="277"/>
      <c r="C132" s="278" t="s">
        <v>299</v>
      </c>
      <c r="D132" s="278"/>
      <c r="E132" s="278"/>
      <c r="F132" s="278"/>
      <c r="G132" s="278"/>
      <c r="H132" s="278"/>
      <c r="I132" s="278"/>
      <c r="J132" s="278"/>
      <c r="K132" s="180">
        <f>K126</f>
        <v>1095.8949096880131</v>
      </c>
    </row>
    <row r="133" spans="1:11">
      <c r="A133" s="277" t="s">
        <v>8</v>
      </c>
      <c r="B133" s="277"/>
      <c r="C133" s="278" t="s">
        <v>124</v>
      </c>
      <c r="D133" s="278"/>
      <c r="E133" s="278"/>
      <c r="F133" s="278"/>
      <c r="G133" s="278"/>
      <c r="H133" s="278"/>
      <c r="I133" s="278"/>
      <c r="J133" s="278"/>
      <c r="K133" s="185">
        <f>K129</f>
        <v>40548.11</v>
      </c>
    </row>
    <row r="134" spans="1:11">
      <c r="A134" s="277" t="s">
        <v>10</v>
      </c>
      <c r="B134" s="277"/>
      <c r="C134" s="278" t="s">
        <v>298</v>
      </c>
      <c r="D134" s="278"/>
      <c r="E134" s="278"/>
      <c r="F134" s="278"/>
      <c r="G134" s="278"/>
      <c r="H134" s="278"/>
      <c r="I134" s="278"/>
      <c r="J134" s="278"/>
      <c r="K134" s="185">
        <f>K133*12</f>
        <v>486577.32</v>
      </c>
    </row>
    <row r="135" spans="1:11">
      <c r="A135" s="279"/>
      <c r="B135" s="260"/>
      <c r="C135" s="280"/>
      <c r="D135" s="267"/>
      <c r="E135" s="267"/>
      <c r="F135" s="267"/>
      <c r="G135" s="267"/>
      <c r="H135" s="267"/>
      <c r="I135" s="267"/>
      <c r="J135" s="267"/>
      <c r="K135" s="181"/>
    </row>
  </sheetData>
  <mergeCells count="163">
    <mergeCell ref="A5:K5"/>
    <mergeCell ref="A6:K6"/>
    <mergeCell ref="A7:K7"/>
    <mergeCell ref="B8:J8"/>
    <mergeCell ref="B9:J9"/>
    <mergeCell ref="B10:J10"/>
    <mergeCell ref="A1:K1"/>
    <mergeCell ref="A2:C2"/>
    <mergeCell ref="D2:K2"/>
    <mergeCell ref="A3:C3"/>
    <mergeCell ref="D3:K3"/>
    <mergeCell ref="A4:C4"/>
    <mergeCell ref="D4:F4"/>
    <mergeCell ref="H4:K4"/>
    <mergeCell ref="A16:D16"/>
    <mergeCell ref="E16:H16"/>
    <mergeCell ref="I16:K16"/>
    <mergeCell ref="A17:K17"/>
    <mergeCell ref="A18:K18"/>
    <mergeCell ref="B19:I19"/>
    <mergeCell ref="J19:K19"/>
    <mergeCell ref="B11:J11"/>
    <mergeCell ref="A13:K13"/>
    <mergeCell ref="A14:K14"/>
    <mergeCell ref="A15:D15"/>
    <mergeCell ref="E15:H15"/>
    <mergeCell ref="I15:K15"/>
    <mergeCell ref="B23:J23"/>
    <mergeCell ref="A24:K24"/>
    <mergeCell ref="A25:J25"/>
    <mergeCell ref="B26:J26"/>
    <mergeCell ref="A28:A29"/>
    <mergeCell ref="B28:D29"/>
    <mergeCell ref="K28:K29"/>
    <mergeCell ref="B20:I20"/>
    <mergeCell ref="J20:K20"/>
    <mergeCell ref="B21:I21"/>
    <mergeCell ref="J21:K21"/>
    <mergeCell ref="B22:I22"/>
    <mergeCell ref="J22:K22"/>
    <mergeCell ref="A36:J36"/>
    <mergeCell ref="K36:K37"/>
    <mergeCell ref="A37:J37"/>
    <mergeCell ref="B38:I38"/>
    <mergeCell ref="B39:I39"/>
    <mergeCell ref="B30:J30"/>
    <mergeCell ref="B31:J31"/>
    <mergeCell ref="B32:J32"/>
    <mergeCell ref="B33:J33"/>
    <mergeCell ref="A34:J34"/>
    <mergeCell ref="A35:K35"/>
    <mergeCell ref="B46:I46"/>
    <mergeCell ref="B47:I47"/>
    <mergeCell ref="B48:I48"/>
    <mergeCell ref="B49:I49"/>
    <mergeCell ref="B50:I50"/>
    <mergeCell ref="B51:E51"/>
    <mergeCell ref="H51:I51"/>
    <mergeCell ref="B40:I40"/>
    <mergeCell ref="A41:J41"/>
    <mergeCell ref="A42:K42"/>
    <mergeCell ref="A43:J43"/>
    <mergeCell ref="A44:I44"/>
    <mergeCell ref="B45:I45"/>
    <mergeCell ref="B58:J58"/>
    <mergeCell ref="B59:J59"/>
    <mergeCell ref="B60:J60"/>
    <mergeCell ref="B61:J61"/>
    <mergeCell ref="A62:K62"/>
    <mergeCell ref="A63:J63"/>
    <mergeCell ref="B52:I52"/>
    <mergeCell ref="A53:K53"/>
    <mergeCell ref="A54:J54"/>
    <mergeCell ref="B55:J55"/>
    <mergeCell ref="B56:J56"/>
    <mergeCell ref="B57:J57"/>
    <mergeCell ref="B70:C70"/>
    <mergeCell ref="F70:G70"/>
    <mergeCell ref="H70:I70"/>
    <mergeCell ref="B71:I71"/>
    <mergeCell ref="B72:I72"/>
    <mergeCell ref="B73:I73"/>
    <mergeCell ref="B64:I64"/>
    <mergeCell ref="B65:I65"/>
    <mergeCell ref="B66:J66"/>
    <mergeCell ref="B67:J67"/>
    <mergeCell ref="A68:K68"/>
    <mergeCell ref="A69:J69"/>
    <mergeCell ref="B80:I80"/>
    <mergeCell ref="B81:I81"/>
    <mergeCell ref="B82:I82"/>
    <mergeCell ref="B83:I83"/>
    <mergeCell ref="B84:I84"/>
    <mergeCell ref="B85:I85"/>
    <mergeCell ref="B74:I74"/>
    <mergeCell ref="B75:I75"/>
    <mergeCell ref="A76:I76"/>
    <mergeCell ref="A77:K77"/>
    <mergeCell ref="A78:J78"/>
    <mergeCell ref="K78:K79"/>
    <mergeCell ref="A79:J79"/>
    <mergeCell ref="A92:J92"/>
    <mergeCell ref="B93:I93"/>
    <mergeCell ref="B94:I94"/>
    <mergeCell ref="B95:I95"/>
    <mergeCell ref="A96:K96"/>
    <mergeCell ref="A97:J97"/>
    <mergeCell ref="A86:I86"/>
    <mergeCell ref="A87:K87"/>
    <mergeCell ref="A88:J88"/>
    <mergeCell ref="B89:I89"/>
    <mergeCell ref="B90:I90"/>
    <mergeCell ref="A91:K91"/>
    <mergeCell ref="A102:J102"/>
    <mergeCell ref="A103:K103"/>
    <mergeCell ref="A104:J104"/>
    <mergeCell ref="B105:I105"/>
    <mergeCell ref="B106:I106"/>
    <mergeCell ref="B107:I107"/>
    <mergeCell ref="B98:J98"/>
    <mergeCell ref="B99:J99"/>
    <mergeCell ref="B100:D100"/>
    <mergeCell ref="E100:J100"/>
    <mergeCell ref="B101:D101"/>
    <mergeCell ref="E101:J101"/>
    <mergeCell ref="A114:K114"/>
    <mergeCell ref="A115:J115"/>
    <mergeCell ref="B116:J116"/>
    <mergeCell ref="B117:J117"/>
    <mergeCell ref="B118:J118"/>
    <mergeCell ref="B119:J119"/>
    <mergeCell ref="B108:I108"/>
    <mergeCell ref="B109:I109"/>
    <mergeCell ref="B110:I110"/>
    <mergeCell ref="B111:I111"/>
    <mergeCell ref="A112:J112"/>
    <mergeCell ref="A113:K113"/>
    <mergeCell ref="A126:B126"/>
    <mergeCell ref="C126:J126"/>
    <mergeCell ref="A127:B127"/>
    <mergeCell ref="C127:J127"/>
    <mergeCell ref="A128:B128"/>
    <mergeCell ref="C128:J128"/>
    <mergeCell ref="B120:J120"/>
    <mergeCell ref="A121:J121"/>
    <mergeCell ref="B122:J122"/>
    <mergeCell ref="A123:J123"/>
    <mergeCell ref="A124:K124"/>
    <mergeCell ref="A125:B125"/>
    <mergeCell ref="C125:J125"/>
    <mergeCell ref="A133:B133"/>
    <mergeCell ref="C133:J133"/>
    <mergeCell ref="A134:B134"/>
    <mergeCell ref="C134:J134"/>
    <mergeCell ref="A135:B135"/>
    <mergeCell ref="C135:J135"/>
    <mergeCell ref="A129:B129"/>
    <mergeCell ref="C129:J129"/>
    <mergeCell ref="A130:K130"/>
    <mergeCell ref="A131:B131"/>
    <mergeCell ref="C131:J131"/>
    <mergeCell ref="A132:B132"/>
    <mergeCell ref="C132:J132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portaria </vt:lpstr>
      <vt:lpstr>RESUMO DA PROPOSTA </vt:lpstr>
      <vt:lpstr>Uniforme + Transport. + V. Alim</vt:lpstr>
      <vt:lpstr>recepcionista com 30% peric </vt:lpstr>
      <vt:lpstr>recepcionista sem 30% peric.</vt:lpstr>
      <vt:lpstr>'portaria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2019-12-11T21:00:21Z</dcterms:modified>
</cp:coreProperties>
</file>