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35" windowWidth="21075" windowHeight="10185" activeTab="2"/>
  </bookViews>
  <sheets>
    <sheet name="Descrição dos Materiais" sheetId="30" r:id="rId1"/>
    <sheet name="Planilha Completa" sheetId="29" r:id="rId2"/>
    <sheet name="PROPOSTA" sheetId="24" r:id="rId3"/>
  </sheets>
  <definedNames>
    <definedName name="_xlnm.Print_Area" localSheetId="1">'Planilha Completa'!$A$1:$H$186</definedName>
  </definedNames>
  <calcPr calcId="145621"/>
</workbook>
</file>

<file path=xl/calcChain.xml><?xml version="1.0" encoding="utf-8"?>
<calcChain xmlns="http://schemas.openxmlformats.org/spreadsheetml/2006/main">
  <c r="E9" i="24" l="1"/>
  <c r="E8" i="24"/>
  <c r="E14" i="24" l="1"/>
  <c r="F8" i="24"/>
  <c r="E7" i="24"/>
  <c r="F7" i="24" s="1"/>
  <c r="F14" i="24" l="1"/>
  <c r="F9" i="24"/>
  <c r="C43" i="30" l="1"/>
  <c r="C34" i="30" l="1"/>
  <c r="C45" i="29" l="1"/>
  <c r="C59" i="29" l="1"/>
  <c r="C162" i="29" l="1"/>
  <c r="G174" i="29"/>
  <c r="C152" i="29"/>
  <c r="C151" i="29"/>
  <c r="C114" i="29"/>
  <c r="C113" i="29"/>
  <c r="C112" i="29"/>
  <c r="C111" i="29"/>
  <c r="C110" i="29"/>
  <c r="C105" i="29"/>
  <c r="C103" i="29"/>
  <c r="C102" i="29"/>
  <c r="C101" i="29"/>
  <c r="C88" i="29"/>
  <c r="C81" i="29"/>
  <c r="C122" i="29" s="1"/>
  <c r="C31" i="29"/>
  <c r="C44" i="29" s="1"/>
  <c r="D94" i="29" l="1"/>
  <c r="C51" i="29"/>
  <c r="C161" i="29" s="1"/>
  <c r="C32" i="29"/>
  <c r="C40" i="29" s="1"/>
  <c r="D112" i="29" s="1"/>
  <c r="C116" i="29"/>
  <c r="C117" i="29" s="1"/>
  <c r="C89" i="29"/>
  <c r="C104" i="29"/>
  <c r="C95" i="29"/>
  <c r="C96" i="29" s="1"/>
  <c r="C124" i="29" s="1"/>
  <c r="C118" i="29" l="1"/>
  <c r="C126" i="29" s="1"/>
  <c r="D126" i="29" s="1"/>
  <c r="D101" i="29"/>
  <c r="D104" i="29"/>
  <c r="D111" i="29"/>
  <c r="D80" i="29"/>
  <c r="D117" i="29"/>
  <c r="C106" i="29"/>
  <c r="C125" i="29" s="1"/>
  <c r="D125" i="29" s="1"/>
  <c r="D79" i="29"/>
  <c r="D95" i="29"/>
  <c r="D96" i="29" s="1"/>
  <c r="D87" i="29"/>
  <c r="D88" i="29" s="1"/>
  <c r="D113" i="29"/>
  <c r="C160" i="29"/>
  <c r="D74" i="29"/>
  <c r="D105" i="29"/>
  <c r="D89" i="29"/>
  <c r="D114" i="29"/>
  <c r="C90" i="29"/>
  <c r="C123" i="29" s="1"/>
  <c r="D122" i="29"/>
  <c r="D127" i="29"/>
  <c r="D73" i="29"/>
  <c r="D78" i="29"/>
  <c r="D124" i="29"/>
  <c r="D110" i="29"/>
  <c r="D103" i="29" s="1"/>
  <c r="D75" i="29"/>
  <c r="D102" i="29"/>
  <c r="D76" i="29"/>
  <c r="D77" i="29"/>
  <c r="D115" i="29"/>
  <c r="D90" i="29" l="1"/>
  <c r="D81" i="29"/>
  <c r="D123" i="29"/>
  <c r="D128" i="29" s="1"/>
  <c r="C163" i="29" s="1"/>
  <c r="C128" i="29"/>
  <c r="D116" i="29"/>
  <c r="D118" i="29" s="1"/>
  <c r="D100" i="29"/>
  <c r="D106" i="29" s="1"/>
  <c r="D138" i="29" l="1"/>
  <c r="C164" i="29"/>
  <c r="D139" i="29" l="1"/>
  <c r="D143" i="29" s="1"/>
  <c r="D150" i="29" l="1"/>
  <c r="D151" i="29" s="1"/>
  <c r="D142" i="29"/>
  <c r="D144" i="29" s="1"/>
  <c r="D152" i="29" l="1"/>
  <c r="C165" i="29" s="1"/>
  <c r="C166" i="29" s="1"/>
  <c r="C182" i="29" s="1"/>
  <c r="C174" i="29" l="1"/>
  <c r="E174" i="29" s="1"/>
  <c r="H174" i="29" s="1"/>
  <c r="C183" i="29" l="1"/>
  <c r="C184" i="29" s="1"/>
  <c r="D6" i="24"/>
  <c r="E6" i="24" l="1"/>
  <c r="E10" i="24" s="1"/>
  <c r="F6" i="24" l="1"/>
  <c r="F10" i="24" s="1"/>
  <c r="F15" i="24" s="1"/>
</calcChain>
</file>

<file path=xl/comments1.xml><?xml version="1.0" encoding="utf-8"?>
<comments xmlns="http://schemas.openxmlformats.org/spreadsheetml/2006/main">
  <authors>
    <author>Eliezer Gentil de Souza</author>
  </authors>
  <commentList>
    <comment ref="C14" authorId="0">
      <text>
        <r>
          <rPr>
            <b/>
            <sz val="9"/>
            <color indexed="81"/>
            <rFont val="Tahoma"/>
            <family val="2"/>
          </rPr>
          <t>Na localidade não possui CCT, por isso adotamos a CCT do Sindicato dos Trabalhadores em Água, Esgoto e Saneamento Ambiental de Cuiabá</t>
        </r>
      </text>
    </comment>
    <comment ref="C44" authorId="0">
      <text>
        <r>
          <rPr>
            <b/>
            <sz val="9"/>
            <color indexed="81"/>
            <rFont val="Tahoma"/>
            <family val="2"/>
          </rPr>
          <t xml:space="preserve">= R$ 3,00 x 2 x 20,7887 (dias) - (6% x salário-base x proporção de dias trabalhados no mês - 20,7887/30,4375).
*O desconto de 6% tem que ser proporcional aos dias trabalhados (JURISPRUDÊNCIA - TCU (Acórdão 282/2009 – 1ª Câmara).
</t>
        </r>
      </text>
    </comment>
    <comment ref="C45" authorId="0">
      <text>
        <r>
          <rPr>
            <b/>
            <sz val="9"/>
            <color indexed="81"/>
            <rFont val="Tahoma"/>
            <family val="2"/>
          </rPr>
          <t>=(23,07*20,7887)-20%</t>
        </r>
      </text>
    </comment>
    <comment ref="D94" authorId="0">
      <text/>
    </comment>
    <comment ref="C100" authorId="0">
      <text>
        <r>
          <rPr>
            <b/>
            <sz val="9"/>
            <color indexed="81"/>
            <rFont val="Tahoma"/>
            <family val="2"/>
          </rPr>
          <t>Estudos CNJ - Resolução 98/2009
((1/12)*0,05)*100=0,42%</t>
        </r>
      </text>
    </comment>
    <comment ref="D100" authorId="0">
      <text>
        <r>
          <rPr>
            <b/>
            <sz val="9"/>
            <color indexed="81"/>
            <rFont val="Tahoma"/>
            <family val="2"/>
          </rPr>
          <t>Assim: soma-se o valor da remuneração + o valor do 13.º + o valor do Adicional de férias e multiplica pelo percentual 0,42%</t>
        </r>
      </text>
    </comment>
    <comment ref="C103" authorId="0">
      <text>
        <r>
          <rPr>
            <b/>
            <sz val="9"/>
            <color indexed="81"/>
            <rFont val="Tahoma"/>
            <family val="2"/>
          </rPr>
          <t>Zerar no 2.º ano</t>
        </r>
        <r>
          <rPr>
            <sz val="9"/>
            <color indexed="81"/>
            <rFont val="Tahoma"/>
            <family val="2"/>
          </rPr>
          <t xml:space="preserve">
=(1/30/12)*7</t>
        </r>
      </text>
    </comment>
    <comment ref="D103" authorId="0">
      <text>
        <r>
          <rPr>
            <b/>
            <sz val="9"/>
            <color indexed="81"/>
            <rFont val="Tahoma"/>
            <family val="2"/>
          </rPr>
          <t>Assim: soma-se o valor da remuneração + o valor do 13.º + o valor do Adicional de férias + o valor dos benefícios mensais e diários e multiplica pelo percentual 1,94%</t>
        </r>
      </text>
    </comment>
    <comment ref="C111" authorId="0">
      <text>
        <r>
          <rPr>
            <b/>
            <sz val="9"/>
            <color indexed="81"/>
            <rFont val="Tahoma"/>
            <family val="2"/>
          </rPr>
          <t>Acórdão TCU 1753/2008-Plenário;
Estudos CNJ - Resolução 98/2009</t>
        </r>
      </text>
    </comment>
    <comment ref="C112" authorId="0">
      <text>
        <r>
          <rPr>
            <b/>
            <sz val="9"/>
            <color indexed="81"/>
            <rFont val="Tahoma"/>
            <family val="2"/>
          </rPr>
          <t>Estudos CNJ - Resolução 98/2009</t>
        </r>
      </text>
    </comment>
    <comment ref="C113" authorId="0">
      <text>
        <r>
          <rPr>
            <b/>
            <sz val="9"/>
            <color indexed="81"/>
            <rFont val="Tahoma"/>
            <family val="2"/>
          </rPr>
          <t>=(1/30/12)*2,96</t>
        </r>
      </text>
    </comment>
    <comment ref="C114" authorId="0">
      <text>
        <r>
          <rPr>
            <b/>
            <sz val="8"/>
            <color indexed="81"/>
            <rFont val="Tahoma"/>
            <family val="2"/>
          </rPr>
          <t>Estudos CNJ - Resolução 98/2009</t>
        </r>
        <r>
          <rPr>
            <sz val="9"/>
            <color indexed="81"/>
            <rFont val="Tahoma"/>
            <family val="2"/>
          </rPr>
          <t xml:space="preserve">
</t>
        </r>
      </text>
    </comment>
    <comment ref="C138" authorId="0">
      <text>
        <r>
          <rPr>
            <b/>
            <sz val="9"/>
            <color indexed="81"/>
            <rFont val="Tahoma"/>
            <family val="2"/>
          </rPr>
          <t>Média utilizada pelo MPOG</t>
        </r>
      </text>
    </comment>
    <comment ref="C139" authorId="0">
      <text>
        <r>
          <rPr>
            <b/>
            <sz val="9"/>
            <color indexed="81"/>
            <rFont val="Tahoma"/>
            <family val="2"/>
          </rPr>
          <t>Média utilizada pelo MPOG</t>
        </r>
      </text>
    </comment>
  </commentList>
</comments>
</file>

<file path=xl/comments2.xml><?xml version="1.0" encoding="utf-8"?>
<comments xmlns="http://schemas.openxmlformats.org/spreadsheetml/2006/main">
  <authors>
    <author>Eliezer Gentil de Souza</author>
  </authors>
  <commentList>
    <comment ref="F14" authorId="0">
      <text>
        <r>
          <rPr>
            <b/>
            <sz val="9"/>
            <color indexed="81"/>
            <rFont val="Tahoma"/>
            <family val="2"/>
          </rPr>
          <t>A empresa contratada apresentará à contratante orçamento com pelo menos 02 (duas) cotações no mercado, para aprovação</t>
        </r>
      </text>
    </comment>
  </commentList>
</comments>
</file>

<file path=xl/sharedStrings.xml><?xml version="1.0" encoding="utf-8"?>
<sst xmlns="http://schemas.openxmlformats.org/spreadsheetml/2006/main" count="418" uniqueCount="305">
  <si>
    <t>ANEXO III-A -  PORTARIA Nº 6 , DE 23 DE DEZEMBRO DE 2013</t>
  </si>
  <si>
    <t>PLANILHA DE CUSTOS E FORMAÇÃO DE PREÇOS - SR/DPF/MT - COM PERICULOSIDADE</t>
  </si>
  <si>
    <t>Discriminação dos Serviços (dados referentes à contratação)</t>
  </si>
  <si>
    <t>A</t>
  </si>
  <si>
    <t>Data da apresentação da proposta (dia/mês/ano)</t>
  </si>
  <si>
    <t>B</t>
  </si>
  <si>
    <t>Município / UF</t>
  </si>
  <si>
    <t>C</t>
  </si>
  <si>
    <t>Ano Acordo, Convenção ou Sentença Normativa em Dissídio Coletivo</t>
  </si>
  <si>
    <t>D</t>
  </si>
  <si>
    <t>Nº de meses de execução contratual</t>
  </si>
  <si>
    <t>Tipo de Serviço</t>
  </si>
  <si>
    <t>Unidade de Medida</t>
  </si>
  <si>
    <t>Qte. total a contratar</t>
  </si>
  <si>
    <t>Posto</t>
  </si>
  <si>
    <t>Anexo III - A</t>
  </si>
  <si>
    <t xml:space="preserve"> Mão-de-obra vinculada à execução contratual</t>
  </si>
  <si>
    <t>Dados complementares para composição dos custos referente à mão-de-obra</t>
  </si>
  <si>
    <t xml:space="preserve">Tipo de serviço (mesmo serviço com características distintas) </t>
  </si>
  <si>
    <t>Categoria Profissional (vinculada à execução contratual)</t>
  </si>
  <si>
    <t>Data base da categoria (dia / mês / ano)</t>
  </si>
  <si>
    <t>Módulo 1: COMPOSIÇÃO DA REMUNERAÇÃO</t>
  </si>
  <si>
    <t>Composição da Remuneração</t>
  </si>
  <si>
    <t>Valor (R$)</t>
  </si>
  <si>
    <t xml:space="preserve">Salário Base </t>
  </si>
  <si>
    <t>Adicional de insalubridade</t>
  </si>
  <si>
    <t xml:space="preserve">Adicional noturno </t>
  </si>
  <si>
    <t>E</t>
  </si>
  <si>
    <t>Hora notura adicional</t>
  </si>
  <si>
    <t>F</t>
  </si>
  <si>
    <t>Adicional de Hora Extra</t>
  </si>
  <si>
    <t>G</t>
  </si>
  <si>
    <t>Intervalo intrajornada</t>
  </si>
  <si>
    <t>H</t>
  </si>
  <si>
    <t>I</t>
  </si>
  <si>
    <t>Total da Remuneração</t>
  </si>
  <si>
    <t>Módulo 2: BENEFÍCIOS MENSAIS E DIÁRIOS</t>
  </si>
  <si>
    <t>Benefícios Mensais e Diários</t>
  </si>
  <si>
    <t>Assistência médica e familiar</t>
  </si>
  <si>
    <t>Auxílio creche</t>
  </si>
  <si>
    <t xml:space="preserve">Seguro de vida, invalidez e funeral </t>
  </si>
  <si>
    <t>Total dos Benefícios Mensais e Diários</t>
  </si>
  <si>
    <t>Total de Benefícios mensais e diários</t>
  </si>
  <si>
    <t>Módulo 3: INSUMOS DIVERSOS</t>
  </si>
  <si>
    <t xml:space="preserve">Insumos Diversos </t>
  </si>
  <si>
    <t>Uniformes</t>
  </si>
  <si>
    <t xml:space="preserve">Materiais </t>
  </si>
  <si>
    <t>Outros</t>
  </si>
  <si>
    <t>Total de Insumos diversos</t>
  </si>
  <si>
    <t>Módulo 4: ENCARGOS SOCIAIS E TRABALHISTAS</t>
  </si>
  <si>
    <t>4.1</t>
  </si>
  <si>
    <t>Encargos previdenciários, FGTS e outras contribuições</t>
  </si>
  <si>
    <t>%</t>
  </si>
  <si>
    <t>INSS (Inciso I do art. 22 da Lei 8.212/1991)</t>
  </si>
  <si>
    <t>SESI ou SESC (art. 30 da Lei 8.036/1990 e art. 1º da Lei 8.154/1990)</t>
  </si>
  <si>
    <t>SENAI ou SENAC (Decreto-Lei 2.318/1986)</t>
  </si>
  <si>
    <t>INCRA (Decreto-Lei 1.146/1970)</t>
  </si>
  <si>
    <t>Salário Educação (Inciso I do art. 3º do Decreto 87.043/1982)</t>
  </si>
  <si>
    <t>FGTS (Art. 15 da Lei 8.036/1990)</t>
  </si>
  <si>
    <t>SEBRAE (art. 8º da Lei 8.029/1990)</t>
  </si>
  <si>
    <t>Total do Submósulo 4.1</t>
  </si>
  <si>
    <t>Nota (1) - Os percentuais dos encargos previdenciários e FGTS são aqueles estabelecidos pela legislação vigente</t>
  </si>
  <si>
    <t>Nota (2) - Percentuais incidentes sobre a remuneração.</t>
  </si>
  <si>
    <t>4.2</t>
  </si>
  <si>
    <t>Subtotal</t>
  </si>
  <si>
    <t>Incidência dos encargos previstos no Submódulo 4.1 sobre 13º (décimo terceiro) Salário</t>
  </si>
  <si>
    <t>Total do Submódulo 4.2</t>
  </si>
  <si>
    <t>TOTAL</t>
  </si>
  <si>
    <t>Submódulo 4.3: Afastamento Maternidade</t>
  </si>
  <si>
    <t>4.3</t>
  </si>
  <si>
    <t>Afastamento Maternidade</t>
  </si>
  <si>
    <t>Incidência do submódulo 4.1 sobre afastamento maternidade</t>
  </si>
  <si>
    <t>Total do Submódulo 4.3</t>
  </si>
  <si>
    <t>Submódulo 4.4: Provisão para Rescisão</t>
  </si>
  <si>
    <t>4.4</t>
  </si>
  <si>
    <t>Provisão para Rescisão</t>
  </si>
  <si>
    <t>Aviso prévio indenizado (arts. 477, 487 a 491 da CLT)</t>
  </si>
  <si>
    <t>Incidência do FGTS sobre aviso prévio indenizado (Acórdão TCU 2.217/2010-Plenário)</t>
  </si>
  <si>
    <t>Incidência do submódulo 4.1 sobre aviso prévio trabalhado</t>
  </si>
  <si>
    <t>Total do Submódulo 4.4</t>
  </si>
  <si>
    <t>Submódulo 4.5: Custo de Reposição do Profissional Ausente</t>
  </si>
  <si>
    <t>4.5</t>
  </si>
  <si>
    <t>Composição do Custo de Reposição do Profissional Ausente</t>
  </si>
  <si>
    <t>Ausência por doença (Inciso III do art. 131, Inciso I do Art. 201 e Art. 476; Lei 8.213/1991)</t>
  </si>
  <si>
    <t>Licença paternidade (Inciso XVII do art. 7º e art. 10 do ADCT)</t>
  </si>
  <si>
    <t>Ausências legais (Inciso I do Art. 131 e Inciso I ao IX do Art. 473 da CLT)</t>
  </si>
  <si>
    <t>Ausência por acidente de trabalho (Inciso III do art. 131 e inciso I do art. 201 da CLT; Lei 8.213/1991)</t>
  </si>
  <si>
    <t>Outros (especificar)</t>
  </si>
  <si>
    <t>Total do Submódulo 4.5</t>
  </si>
  <si>
    <t>Quadro-Resumo: Módulo 4 - Encargos Sociais e Trabalhistas</t>
  </si>
  <si>
    <t>13º (décimo-terceiro) salário</t>
  </si>
  <si>
    <t>Afastamento maternidade</t>
  </si>
  <si>
    <t>Custo de rescisão</t>
  </si>
  <si>
    <t>Custo de reposição do profissional ausente</t>
  </si>
  <si>
    <t>4.6</t>
  </si>
  <si>
    <t>Módulo 5: CUSTOS INDIRETOS, TRIBUTOS E LUCRO</t>
  </si>
  <si>
    <t>Custos Indiretos, Tributos e Lucro</t>
  </si>
  <si>
    <t>Custos Indiretos</t>
  </si>
  <si>
    <t>A.1. Despesas Administrativas</t>
  </si>
  <si>
    <t>LUCRO</t>
  </si>
  <si>
    <t>TRIBUTOS</t>
  </si>
  <si>
    <t>COFINS</t>
  </si>
  <si>
    <t>PIS</t>
  </si>
  <si>
    <t>Total dos Tributos Federais</t>
  </si>
  <si>
    <t>Total dos Tributos Estaduais</t>
  </si>
  <si>
    <t>Mão-de-obra vinculada à execução contratual(valor p/empregado)</t>
  </si>
  <si>
    <t>Módulo 1 - Composição da Remuneração</t>
  </si>
  <si>
    <t>Módulo 2 - Benefícios Mensais e Diários</t>
  </si>
  <si>
    <t>Módulo 3 - Insumos Diversos (uniformes, mat.,equips., outros)</t>
  </si>
  <si>
    <t>Módulo 4 - Encargos Sociais e Trabalhistas</t>
  </si>
  <si>
    <t>Subtotal (A + B + C + D)</t>
  </si>
  <si>
    <t>Módulo 5 - Custos indiretos, tributos e lucro</t>
  </si>
  <si>
    <t>Submódulo 4.1: Encargos previdenciários, FGTS e outras contribuições</t>
  </si>
  <si>
    <t>Nota (2): O valor referente a tributos é obtido aplicando-se o percentual sobre o valor do faturamento.</t>
  </si>
  <si>
    <t>Nota (1): Custos Indiretos, Tributos e Lucro por empregado.</t>
  </si>
  <si>
    <t>Nota: Deverá ser elaborado um quadro para cada tipo de serviço.</t>
  </si>
  <si>
    <t>retificado em 9 de janeiro de 2014 – publicado no DOU nº 6, Seção 1, pg.58/59</t>
  </si>
  <si>
    <t>(Redação dada pela Instrução Normativa nº 6, de 23 de dezembro de 2013)</t>
  </si>
  <si>
    <t>Quadro-resumo do VALOR MENSAL DOS SERVIÇOS</t>
  </si>
  <si>
    <t>Valor total por empregado</t>
  </si>
  <si>
    <t>Valor Global da Proposta</t>
  </si>
  <si>
    <t>Descrição</t>
  </si>
  <si>
    <t>Valor proposto por POSTO</t>
  </si>
  <si>
    <t>Valor mensal do serviço</t>
  </si>
  <si>
    <t xml:space="preserve"> Quadro-resumo do custo por empregado</t>
  </si>
  <si>
    <t>Anexo III - B</t>
  </si>
  <si>
    <t>Redação dada pela Instrução Normativa nº 6, de 23 de dezembro de 2013</t>
  </si>
  <si>
    <t>Anexo III-D</t>
  </si>
  <si>
    <t>Anexo III-C</t>
  </si>
  <si>
    <t>Quadro demonstrativo do valor global da proposta</t>
  </si>
  <si>
    <t>Valor global da proposta                                                (valor mensal do serviço X nº meses do contrato).</t>
  </si>
  <si>
    <t>Nota: Informar o valor da unidade de medida por tipo de serviço.</t>
  </si>
  <si>
    <t>(retificado em 9 de janeiro de 2014 – publicado no DOU nº 6, Seção 1, pg.58/59).</t>
  </si>
  <si>
    <t>Tipo de serviço (A)</t>
  </si>
  <si>
    <t>Qtde. de empregados por posto (C)</t>
  </si>
  <si>
    <t>Valor proposto por posto (D) = (B x C)</t>
  </si>
  <si>
    <t>Qtde. de postos (E)</t>
  </si>
  <si>
    <t>Valor total do serviço (F) = (D x E)</t>
  </si>
  <si>
    <t>ISS (CÁCERES/MT)</t>
  </si>
  <si>
    <t>CÁCERES/MT</t>
  </si>
  <si>
    <t>Submódulo 4.2: 13º (décimo terceiro) Salário</t>
  </si>
  <si>
    <t>13º (décimo terceiro) Salário</t>
  </si>
  <si>
    <t>Férias e terço constitucional de férias</t>
  </si>
  <si>
    <t>Incidência do submódulo 4.1 sobre o custo de reposição do profissional ausente</t>
  </si>
  <si>
    <t>13º Salário (Leis 4.090/62 e 4.749/62; art. 7º, VIII, CF/88; Decreto
57.155/65; Súmula N º 157 – TST)</t>
  </si>
  <si>
    <t>Afastamento Maternidade (Art. 6° e 201 CF/88; Art. 392 CLT)</t>
  </si>
  <si>
    <t>Total dos Tributos Municipais</t>
  </si>
  <si>
    <t>Coeficiente:(1- % tributos ) : 1- 0,1425 = 0,8575</t>
  </si>
  <si>
    <t>PORCENTAGEM (%)</t>
  </si>
  <si>
    <t>CUSTO TOTAL DO EMPREGADO</t>
  </si>
  <si>
    <t>LOCAL</t>
  </si>
  <si>
    <t>VALOR UNITÁRIO R$</t>
  </si>
  <si>
    <t>VALOR MENSAL  R$</t>
  </si>
  <si>
    <t>VALOR ANUAL R$</t>
  </si>
  <si>
    <t>DPF/CAE/MT - Cáceres</t>
  </si>
  <si>
    <t xml:space="preserve">OUTROS: </t>
  </si>
  <si>
    <t>01. SERVIÇOS DE OPERADOR DE ETE DPF/CAE/MT - COM periculosidade</t>
  </si>
  <si>
    <t>OPERADOR DE ETE</t>
  </si>
  <si>
    <t>OPERADOR DE ETE - CBO 8623-05</t>
  </si>
  <si>
    <t>SINTAESA/2015</t>
  </si>
  <si>
    <t xml:space="preserve">Outros </t>
  </si>
  <si>
    <t>Auxílio alimentação (CCT/2015-SINTAESA/MT = R$ 23,07/dia - Cláusula 09ª)</t>
  </si>
  <si>
    <t>Outros: Auxílio Cesta Alimentação (Cláusula 10ª SINTAESA)</t>
  </si>
  <si>
    <t>Salário Normativo da Categoria Profissional (CCT/2015-SINTAESA/MT 4ª FAIXA)</t>
  </si>
  <si>
    <t>EPI</t>
  </si>
  <si>
    <t>ESPECIFICAÇÃO</t>
  </si>
  <si>
    <t>QUANTIDADE ANUAL PREVISTA</t>
  </si>
  <si>
    <t>Abafador</t>
  </si>
  <si>
    <t>Plug ou Conha</t>
  </si>
  <si>
    <t>Látex</t>
  </si>
  <si>
    <t>Óculos de segurança</t>
  </si>
  <si>
    <t>Plástico/Acrílico (ou material similar) Lente Escurecida</t>
  </si>
  <si>
    <t>Capacete</t>
  </si>
  <si>
    <t>Plástico/Acrílico (ou material similar)</t>
  </si>
  <si>
    <t>MATERIAL PREVISTO</t>
  </si>
  <si>
    <t>MATERIAL</t>
  </si>
  <si>
    <t>Álcool (Litro)</t>
  </si>
  <si>
    <t>Tintura 2%</t>
  </si>
  <si>
    <t>Neutro</t>
  </si>
  <si>
    <t>Sabão</t>
  </si>
  <si>
    <t>Côco – Em barra</t>
  </si>
  <si>
    <t>Pincel</t>
  </si>
  <si>
    <t>Cerdas Preta 3”</t>
  </si>
  <si>
    <t>Trançada, ½”</t>
  </si>
  <si>
    <t>Balde 12 litros</t>
  </si>
  <si>
    <t>Plástico, preto</t>
  </si>
  <si>
    <t xml:space="preserve">Lavadora </t>
  </si>
  <si>
    <t>Alta pressão, mínimo de 1600w de potência</t>
  </si>
  <si>
    <t>Escovão</t>
  </si>
  <si>
    <t>Esfregão multiuso</t>
  </si>
  <si>
    <t>FERRAMENTAS</t>
  </si>
  <si>
    <t>Jogo de Chaves combinadas</t>
  </si>
  <si>
    <t>6mm a 26mm</t>
  </si>
  <si>
    <t>Alicate Universal</t>
  </si>
  <si>
    <t>Arco de serra</t>
  </si>
  <si>
    <t xml:space="preserve">Chave de Grifo </t>
  </si>
  <si>
    <t>Alicate de pressão</t>
  </si>
  <si>
    <t>Veda Rosca</t>
  </si>
  <si>
    <t>Fita Isolante</t>
  </si>
  <si>
    <t>Nº PROCESSO: 08321.002397/2015-48</t>
  </si>
  <si>
    <t>Valor proposto por empregado (B)</t>
  </si>
  <si>
    <t>OPERADOR DE ESTAÇÃO DE TRATAMENTO DE ESGOTO</t>
  </si>
  <si>
    <t>VALOR MENSAL DOS SERVIÇOS</t>
  </si>
  <si>
    <r>
      <t xml:space="preserve">Adicional de periculosidade (art. 193 a 197 da CLT e art. 7º inciso XXIII CF/88)                                                               </t>
    </r>
    <r>
      <rPr>
        <b/>
        <sz val="8"/>
        <color indexed="8"/>
        <rFont val="Calibri"/>
        <family val="2"/>
      </rPr>
      <t>( 30%)</t>
    </r>
  </si>
  <si>
    <r>
      <t>Seguro acidente do trabalho</t>
    </r>
    <r>
      <rPr>
        <b/>
        <sz val="8"/>
        <color rgb="FFFF0000"/>
        <rFont val="Calibri"/>
        <family val="2"/>
      </rPr>
      <t xml:space="preserve"> (Art. 22, inciso II, alínea “C” da Lei nº
8.212/91)</t>
    </r>
  </si>
  <si>
    <r>
      <rPr>
        <b/>
        <sz val="8"/>
        <color indexed="8"/>
        <rFont val="Calibri"/>
        <family val="2"/>
      </rPr>
      <t xml:space="preserve">C.1. </t>
    </r>
    <r>
      <rPr>
        <sz val="8"/>
        <color indexed="8"/>
        <rFont val="Calibri"/>
        <family val="2"/>
      </rPr>
      <t>Tributos Federais (especificar)</t>
    </r>
  </si>
  <si>
    <r>
      <rPr>
        <b/>
        <sz val="8"/>
        <color indexed="8"/>
        <rFont val="Calibri"/>
        <family val="2"/>
      </rPr>
      <t xml:space="preserve">C.2. </t>
    </r>
    <r>
      <rPr>
        <sz val="8"/>
        <color indexed="8"/>
        <rFont val="Calibri"/>
        <family val="2"/>
      </rPr>
      <t>Tributos Estaduais (especificar)</t>
    </r>
  </si>
  <si>
    <r>
      <rPr>
        <b/>
        <sz val="8"/>
        <color indexed="8"/>
        <rFont val="Calibri"/>
        <family val="2"/>
      </rPr>
      <t>C.3.</t>
    </r>
    <r>
      <rPr>
        <sz val="8"/>
        <color indexed="8"/>
        <rFont val="Calibri"/>
        <family val="2"/>
      </rPr>
      <t xml:space="preserve"> Tributos Municipais (especificar)</t>
    </r>
  </si>
  <si>
    <t>Qtd.</t>
  </si>
  <si>
    <t>Unidade</t>
  </si>
  <si>
    <t>Calça jeans, com elástico</t>
  </si>
  <si>
    <t>Par</t>
  </si>
  <si>
    <t>Bota de Polimérico Termoplástico Impermeável Emborrachado, solado antiderrapante.</t>
  </si>
  <si>
    <t>Meias, padrão sport, tecido Algodão, cor preta / azul escuro / branca</t>
  </si>
  <si>
    <t>Camisa, confeccionada em brim, tecido 100% algodão, gramatura 260 g/m2, com botão recoberto, com punho, com um bolso frontal do lado esquerdo</t>
  </si>
  <si>
    <t>Botina de couro acolchoada com bico de aço</t>
  </si>
  <si>
    <t>TOTAL ANUAL (R$) / SERVENTE</t>
  </si>
  <si>
    <t>TOTAL MENSAL (R$) / SERVENTE</t>
  </si>
  <si>
    <t xml:space="preserve">QUANTIDADE ANUAL </t>
  </si>
  <si>
    <t>Jogo de Chave de Fenda e Philips</t>
  </si>
  <si>
    <t>UNIFORMES</t>
  </si>
  <si>
    <t>EQUIPAMENTO DE PROTEÇÃO INDIVIDUAL - EPI</t>
  </si>
  <si>
    <r>
      <t xml:space="preserve">Multa </t>
    </r>
    <r>
      <rPr>
        <b/>
        <sz val="8"/>
        <rFont val="Calibri"/>
        <family val="2"/>
      </rPr>
      <t xml:space="preserve">sobre </t>
    </r>
    <r>
      <rPr>
        <sz val="8"/>
        <rFont val="Calibri"/>
        <family val="2"/>
      </rPr>
      <t xml:space="preserve">FGTS </t>
    </r>
    <r>
      <rPr>
        <b/>
        <sz val="8"/>
        <rFont val="Calibri"/>
        <family val="2"/>
      </rPr>
      <t>e contribuições sociais</t>
    </r>
    <r>
      <rPr>
        <sz val="8"/>
        <rFont val="Calibri"/>
        <family val="2"/>
      </rPr>
      <t xml:space="preserve"> sobre o aviso prévio indenizado</t>
    </r>
  </si>
  <si>
    <r>
      <t xml:space="preserve">Multa </t>
    </r>
    <r>
      <rPr>
        <b/>
        <sz val="8"/>
        <rFont val="Calibri"/>
        <family val="2"/>
      </rPr>
      <t>sobre</t>
    </r>
    <r>
      <rPr>
        <sz val="8"/>
        <rFont val="Calibri"/>
        <family val="2"/>
      </rPr>
      <t xml:space="preserve"> FGTS </t>
    </r>
    <r>
      <rPr>
        <b/>
        <sz val="8"/>
        <rFont val="Calibri"/>
        <family val="2"/>
      </rPr>
      <t>e contribuições sociais</t>
    </r>
    <r>
      <rPr>
        <sz val="8"/>
        <rFont val="Calibri"/>
        <family val="2"/>
      </rPr>
      <t xml:space="preserve"> sobre o aviso prévio trabalhado </t>
    </r>
  </si>
  <si>
    <t>Aviso prévio trabalhado (deve ser zerado a partir do 2.º ano de contrato)</t>
  </si>
  <si>
    <t>Ferramentas</t>
  </si>
  <si>
    <t>SESSÃO PÚBLICA: ____/____/2016  às     horas (Horário de Brasília/DF)</t>
  </si>
  <si>
    <t>___/____/2016</t>
  </si>
  <si>
    <t>(seis mil quinhentos e vinte cinco reais e quarenta e três centavos)</t>
  </si>
  <si>
    <t>PROPOSTA</t>
  </si>
  <si>
    <t>DESCRIÇÃO</t>
  </si>
  <si>
    <t>QTD</t>
  </si>
  <si>
    <r>
      <rPr>
        <b/>
        <sz val="12"/>
        <color indexed="8"/>
        <rFont val="Calibri"/>
        <family val="2"/>
      </rPr>
      <t>2.</t>
    </r>
    <r>
      <rPr>
        <sz val="12"/>
        <color indexed="8"/>
        <rFont val="Calibri"/>
        <family val="2"/>
      </rPr>
      <t xml:space="preserve"> Análises Química</t>
    </r>
  </si>
  <si>
    <t>Transporte (Lei 7.418 de 16.dez.1985) (Passagem R$ 3,00)</t>
  </si>
  <si>
    <t>PREÇO UNIT.</t>
  </si>
  <si>
    <t>70°</t>
  </si>
  <si>
    <t>Detergente (500ml)</t>
  </si>
  <si>
    <t>Mangueira 50 metros</t>
  </si>
  <si>
    <t>Peneira cata-folha</t>
  </si>
  <si>
    <t>Em armação plástica</t>
  </si>
  <si>
    <t>VALOR TOTAL</t>
  </si>
  <si>
    <t>lixadeira/esmeril</t>
  </si>
  <si>
    <t>Lâmpadas UV 20WHATTS</t>
  </si>
  <si>
    <t>DISCO DE DESBASTE P/ METAL</t>
  </si>
  <si>
    <t xml:space="preserve">MÁSCARA INDUSTRIAL </t>
  </si>
  <si>
    <t>LIVRO ATA 100 FLS</t>
  </si>
  <si>
    <r>
      <rPr>
        <b/>
        <sz val="12"/>
        <color indexed="8"/>
        <rFont val="Calibri"/>
        <family val="2"/>
      </rPr>
      <t>1. Mão de obra</t>
    </r>
    <r>
      <rPr>
        <sz val="12"/>
        <color indexed="8"/>
        <rFont val="Calibri"/>
        <family val="2"/>
      </rPr>
      <t xml:space="preserve"> - Operador de ETE, CBO 8623-05 (44H)</t>
    </r>
  </si>
  <si>
    <t>QTD MENSAL</t>
  </si>
  <si>
    <t>SUBTOTAL</t>
  </si>
  <si>
    <r>
      <rPr>
        <b/>
        <sz val="12"/>
        <color indexed="8"/>
        <rFont val="Calibri"/>
        <family val="2"/>
      </rPr>
      <t>4.</t>
    </r>
    <r>
      <rPr>
        <sz val="12"/>
        <color indexed="8"/>
        <rFont val="Calibri"/>
        <family val="2"/>
      </rPr>
      <t xml:space="preserve"> Hora Trabalhada de um Engenheiro Sanitarista ART (horas)</t>
    </r>
  </si>
  <si>
    <t>FILTRO PARA MÁSCARA INDUSTRIAL</t>
  </si>
  <si>
    <t>10mm</t>
  </si>
  <si>
    <t>PROTETOR SOLAR, PROTETOR SOLAR. PROFISSIONAL, FPS50, LOÇÃO EMULSIONADA DE COLORAÇÃO NATURAL, NÃO GORDUROSA E NÃO COMEDOGÊNICA, PROTEÇÃO CONTRA RAIOS UVA E UVB, COMPOSTO DE DIÓXIDO DE TITÂNIO, MICRONIZADO OU EM SUSPENSÃO. FORMULAÇÃO COSMÉTICA E NÃO OCLUSIVA, HIDRATANTE E EMOLIENTE, PH FISIOLÓGICO E LIVRE DE ÓLEO, DEVE SER DERMATOLOGICAMENTE TESTADO E RESISTENTE À ÁGUA. VALIDADE 02 ANOS A PARTIR DA ENTREGA. APRESENTAR LAUDO DE LABORATÓRIO CREDENCIADO PELA ANVISA. APRESENTAR CRF. BISNAGA COM 120 G</t>
  </si>
  <si>
    <t>Protetor Solar</t>
  </si>
  <si>
    <t>MÁSCARA (RESPIRADOR FACIAL), COM FILTRO DUPLO DE CARVÃO ATIVADO PARA RETER VAPORES ORGÂNICOS OU ÁCIDOS, EM BORRACHA DE SILICONE NA COR CINZA E COM ELÁSTICO.</t>
  </si>
  <si>
    <t>FILTRO RESPIRADOR, REFERÊNCIA 296871, USO MÁSCARA SEMIFACIAL, APLICAÇÃO VAPORES ORGÂNICOS COMO CLORO, ÁCIDO CLORÍDRICO, D I, CARACTERÍSTICAS ADICIONAIS COM ROSCA, COMPATIBILIDADE RESPIRADOR ADVANTAGE 200 LS</t>
  </si>
  <si>
    <t>Chapeu</t>
  </si>
  <si>
    <t>Chapéu de palha fina com arame</t>
  </si>
  <si>
    <t>SOLUÇÃO LIMPEZA MULTIUSO - Desinfetante, aspecto físico líquido, aplicação limpeza em geral,, características adicionais aroma, pH 10 a 10,5, viscosidade 400/500 CPS, composição amoníaco tensoativo (aniônico e não aniônico), constituído com agentes bactericidas, detergente biodegradável, agentes sequestrantes, promovendo a desinfecção e desodorização da superfície onde é aplicado, controlando os maus odores provenientes da matéria orgânica decomposta por micro-organismos, a base de cloreto de benzalconio, com diluição de 1:10 bactericida, 1:50 bacteriostático e 1:20 odorizante, frasco com 1L. Marca Refereência: Casa e Perfume, Veja, Similar ou de Qualidade Superior.</t>
  </si>
  <si>
    <t>Desinfetante Litro</t>
  </si>
  <si>
    <t>Rastelo</t>
  </si>
  <si>
    <t>Rastelo Para Construção De Aceiro, Em Aço De Alta Resistência. Utilizada Para Limpar Linhas De Fogo. Cabo De Madeira Com 125 Cm De Comprimento. Medidas Aproximadas: Largura 25 Cm, Dentes De 9 Cm.</t>
  </si>
  <si>
    <t>Rodo</t>
  </si>
  <si>
    <t>Rodo base de ferro com 40 cm, borracha dupla, cabo longo</t>
  </si>
  <si>
    <t xml:space="preserve">BROCHA P/ PINTURA 182X80MM </t>
  </si>
  <si>
    <t>Brocha</t>
  </si>
  <si>
    <t xml:space="preserve"> DISCO DE DESBASTE PARA METAL, 4.1/2´X1/4´X7/8´ UTILIZADO NOS TRABALHOS DE DESBASTE EM AÇOS E METAIS FERROSOS EM GERAL </t>
  </si>
  <si>
    <t xml:space="preserve">LÂMPADA GERMICIDA COM EMISSÃO DE RADIAÇÃO ULTRA VIOLETA DE ONDA CURTA COM PICO DE 253,7 NM (UV-C), POTÊNCIA 30 WATS, UVC=11,2 WATTS, VIDA ÚTIL=8000 HORAS, COMPRIMENTO TOTAL 907 MM, DIÂMETRO 26 MM, MODELO TUV G30T8 UV-C LONG LIFE (VIDA LONGA) 220 V - MARCA: PHILIPS </t>
  </si>
  <si>
    <t>TINTA EMBORRACHADA 3,6L</t>
  </si>
  <si>
    <t>SODA CÁUSTICA KG</t>
  </si>
  <si>
    <t xml:space="preserve">Soda cáustica, aspecto físico escamas brancas, pureza mínima 98 PER, teor máximo cloretos 1,20 PER, teor máximo carbonato 1PER, aplicação: para desentupimentos de tubulações de esgoto. Apresentar o registro da ANVISA. </t>
  </si>
  <si>
    <t xml:space="preserve">TINTA EMBORRACHADA NA COR AMARELA PARA DEMARCAÇÃO DE FAIXAS, GALÃO DE 3,6 L </t>
  </si>
  <si>
    <t xml:space="preserve">CORDA DE SISAL, NOME CORDA DE SISAL 02 POLEGADAS (50MM) PARA PISTA DE CORDA, CARGA DE RESISTÊNCIA 5000 QUILOS </t>
  </si>
  <si>
    <t>CORDA GROSSA SISAL, METRO</t>
  </si>
  <si>
    <t>Biorremediador para remoção de incrustações causadas pelo acúmulo de gordura em redes coletoras de esgoto doméstico do Sistema de Esgotamento Sanitário do Município de Joinville. Ter origem biológica, livres de organismos patogênicos e inofensivos ao meio ambiente; possuir certificados de registro junto à Agência Nacional de Vigilância Sanitária (ANVISA) e ao Instituto Brasileiro de Meio Ambiente e Recursos Naturais Renováveis (IBAMA); deverá possuir no mínimo as seguintes espécies de microorganismos: Bacillus subitillis e Bacillus licheniformis; concentração mínima do produto deverá ser de 1x105 UFC (unidade formadora de colônia) por grama do produto; ser fornecido em embalagem devidamente lacrada, sem qualquer vestígio de violação.</t>
  </si>
  <si>
    <t>Livro Ata de Papelaria; Medindo aproximadamente (205x297)cm Vertical; Capa Pesando aproximadamente 1250g/m2; Revestida Com Papel Kraft, Pesando aproximadamente 80g/m2; Na Cor Preta; Com 50fls (numeradas); Papel Offset, Pesando 56g/m2;</t>
  </si>
  <si>
    <t xml:space="preserve">TOALHA DE PAPEL, MATERIAL 100% CELULOSE VIRGEM, COMPRIMENTO 244 M, LARGURA 20 CM, COR BRANCA, CARACTERÍSTICAS ADICIONAIS MACIO E ABSORVENTE </t>
  </si>
  <si>
    <t>PAPEL ABSORVENTE, PCT 02 ROLOS</t>
  </si>
  <si>
    <t>Luva longa G</t>
  </si>
  <si>
    <t>ESMERILHADEIRA PORTÁTIL, TIPO ANGULAR, FERRAMENTA CORTE DISCO, DIÂMETRO DISCO 230 MM, POTÊNCIA 2.100 WATT, ROTAÇÃO 6.200 RPM, PESO 5,30 KG, TENSÃO ALIMENTAÇÃO 220 V</t>
  </si>
  <si>
    <t>Fio Elétrico</t>
  </si>
  <si>
    <t>ENXADA, EM AÇO CARBONO DE ALTA QUALIDADE, TEMPERADO, PINTURA ELETROSTATICA A PÓ NA COR PRETA, BITOLA 230 X 276 MM, OLHO REDONDO DIAMETRO 38 MM, CABO EM MADEIRA POLIDA MÍNIMO 1,5 CM.</t>
  </si>
  <si>
    <t>Enxada c/ Cabo</t>
  </si>
  <si>
    <t>Medidor de PH</t>
  </si>
  <si>
    <t xml:space="preserve">PHMETRO DE BOLSO (TIPO CANETA) – FAIXA DE PH 0,00~14,00. Este medidor de pH estilo caneta digital é um instrumento ideal para aquários, indústrias, piscinas, escolas, laboratórios, alimentos e bebidas etc. Seu custo bastante reduzido e por ser um equipamento durável e oferecer medições precisas faz desse equipamento um sucesso de vendas. - Especificações : Faixa de medição de pH: 0,0 - 14.0 Ph; Resolução: 0,1 pH; Precisão: ± pH 0,1 (20 °C), ± 0,2 pH; Temperatura de Operação: 0-50 °C (32-122 °F); Calibração: manual, 1 ponto; Peso: aproximadamente 0.51g (após as baterias instaladas); Dimensões: 152 x 29 x 15mm (5,984 x 1,142 x 0,591 polegadas); - Operação e Manutenção: Para fazer uma leitura de sua solução basta colocar a cabeça da sonda na solução por 1-2 minutos para chegar à mesma temperatura que a solução. Você não tem que pressionar nenhum botão para fazer nova medição. Apenas remova o aparelho da solução e espere que apareça no visor ""000"" e esta pronto para ser usado em outra medição de pH. Lavar o eletrodo após o uso em água doce e limpar uma vez por semana para garantir a precisão. Para melhorar a eficiência e vida útil do aparelho, recomendamos que deixe o eletrodo envolvido em espuma levemente umedecida com solução de KCl a 3 molar. Um eletrodo sujo pode distorcer as leituras e o resultando. - Acompanha o equipamento Aparelho (01 pç); Bateria 1.5V (04 pcs); Manual do usuário em português (01 unid). " </t>
  </si>
  <si>
    <t>SOLUÇÃO TAMPÃO, LEITURA PH 7,0, APLICAÇÃO CALIBRAGEM DE PEAGÂMETRO</t>
  </si>
  <si>
    <t>SOLUÇÃO ALCALINA para aparelho phgametro, 500ML</t>
  </si>
  <si>
    <t>Bactérias Bioremediadoras  KG</t>
  </si>
  <si>
    <t>10 metros</t>
  </si>
  <si>
    <t>Fita veda rosca, teflon, 25m, 18mm, 0,08mm, resistência a temperatura, ABNT. Marca TECNOTAPE</t>
  </si>
  <si>
    <t xml:space="preserve">ALICATE DE PRESSÃO, MATERIAL FERRO, TRATAMENTO SUPERFICIAL AÇO NIQUELADO, MORDENTE INFERIOR CURVO, ABERTURA DA BOCA 28, TAMANHO 10 </t>
  </si>
  <si>
    <t>ARCO SERRA - Arco de serra, (marca referência Starret) 12”</t>
  </si>
  <si>
    <t>Alicate universal 8", corpo em aço especial e temperado , acabamento fosfatizado, cabeça e articulação lixada. Têmpera especial no gume de corte e mandúbula, isolação elétrica de 1.000v. NBR 9699</t>
  </si>
  <si>
    <t xml:space="preserve">JOGO DE CHAVE DE FENDA E PHILLIPS, COM 10 PEÇAS (CHAVES DE FENDA: 6, 1-1/2, 3, 4, 6, 2; CHAVES PHILIPS: 2, 4, 1-1/2, 4). CABOS COM GEOMETRIA DE 4 LÓBULOS E IDENTIFICADOS POR CORES. HASTES DE LIGA DE AÇO E NIQUELADAS. DEVE ACOMPANHAR SUPORTE PARA ARMAZENAMENTO DAS CHAVES. </t>
  </si>
  <si>
    <t>Policloreto de Alumínio em pó KG</t>
  </si>
  <si>
    <t>POLICLORETO DE ALUMINIO, para a aplicação (como coagulante/floculante) nas águas provenientes de ETE - Estação de Tratamento de Esgoto</t>
  </si>
  <si>
    <t>Iodo 1000ml</t>
  </si>
  <si>
    <r>
      <t xml:space="preserve">Nota: Valores mensais por empregado. </t>
    </r>
    <r>
      <rPr>
        <b/>
        <sz val="8"/>
        <color indexed="8"/>
        <rFont val="Calibri"/>
        <family val="2"/>
      </rPr>
      <t/>
    </r>
  </si>
  <si>
    <t>* A empresa contratada apresentará à contratante orçamento com pelo menos 02 (duas) cotações no mercado, para aprovação</t>
  </si>
  <si>
    <t>Chave Grifo nº 08 (chave para tubo de 8 polegadas)</t>
  </si>
  <si>
    <t>LICITAÇÃO Nº: Pregão Eletrônico nº 07/2016</t>
  </si>
  <si>
    <r>
      <rPr>
        <b/>
        <sz val="12"/>
        <color indexed="8"/>
        <rFont val="Calibri"/>
        <family val="2"/>
      </rPr>
      <t>5.</t>
    </r>
    <r>
      <rPr>
        <sz val="12"/>
        <color indexed="8"/>
        <rFont val="Calibri"/>
        <family val="2"/>
      </rPr>
      <t xml:space="preserve"> Peças.</t>
    </r>
    <r>
      <rPr>
        <i/>
        <sz val="12"/>
        <color indexed="8"/>
        <rFont val="Calibri"/>
        <family val="2"/>
      </rPr>
      <t xml:space="preserve"> Que somente serão pagas se houver utilização*</t>
    </r>
  </si>
  <si>
    <r>
      <rPr>
        <b/>
        <sz val="12"/>
        <color indexed="8"/>
        <rFont val="Calibri"/>
        <family val="2"/>
      </rPr>
      <t>3.</t>
    </r>
    <r>
      <rPr>
        <sz val="12"/>
        <color indexed="8"/>
        <rFont val="Calibri"/>
        <family val="2"/>
      </rPr>
      <t xml:space="preserve"> Limpa-fossa M3</t>
    </r>
  </si>
  <si>
    <t xml:space="preserve">02. RESERVA PARA REPOSIÇÃO DE PEÇAS </t>
  </si>
  <si>
    <t>VALOR TOTAL (SOMA DOS ITENS 01 E 02)</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</si>
</sst>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8" formatCode="&quot;R$&quot;\ #,##0.00;[Red]\-&quot;R$&quot;\ #,##0.00"/>
    <numFmt numFmtId="44" formatCode="_-&quot;R$&quot;\ * #,##0.00_-;\-&quot;R$&quot;\ * #,##0.00_-;_-&quot;R$&quot;\ * &quot;-&quot;??_-;_-@_-"/>
    <numFmt numFmtId="43" formatCode="_-* #,##0.00_-;\-* #,##0.00_-;_-* &quot;-&quot;??_-;_-@_-"/>
    <numFmt numFmtId="164" formatCode="_(&quot;R$ &quot;* #,##0.00_);_(&quot;R$ &quot;* \(#,##0.00\);_(&quot;R$ &quot;* &quot;-&quot;??_);_(@_)"/>
    <numFmt numFmtId="165" formatCode="_(* #,##0.00_);_(* \(#,##0.00\);_(* &quot;-&quot;??_);_(@_)"/>
    <numFmt numFmtId="166" formatCode="[$R$-416]\ #,##0.00;[Red]\-[$R$-416]\ #,##0.00"/>
    <numFmt numFmtId="167" formatCode="0.0000"/>
    <numFmt numFmtId="168" formatCode="0.0"/>
  </numFmts>
  <fonts count="29" x14ac:knownFonts="1">
    <font>
      <sz val="11"/>
      <color theme="1"/>
      <name val="Calibri"/>
      <family val="2"/>
      <scheme val="minor"/>
    </font>
    <font>
      <sz val="11"/>
      <color theme="1"/>
      <name val="Calibri"/>
      <family val="2"/>
      <scheme val="minor"/>
    </font>
    <font>
      <sz val="11"/>
      <color indexed="8"/>
      <name val="Calibri"/>
      <family val="2"/>
    </font>
    <font>
      <sz val="10"/>
      <name val="Arial"/>
      <family val="2"/>
    </font>
    <font>
      <sz val="9"/>
      <color indexed="81"/>
      <name val="Tahoma"/>
      <family val="2"/>
    </font>
    <font>
      <b/>
      <sz val="9"/>
      <color indexed="81"/>
      <name val="Tahoma"/>
      <family val="2"/>
    </font>
    <font>
      <b/>
      <sz val="8"/>
      <color indexed="81"/>
      <name val="Tahoma"/>
      <family val="2"/>
    </font>
    <font>
      <b/>
      <sz val="8"/>
      <color indexed="8"/>
      <name val="Calibri"/>
      <family val="2"/>
    </font>
    <font>
      <b/>
      <sz val="12"/>
      <color indexed="8"/>
      <name val="Calibri"/>
      <family val="2"/>
    </font>
    <font>
      <sz val="12"/>
      <color indexed="8"/>
      <name val="Calibri"/>
      <family val="2"/>
    </font>
    <font>
      <b/>
      <sz val="8"/>
      <name val="Calibri"/>
      <family val="2"/>
    </font>
    <font>
      <sz val="8"/>
      <color theme="1"/>
      <name val="Calibri"/>
      <family val="2"/>
      <scheme val="minor"/>
    </font>
    <font>
      <sz val="8"/>
      <name val="Calibri"/>
      <family val="2"/>
    </font>
    <font>
      <sz val="8"/>
      <name val="Calibri"/>
      <family val="2"/>
      <scheme val="minor"/>
    </font>
    <font>
      <sz val="8"/>
      <color indexed="8"/>
      <name val="Calibri"/>
      <family val="2"/>
    </font>
    <font>
      <b/>
      <sz val="8"/>
      <color rgb="FFFF0000"/>
      <name val="Calibri"/>
      <family val="2"/>
    </font>
    <font>
      <b/>
      <sz val="8"/>
      <color theme="1"/>
      <name val="Calibri"/>
      <family val="2"/>
      <scheme val="minor"/>
    </font>
    <font>
      <sz val="8"/>
      <color rgb="FF000000"/>
      <name val="Calibri"/>
      <family val="2"/>
      <scheme val="minor"/>
    </font>
    <font>
      <b/>
      <sz val="8"/>
      <color rgb="FF000000"/>
      <name val="Calibri"/>
      <family val="2"/>
      <scheme val="minor"/>
    </font>
    <font>
      <b/>
      <sz val="8"/>
      <name val="Calibri"/>
      <family val="2"/>
      <scheme val="minor"/>
    </font>
    <font>
      <b/>
      <sz val="10"/>
      <color theme="1"/>
      <name val="Calibri"/>
      <family val="2"/>
      <scheme val="minor"/>
    </font>
    <font>
      <sz val="10"/>
      <color theme="1"/>
      <name val="Calibri"/>
      <family val="2"/>
      <scheme val="minor"/>
    </font>
    <font>
      <b/>
      <sz val="9"/>
      <name val="Calibri"/>
      <family val="2"/>
      <scheme val="minor"/>
    </font>
    <font>
      <b/>
      <sz val="12"/>
      <color theme="1"/>
      <name val="Calibri"/>
      <family val="2"/>
      <scheme val="minor"/>
    </font>
    <font>
      <sz val="12"/>
      <color theme="1"/>
      <name val="Calibri"/>
      <family val="2"/>
    </font>
    <font>
      <sz val="10"/>
      <name val="Calibri"/>
      <family val="2"/>
      <scheme val="minor"/>
    </font>
    <font>
      <sz val="10"/>
      <color rgb="FF000000"/>
      <name val="Calibri"/>
      <family val="2"/>
    </font>
    <font>
      <i/>
      <sz val="12"/>
      <color indexed="8"/>
      <name val="Calibri"/>
      <family val="2"/>
    </font>
    <font>
      <sz val="10"/>
      <color indexed="8"/>
      <name val="Calibri"/>
      <family val="2"/>
    </font>
  </fonts>
  <fills count="1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92D050"/>
        <bgColor indexed="64"/>
      </patternFill>
    </fill>
    <fill>
      <patternFill patternType="solid">
        <fgColor theme="0" tint="-0.249977111117893"/>
        <bgColor indexed="64"/>
      </patternFill>
    </fill>
    <fill>
      <patternFill patternType="solid">
        <fgColor rgb="FFCCCCCC"/>
        <bgColor indexed="64"/>
      </patternFill>
    </fill>
    <fill>
      <patternFill patternType="solid">
        <fgColor rgb="FF00B0F0"/>
        <bgColor indexed="64"/>
      </patternFill>
    </fill>
    <fill>
      <patternFill patternType="solid">
        <fgColor rgb="FFFF0000"/>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indexed="31"/>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19">
    <xf numFmtId="0" fontId="0" fillId="0" borderId="0"/>
    <xf numFmtId="4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9" fontId="1" fillId="0" borderId="0" applyFont="0" applyFill="0" applyBorder="0" applyAlignment="0" applyProtection="0"/>
  </cellStyleXfs>
  <cellXfs count="364">
    <xf numFmtId="0" fontId="0" fillId="0" borderId="0" xfId="0"/>
    <xf numFmtId="0" fontId="2" fillId="0" borderId="0" xfId="0" applyFont="1"/>
    <xf numFmtId="4" fontId="2" fillId="0" borderId="0" xfId="0" applyNumberFormat="1" applyFont="1" applyFill="1" applyBorder="1"/>
    <xf numFmtId="44" fontId="9" fillId="0" borderId="1" xfId="1" applyFont="1" applyFill="1" applyBorder="1" applyAlignment="1" applyProtection="1">
      <alignment horizontal="right" vertical="center"/>
      <protection locked="0"/>
    </xf>
    <xf numFmtId="44" fontId="9" fillId="0" borderId="17" xfId="1" applyFont="1" applyFill="1" applyBorder="1" applyAlignment="1" applyProtection="1">
      <alignment horizontal="right" vertical="center"/>
      <protection locked="0"/>
    </xf>
    <xf numFmtId="1" fontId="9" fillId="0" borderId="1" xfId="0" applyNumberFormat="1" applyFont="1" applyBorder="1" applyAlignment="1" applyProtection="1">
      <alignment horizontal="center" vertical="center"/>
    </xf>
    <xf numFmtId="0" fontId="7" fillId="3" borderId="1" xfId="0" applyFont="1" applyFill="1" applyBorder="1" applyAlignment="1" applyProtection="1">
      <alignment horizontal="center" wrapText="1"/>
    </xf>
    <xf numFmtId="0" fontId="11" fillId="0" borderId="0" xfId="0" applyFont="1"/>
    <xf numFmtId="0" fontId="12" fillId="0" borderId="0" xfId="0" applyFont="1" applyAlignment="1" applyProtection="1">
      <alignment horizontal="center" vertical="center"/>
    </xf>
    <xf numFmtId="0" fontId="12" fillId="0" borderId="0" xfId="0" applyFont="1" applyAlignment="1" applyProtection="1">
      <alignment vertical="center"/>
    </xf>
    <xf numFmtId="0" fontId="10" fillId="0" borderId="0" xfId="0" applyFont="1" applyFill="1" applyAlignment="1" applyProtection="1">
      <alignment horizontal="center" vertical="center"/>
    </xf>
    <xf numFmtId="0" fontId="10" fillId="0" borderId="0" xfId="0" applyFont="1" applyFill="1" applyAlignment="1" applyProtection="1">
      <alignment vertical="center"/>
    </xf>
    <xf numFmtId="0" fontId="13" fillId="0" borderId="0" xfId="0" applyFont="1" applyProtection="1"/>
    <xf numFmtId="0" fontId="13" fillId="0" borderId="0" xfId="0" applyFont="1" applyAlignment="1" applyProtection="1">
      <alignment horizontal="center"/>
    </xf>
    <xf numFmtId="0" fontId="12" fillId="0" borderId="2" xfId="0" applyFont="1" applyFill="1" applyBorder="1" applyAlignment="1" applyProtection="1">
      <alignment vertical="center" wrapText="1"/>
    </xf>
    <xf numFmtId="49" fontId="12" fillId="0" borderId="2" xfId="0" applyNumberFormat="1" applyFont="1" applyFill="1" applyBorder="1" applyAlignment="1" applyProtection="1">
      <alignment vertical="center" wrapText="1"/>
      <protection locked="0"/>
    </xf>
    <xf numFmtId="0" fontId="13" fillId="0" borderId="0" xfId="0" applyFont="1" applyProtection="1">
      <protection locked="0"/>
    </xf>
    <xf numFmtId="0" fontId="12" fillId="0" borderId="0" xfId="0" applyFont="1" applyAlignment="1" applyProtection="1">
      <alignment horizontal="center"/>
      <protection locked="0"/>
    </xf>
    <xf numFmtId="0" fontId="14" fillId="0" borderId="0" xfId="0" applyFont="1" applyBorder="1" applyAlignment="1" applyProtection="1">
      <alignment vertical="center" wrapText="1"/>
    </xf>
    <xf numFmtId="0" fontId="14" fillId="0" borderId="0" xfId="0" applyFont="1" applyAlignment="1" applyProtection="1">
      <alignment horizontal="center"/>
    </xf>
    <xf numFmtId="0" fontId="7" fillId="0" borderId="1" xfId="0" applyFont="1" applyFill="1" applyBorder="1" applyAlignment="1" applyProtection="1">
      <alignment horizontal="center"/>
    </xf>
    <xf numFmtId="0" fontId="14" fillId="0" borderId="1" xfId="0" applyFont="1" applyFill="1" applyBorder="1" applyProtection="1"/>
    <xf numFmtId="0" fontId="7" fillId="7" borderId="1" xfId="0" applyFont="1" applyFill="1" applyBorder="1" applyAlignment="1" applyProtection="1">
      <alignment horizontal="center"/>
    </xf>
    <xf numFmtId="0" fontId="12" fillId="0" borderId="1" xfId="0" applyFont="1" applyFill="1" applyBorder="1" applyAlignment="1" applyProtection="1">
      <alignment horizontal="center"/>
      <protection locked="0"/>
    </xf>
    <xf numFmtId="0" fontId="14" fillId="0" borderId="1" xfId="0" applyFont="1" applyFill="1" applyBorder="1" applyAlignment="1" applyProtection="1">
      <alignment horizontal="center"/>
    </xf>
    <xf numFmtId="0" fontId="14" fillId="0" borderId="0" xfId="0" applyFont="1" applyBorder="1" applyAlignment="1" applyProtection="1">
      <alignment horizontal="center"/>
    </xf>
    <xf numFmtId="0" fontId="14" fillId="0" borderId="0" xfId="0" applyFont="1" applyBorder="1" applyProtection="1"/>
    <xf numFmtId="0" fontId="7" fillId="7" borderId="1"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0" fillId="7" borderId="1" xfId="0" applyNumberFormat="1" applyFont="1" applyFill="1" applyBorder="1" applyAlignment="1" applyProtection="1">
      <alignment horizontal="center" vertical="center" wrapText="1"/>
    </xf>
    <xf numFmtId="0" fontId="11" fillId="0" borderId="0" xfId="0" applyFont="1" applyBorder="1" applyProtection="1"/>
    <xf numFmtId="0" fontId="11" fillId="0" borderId="0" xfId="0" applyFont="1" applyBorder="1" applyAlignment="1" applyProtection="1">
      <alignment horizontal="center"/>
    </xf>
    <xf numFmtId="0" fontId="7" fillId="0" borderId="1" xfId="0" applyFont="1" applyBorder="1" applyAlignment="1" applyProtection="1">
      <alignment horizontal="center" vertical="center"/>
    </xf>
    <xf numFmtId="0" fontId="14" fillId="0" borderId="1" xfId="0" applyFont="1" applyBorder="1" applyAlignment="1" applyProtection="1">
      <alignment vertical="center" wrapText="1"/>
    </xf>
    <xf numFmtId="0" fontId="14" fillId="0" borderId="1" xfId="0" applyFont="1" applyBorder="1" applyAlignment="1" applyProtection="1">
      <alignment vertical="center" wrapText="1"/>
      <protection locked="0"/>
    </xf>
    <xf numFmtId="164" fontId="14" fillId="0" borderId="1" xfId="2" applyFont="1" applyBorder="1" applyAlignment="1" applyProtection="1">
      <alignment horizontal="center" vertical="center" wrapText="1"/>
      <protection locked="0"/>
    </xf>
    <xf numFmtId="14" fontId="14" fillId="0" borderId="1" xfId="0" applyNumberFormat="1" applyFont="1" applyBorder="1" applyAlignment="1" applyProtection="1">
      <alignment horizontal="center" vertical="center" wrapText="1"/>
      <protection locked="0"/>
    </xf>
    <xf numFmtId="0" fontId="14" fillId="0" borderId="0" xfId="0" applyFont="1" applyFill="1" applyBorder="1" applyProtection="1"/>
    <xf numFmtId="0" fontId="7" fillId="4" borderId="1" xfId="0" applyFont="1" applyFill="1" applyBorder="1" applyAlignment="1" applyProtection="1">
      <alignment horizontal="center" vertical="center" wrapText="1"/>
    </xf>
    <xf numFmtId="0" fontId="14" fillId="0" borderId="0" xfId="0" applyFont="1" applyProtection="1">
      <protection locked="0"/>
    </xf>
    <xf numFmtId="164" fontId="14" fillId="0" borderId="1" xfId="2" applyFont="1" applyBorder="1" applyAlignment="1" applyProtection="1">
      <alignment horizontal="right" vertical="center" wrapText="1"/>
      <protection locked="0"/>
    </xf>
    <xf numFmtId="0" fontId="7" fillId="0" borderId="1" xfId="0" applyFont="1" applyFill="1" applyBorder="1" applyAlignment="1" applyProtection="1">
      <alignment horizontal="center" vertical="center" wrapText="1"/>
    </xf>
    <xf numFmtId="0" fontId="14" fillId="0" borderId="1" xfId="0" applyFont="1" applyFill="1" applyBorder="1" applyAlignment="1" applyProtection="1">
      <alignment vertical="center" wrapText="1"/>
      <protection locked="0"/>
    </xf>
    <xf numFmtId="164" fontId="14" fillId="0" borderId="1" xfId="2" applyFont="1" applyFill="1" applyBorder="1" applyAlignment="1" applyProtection="1">
      <alignment horizontal="right" vertical="center" wrapText="1"/>
      <protection locked="0"/>
    </xf>
    <xf numFmtId="9" fontId="14" fillId="0" borderId="0" xfId="0" applyNumberFormat="1" applyFont="1" applyProtection="1">
      <protection locked="0"/>
    </xf>
    <xf numFmtId="164" fontId="14" fillId="0" borderId="1" xfId="2" applyFont="1" applyFill="1" applyBorder="1" applyAlignment="1" applyProtection="1">
      <alignment horizontal="center" vertical="center" wrapText="1"/>
      <protection locked="0"/>
    </xf>
    <xf numFmtId="0" fontId="11" fillId="0" borderId="0" xfId="0" applyFont="1" applyFill="1" applyAlignment="1">
      <alignment wrapText="1"/>
    </xf>
    <xf numFmtId="164" fontId="7" fillId="2" borderId="1" xfId="2" applyFont="1" applyFill="1" applyBorder="1" applyAlignment="1" applyProtection="1">
      <alignment horizontal="right" vertical="center" wrapText="1"/>
      <protection locked="0"/>
    </xf>
    <xf numFmtId="0" fontId="14" fillId="0" borderId="0" xfId="0" applyFont="1" applyProtection="1"/>
    <xf numFmtId="0" fontId="7" fillId="0" borderId="0" xfId="0" applyFont="1" applyBorder="1" applyAlignment="1" applyProtection="1">
      <alignment horizontal="center"/>
      <protection locked="0"/>
    </xf>
    <xf numFmtId="0" fontId="7" fillId="0" borderId="3" xfId="0" applyFont="1" applyBorder="1" applyAlignment="1" applyProtection="1">
      <alignment horizontal="center"/>
      <protection locked="0"/>
    </xf>
    <xf numFmtId="44" fontId="11" fillId="0" borderId="1" xfId="1" applyFont="1" applyFill="1" applyBorder="1" applyAlignment="1">
      <alignment vertical="center"/>
    </xf>
    <xf numFmtId="0" fontId="11" fillId="0" borderId="0" xfId="0" applyFont="1" applyFill="1"/>
    <xf numFmtId="0" fontId="7" fillId="8" borderId="1" xfId="0" applyFont="1" applyFill="1" applyBorder="1" applyAlignment="1" applyProtection="1">
      <alignment horizontal="center" vertical="center" wrapText="1"/>
    </xf>
    <xf numFmtId="44" fontId="11" fillId="0" borderId="1" xfId="1" applyFont="1" applyBorder="1" applyAlignment="1">
      <alignment horizontal="center" vertical="center"/>
    </xf>
    <xf numFmtId="0" fontId="14" fillId="0" borderId="3" xfId="0" applyFont="1" applyBorder="1" applyProtection="1">
      <protection locked="0"/>
    </xf>
    <xf numFmtId="0" fontId="7" fillId="0" borderId="6" xfId="0" applyFont="1" applyFill="1" applyBorder="1" applyAlignment="1" applyProtection="1">
      <alignment horizontal="center"/>
    </xf>
    <xf numFmtId="0" fontId="14" fillId="0" borderId="1" xfId="0" applyFont="1" applyFill="1" applyBorder="1" applyProtection="1">
      <protection locked="0"/>
    </xf>
    <xf numFmtId="0" fontId="7" fillId="0" borderId="8" xfId="0" applyFont="1" applyFill="1" applyBorder="1" applyAlignment="1" applyProtection="1">
      <alignment horizontal="center"/>
    </xf>
    <xf numFmtId="0" fontId="11" fillId="0" borderId="4" xfId="0"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164" fontId="14" fillId="3" borderId="1" xfId="2" applyFont="1" applyFill="1" applyBorder="1" applyAlignment="1" applyProtection="1">
      <alignment horizontal="center" vertical="center" wrapText="1"/>
      <protection locked="0"/>
    </xf>
    <xf numFmtId="164" fontId="7" fillId="2" borderId="1" xfId="2" applyFont="1" applyFill="1" applyBorder="1" applyAlignment="1" applyProtection="1">
      <alignment horizontal="right"/>
      <protection locked="0"/>
    </xf>
    <xf numFmtId="0" fontId="14" fillId="0" borderId="1" xfId="0" applyFont="1" applyFill="1" applyBorder="1" applyAlignment="1" applyProtection="1">
      <protection locked="0"/>
    </xf>
    <xf numFmtId="164" fontId="14" fillId="0" borderId="1" xfId="2" applyFont="1" applyFill="1" applyBorder="1" applyAlignment="1" applyProtection="1">
      <alignment horizontal="right"/>
      <protection locked="0"/>
    </xf>
    <xf numFmtId="0" fontId="14" fillId="0" borderId="0" xfId="0" applyFont="1" applyFill="1" applyProtection="1">
      <protection locked="0"/>
    </xf>
    <xf numFmtId="2" fontId="14" fillId="0" borderId="0" xfId="0" applyNumberFormat="1" applyFont="1" applyFill="1" applyProtection="1">
      <protection locked="0"/>
    </xf>
    <xf numFmtId="44" fontId="11" fillId="0" borderId="0" xfId="1" applyFont="1"/>
    <xf numFmtId="0" fontId="7" fillId="0" borderId="1" xfId="0" applyFont="1" applyBorder="1" applyAlignment="1" applyProtection="1">
      <alignment horizontal="center"/>
    </xf>
    <xf numFmtId="0" fontId="7" fillId="0" borderId="1" xfId="0" applyFont="1" applyBorder="1" applyAlignment="1" applyProtection="1">
      <alignment horizontal="center"/>
      <protection locked="0"/>
    </xf>
    <xf numFmtId="10" fontId="14" fillId="0" borderId="1" xfId="10" applyNumberFormat="1" applyFont="1" applyBorder="1" applyAlignment="1" applyProtection="1">
      <alignment horizontal="center"/>
    </xf>
    <xf numFmtId="164" fontId="14" fillId="0" borderId="1" xfId="2" applyFont="1" applyBorder="1" applyAlignment="1" applyProtection="1">
      <alignment horizontal="right"/>
      <protection locked="0"/>
    </xf>
    <xf numFmtId="0" fontId="7" fillId="0" borderId="1" xfId="0" applyFont="1" applyFill="1" applyBorder="1" applyAlignment="1" applyProtection="1">
      <alignment horizontal="center" vertical="center"/>
    </xf>
    <xf numFmtId="0" fontId="14" fillId="0" borderId="1" xfId="0" applyFont="1" applyFill="1" applyBorder="1" applyAlignment="1" applyProtection="1">
      <alignment vertical="center" wrapText="1"/>
    </xf>
    <xf numFmtId="10" fontId="14" fillId="0" borderId="1" xfId="10" applyNumberFormat="1" applyFont="1" applyFill="1" applyBorder="1" applyAlignment="1" applyProtection="1">
      <alignment horizontal="center"/>
    </xf>
    <xf numFmtId="10" fontId="14" fillId="0" borderId="1" xfId="10" applyNumberFormat="1" applyFont="1" applyFill="1" applyBorder="1" applyAlignment="1" applyProtection="1">
      <alignment horizontal="center" vertical="center"/>
      <protection locked="0"/>
    </xf>
    <xf numFmtId="44" fontId="14" fillId="0" borderId="1" xfId="1" applyFont="1" applyFill="1" applyBorder="1" applyAlignment="1" applyProtection="1">
      <alignment horizontal="right" vertical="center"/>
      <protection locked="0"/>
    </xf>
    <xf numFmtId="10" fontId="7" fillId="2" borderId="1" xfId="10" applyNumberFormat="1" applyFont="1" applyFill="1" applyBorder="1" applyAlignment="1" applyProtection="1">
      <alignment horizontal="center"/>
      <protection locked="0"/>
    </xf>
    <xf numFmtId="10" fontId="14" fillId="0" borderId="1" xfId="10" applyNumberFormat="1" applyFont="1" applyBorder="1" applyAlignment="1" applyProtection="1">
      <alignment horizontal="center" vertical="center"/>
      <protection locked="0"/>
    </xf>
    <xf numFmtId="164" fontId="14" fillId="0" borderId="1" xfId="2" applyFont="1" applyBorder="1" applyAlignment="1" applyProtection="1">
      <alignment vertical="center"/>
      <protection locked="0"/>
    </xf>
    <xf numFmtId="10" fontId="14" fillId="0" borderId="1" xfId="14" applyNumberFormat="1" applyFont="1" applyBorder="1" applyAlignment="1" applyProtection="1">
      <alignment horizontal="center"/>
      <protection locked="0"/>
    </xf>
    <xf numFmtId="164" fontId="14" fillId="0" borderId="1" xfId="2" applyFont="1" applyBorder="1" applyAlignment="1" applyProtection="1">
      <alignment horizontal="right" vertical="center"/>
      <protection locked="0"/>
    </xf>
    <xf numFmtId="0" fontId="14" fillId="0" borderId="1" xfId="0" applyFont="1" applyBorder="1" applyAlignment="1" applyProtection="1">
      <alignment horizontal="center" vertical="center"/>
    </xf>
    <xf numFmtId="0" fontId="12" fillId="0" borderId="1" xfId="0" applyFont="1" applyFill="1" applyBorder="1" applyAlignment="1" applyProtection="1">
      <alignment horizontal="center"/>
    </xf>
    <xf numFmtId="0" fontId="12" fillId="0" borderId="1" xfId="0" applyFont="1" applyFill="1" applyBorder="1" applyAlignment="1" applyProtection="1"/>
    <xf numFmtId="0" fontId="14" fillId="0" borderId="1" xfId="0" applyFont="1" applyBorder="1" applyAlignment="1" applyProtection="1">
      <alignment horizontal="center"/>
    </xf>
    <xf numFmtId="0" fontId="14" fillId="0" borderId="1" xfId="0" applyFont="1" applyBorder="1" applyProtection="1"/>
    <xf numFmtId="167" fontId="11" fillId="0" borderId="0" xfId="0" applyNumberFormat="1" applyFont="1"/>
    <xf numFmtId="0" fontId="7" fillId="0" borderId="0" xfId="0" applyFont="1" applyFill="1" applyBorder="1" applyAlignment="1" applyProtection="1">
      <alignment horizontal="center" vertical="center" wrapText="1"/>
    </xf>
    <xf numFmtId="10" fontId="7" fillId="0" borderId="0" xfId="10" applyNumberFormat="1" applyFont="1" applyFill="1" applyBorder="1" applyAlignment="1" applyProtection="1">
      <alignment horizontal="center" vertical="center"/>
    </xf>
    <xf numFmtId="165" fontId="7" fillId="0" borderId="0" xfId="0" applyNumberFormat="1" applyFont="1" applyFill="1" applyBorder="1" applyAlignment="1" applyProtection="1">
      <alignment horizontal="center" vertical="center"/>
    </xf>
    <xf numFmtId="0" fontId="14" fillId="8" borderId="1" xfId="0" applyFont="1" applyFill="1" applyBorder="1" applyAlignment="1" applyProtection="1">
      <alignment horizontal="center" vertical="center"/>
    </xf>
    <xf numFmtId="10" fontId="14" fillId="0" borderId="1" xfId="18" applyNumberFormat="1" applyFont="1" applyBorder="1" applyAlignment="1" applyProtection="1">
      <alignment horizontal="center" vertical="center"/>
      <protection locked="0"/>
    </xf>
    <xf numFmtId="9" fontId="11" fillId="0" borderId="0" xfId="18" applyFont="1"/>
    <xf numFmtId="0" fontId="14" fillId="0" borderId="1" xfId="0" applyFont="1" applyFill="1" applyBorder="1" applyAlignment="1" applyProtection="1">
      <alignment horizontal="center" vertical="center"/>
    </xf>
    <xf numFmtId="10" fontId="11" fillId="0" borderId="0" xfId="18" applyNumberFormat="1" applyFont="1"/>
    <xf numFmtId="10" fontId="7" fillId="2" borderId="1" xfId="10" applyNumberFormat="1" applyFont="1" applyFill="1" applyBorder="1" applyAlignment="1" applyProtection="1">
      <alignment horizontal="center" vertical="center"/>
      <protection locked="0"/>
    </xf>
    <xf numFmtId="164" fontId="7" fillId="2" borderId="1" xfId="2" applyFont="1" applyFill="1" applyBorder="1" applyAlignment="1" applyProtection="1">
      <alignment horizontal="center" vertical="center"/>
      <protection locked="0"/>
    </xf>
    <xf numFmtId="0" fontId="10" fillId="0" borderId="1" xfId="0" applyFont="1" applyBorder="1" applyAlignment="1" applyProtection="1">
      <alignment horizontal="center"/>
    </xf>
    <xf numFmtId="0" fontId="10" fillId="0" borderId="1" xfId="0" applyFont="1" applyBorder="1" applyAlignment="1" applyProtection="1">
      <alignment horizontal="center"/>
      <protection locked="0"/>
    </xf>
    <xf numFmtId="0" fontId="12" fillId="0" borderId="1" xfId="0" applyFont="1" applyBorder="1" applyAlignment="1" applyProtection="1">
      <alignment vertical="center" wrapText="1"/>
    </xf>
    <xf numFmtId="164" fontId="12" fillId="0" borderId="1" xfId="2" applyFont="1" applyBorder="1" applyAlignment="1" applyProtection="1">
      <alignment vertical="center" wrapText="1"/>
      <protection locked="0"/>
    </xf>
    <xf numFmtId="0" fontId="10" fillId="0" borderId="1" xfId="0" applyFont="1" applyBorder="1" applyAlignment="1" applyProtection="1">
      <alignment horizontal="center" vertical="center" wrapText="1"/>
    </xf>
    <xf numFmtId="10" fontId="12" fillId="0" borderId="1" xfId="10" applyNumberFormat="1" applyFont="1" applyFill="1" applyBorder="1" applyAlignment="1" applyProtection="1">
      <alignment horizontal="center" vertical="center" wrapText="1"/>
      <protection locked="0"/>
    </xf>
    <xf numFmtId="0" fontId="12" fillId="0" borderId="1" xfId="0" applyFont="1" applyFill="1" applyBorder="1" applyAlignment="1" applyProtection="1">
      <alignment vertical="center" wrapText="1"/>
    </xf>
    <xf numFmtId="10" fontId="12" fillId="0" borderId="1" xfId="14" applyNumberFormat="1" applyFont="1" applyFill="1" applyBorder="1" applyAlignment="1" applyProtection="1">
      <alignment horizontal="center" vertical="center" wrapText="1"/>
      <protection locked="0"/>
    </xf>
    <xf numFmtId="0" fontId="12" fillId="0" borderId="1" xfId="0" applyFont="1" applyBorder="1" applyAlignment="1" applyProtection="1">
      <alignment horizontal="center" vertical="center" wrapText="1"/>
    </xf>
    <xf numFmtId="164" fontId="12" fillId="0" borderId="1" xfId="2" applyFont="1" applyBorder="1" applyAlignment="1" applyProtection="1">
      <alignment horizontal="center" vertical="center" wrapText="1"/>
      <protection locked="0"/>
    </xf>
    <xf numFmtId="0" fontId="14" fillId="0" borderId="1" xfId="0" applyFont="1" applyBorder="1" applyAlignment="1" applyProtection="1"/>
    <xf numFmtId="10" fontId="14" fillId="0" borderId="1" xfId="10" applyNumberFormat="1" applyFont="1" applyBorder="1" applyAlignment="1" applyProtection="1">
      <alignment horizontal="center"/>
      <protection locked="0"/>
    </xf>
    <xf numFmtId="44" fontId="11" fillId="0" borderId="0" xfId="1" applyFont="1" applyFill="1"/>
    <xf numFmtId="0" fontId="17" fillId="0" borderId="0" xfId="0" applyFont="1"/>
    <xf numFmtId="10" fontId="14" fillId="0" borderId="1" xfId="10" applyNumberFormat="1" applyFont="1" applyFill="1" applyBorder="1" applyAlignment="1" applyProtection="1">
      <alignment horizontal="center"/>
      <protection locked="0"/>
    </xf>
    <xf numFmtId="9" fontId="11" fillId="0" borderId="0" xfId="0" applyNumberFormat="1" applyFont="1" applyFill="1"/>
    <xf numFmtId="44" fontId="11" fillId="0" borderId="0" xfId="0" applyNumberFormat="1" applyFont="1" applyFill="1"/>
    <xf numFmtId="0" fontId="11" fillId="0" borderId="0" xfId="0" applyFont="1" applyFill="1" applyAlignment="1">
      <alignment horizontal="right"/>
    </xf>
    <xf numFmtId="10" fontId="11" fillId="0" borderId="0" xfId="0" applyNumberFormat="1" applyFont="1" applyFill="1"/>
    <xf numFmtId="10" fontId="7" fillId="5" borderId="1" xfId="0" applyNumberFormat="1" applyFont="1" applyFill="1" applyBorder="1" applyAlignment="1" applyProtection="1">
      <alignment horizontal="center"/>
      <protection locked="0"/>
    </xf>
    <xf numFmtId="164" fontId="7" fillId="5" borderId="1" xfId="2" applyFont="1" applyFill="1" applyBorder="1" applyAlignment="1" applyProtection="1">
      <alignment horizontal="right"/>
      <protection locked="0"/>
    </xf>
    <xf numFmtId="0" fontId="7" fillId="0" borderId="1" xfId="0" applyFont="1" applyBorder="1" applyAlignment="1" applyProtection="1"/>
    <xf numFmtId="0" fontId="11" fillId="0" borderId="1" xfId="0" applyFont="1" applyBorder="1" applyAlignment="1" applyProtection="1">
      <alignment horizontal="center"/>
      <protection locked="0"/>
    </xf>
    <xf numFmtId="164" fontId="11" fillId="0" borderId="1" xfId="2" applyFont="1" applyBorder="1" applyProtection="1">
      <protection locked="0"/>
    </xf>
    <xf numFmtId="44" fontId="14" fillId="0" borderId="1" xfId="1" applyFont="1" applyBorder="1" applyAlignment="1" applyProtection="1">
      <protection locked="0"/>
    </xf>
    <xf numFmtId="44" fontId="11" fillId="0" borderId="1" xfId="1" applyFont="1" applyBorder="1"/>
    <xf numFmtId="0" fontId="7" fillId="10" borderId="1" xfId="0" applyFont="1" applyFill="1" applyBorder="1" applyAlignment="1" applyProtection="1"/>
    <xf numFmtId="10" fontId="14" fillId="0" borderId="1" xfId="9" applyNumberFormat="1" applyFont="1" applyBorder="1" applyAlignment="1" applyProtection="1">
      <alignment horizontal="center"/>
    </xf>
    <xf numFmtId="0" fontId="11" fillId="0" borderId="1" xfId="0" applyNumberFormat="1" applyFont="1" applyBorder="1"/>
    <xf numFmtId="164" fontId="11" fillId="0" borderId="0" xfId="0" applyNumberFormat="1" applyFont="1" applyFill="1"/>
    <xf numFmtId="10" fontId="14" fillId="0" borderId="1" xfId="13" applyNumberFormat="1" applyFont="1" applyBorder="1" applyAlignment="1" applyProtection="1">
      <alignment horizontal="center"/>
      <protection locked="0"/>
    </xf>
    <xf numFmtId="0" fontId="14" fillId="0" borderId="1" xfId="2" applyNumberFormat="1" applyFont="1" applyBorder="1" applyAlignment="1" applyProtection="1">
      <alignment horizontal="center"/>
      <protection locked="0"/>
    </xf>
    <xf numFmtId="0" fontId="14" fillId="0" borderId="1" xfId="0" applyFont="1" applyBorder="1" applyProtection="1">
      <protection locked="0"/>
    </xf>
    <xf numFmtId="10" fontId="14" fillId="9" borderId="1" xfId="9" applyNumberFormat="1" applyFont="1" applyFill="1" applyBorder="1" applyAlignment="1" applyProtection="1">
      <alignment horizontal="center"/>
      <protection locked="0"/>
    </xf>
    <xf numFmtId="44" fontId="11" fillId="0" borderId="0" xfId="0" applyNumberFormat="1" applyFont="1"/>
    <xf numFmtId="10" fontId="14" fillId="0" borderId="1" xfId="0" applyNumberFormat="1" applyFont="1" applyBorder="1" applyAlignment="1" applyProtection="1">
      <alignment horizontal="center"/>
      <protection locked="0"/>
    </xf>
    <xf numFmtId="44" fontId="7" fillId="0" borderId="1" xfId="1" applyFont="1" applyBorder="1" applyAlignment="1" applyProtection="1">
      <alignment horizontal="center"/>
      <protection locked="0"/>
    </xf>
    <xf numFmtId="0" fontId="14" fillId="0" borderId="1" xfId="2" applyNumberFormat="1" applyFont="1" applyBorder="1" applyAlignment="1" applyProtection="1">
      <alignment horizontal="center"/>
    </xf>
    <xf numFmtId="10" fontId="11" fillId="0" borderId="0" xfId="0" applyNumberFormat="1" applyFont="1"/>
    <xf numFmtId="0" fontId="14" fillId="0" borderId="1" xfId="2" applyNumberFormat="1" applyFont="1" applyBorder="1" applyAlignment="1" applyProtection="1">
      <alignment horizontal="right" vertical="center"/>
      <protection locked="0"/>
    </xf>
    <xf numFmtId="9" fontId="11" fillId="0" borderId="0" xfId="0" applyNumberFormat="1" applyFont="1"/>
    <xf numFmtId="0" fontId="14" fillId="0" borderId="7" xfId="0" applyFont="1" applyBorder="1" applyAlignment="1" applyProtection="1">
      <alignment horizontal="center"/>
    </xf>
    <xf numFmtId="10" fontId="14" fillId="0" borderId="1" xfId="0" applyNumberFormat="1" applyFont="1" applyBorder="1" applyAlignment="1" applyProtection="1">
      <alignment horizontal="center"/>
    </xf>
    <xf numFmtId="0" fontId="14" fillId="0" borderId="9" xfId="2" applyNumberFormat="1" applyFont="1" applyBorder="1" applyAlignment="1" applyProtection="1">
      <alignment horizontal="right" vertical="center"/>
    </xf>
    <xf numFmtId="0" fontId="7" fillId="7" borderId="1" xfId="0" applyFont="1" applyFill="1" applyBorder="1" applyProtection="1">
      <protection locked="0"/>
    </xf>
    <xf numFmtId="10" fontId="7" fillId="3" borderId="1" xfId="9" applyNumberFormat="1" applyFont="1" applyFill="1" applyBorder="1" applyAlignment="1" applyProtection="1">
      <alignment horizontal="center"/>
      <protection locked="0"/>
    </xf>
    <xf numFmtId="10" fontId="7" fillId="3" borderId="1" xfId="0" applyNumberFormat="1" applyFont="1" applyFill="1" applyBorder="1" applyAlignment="1" applyProtection="1">
      <alignment horizontal="center"/>
      <protection locked="0"/>
    </xf>
    <xf numFmtId="10" fontId="7" fillId="2" borderId="1" xfId="0" applyNumberFormat="1" applyFont="1" applyFill="1" applyBorder="1" applyAlignment="1" applyProtection="1">
      <alignment horizontal="center"/>
      <protection locked="0"/>
    </xf>
    <xf numFmtId="44" fontId="16" fillId="5" borderId="1" xfId="1" applyFont="1" applyFill="1" applyBorder="1"/>
    <xf numFmtId="0" fontId="14" fillId="0" borderId="13" xfId="0" applyFont="1" applyFill="1" applyBorder="1" applyAlignment="1" applyProtection="1"/>
    <xf numFmtId="0" fontId="11" fillId="0" borderId="0" xfId="0" applyFont="1" applyBorder="1" applyProtection="1">
      <protection locked="0"/>
    </xf>
    <xf numFmtId="0" fontId="11" fillId="0" borderId="0" xfId="0" applyFont="1" applyBorder="1"/>
    <xf numFmtId="0" fontId="14" fillId="0" borderId="0" xfId="0" applyFont="1" applyAlignment="1" applyProtection="1"/>
    <xf numFmtId="0" fontId="16" fillId="11" borderId="14" xfId="1" applyNumberFormat="1" applyFont="1" applyFill="1" applyBorder="1"/>
    <xf numFmtId="0" fontId="14" fillId="0" borderId="0" xfId="0" applyFont="1" applyFill="1" applyProtection="1"/>
    <xf numFmtId="0" fontId="11" fillId="0" borderId="0" xfId="0" applyFont="1" applyFill="1" applyBorder="1" applyProtection="1">
      <protection locked="0"/>
    </xf>
    <xf numFmtId="44" fontId="16" fillId="0" borderId="0" xfId="0" applyNumberFormat="1" applyFont="1" applyFill="1" applyBorder="1"/>
    <xf numFmtId="44" fontId="11" fillId="0" borderId="0" xfId="0" applyNumberFormat="1" applyFont="1" applyBorder="1"/>
    <xf numFmtId="164" fontId="14" fillId="0" borderId="1" xfId="2" applyFont="1" applyBorder="1" applyAlignment="1" applyProtection="1">
      <protection locked="0"/>
    </xf>
    <xf numFmtId="4" fontId="11" fillId="0" borderId="0" xfId="0" applyNumberFormat="1" applyFont="1" applyBorder="1" applyProtection="1">
      <protection locked="0"/>
    </xf>
    <xf numFmtId="164" fontId="14" fillId="0" borderId="1" xfId="2" applyFont="1" applyFill="1" applyBorder="1" applyAlignment="1" applyProtection="1">
      <protection locked="0"/>
    </xf>
    <xf numFmtId="164" fontId="7" fillId="9" borderId="1" xfId="2" applyFont="1" applyFill="1" applyBorder="1" applyAlignment="1" applyProtection="1">
      <alignment horizontal="right" vertical="center"/>
      <protection locked="0"/>
    </xf>
    <xf numFmtId="43" fontId="14" fillId="0" borderId="0" xfId="0" applyNumberFormat="1" applyFont="1" applyProtection="1">
      <protection locked="0"/>
    </xf>
    <xf numFmtId="164" fontId="7" fillId="0" borderId="0" xfId="2" applyFont="1" applyFill="1" applyBorder="1" applyAlignment="1" applyProtection="1">
      <alignment horizontal="right"/>
      <protection locked="0"/>
    </xf>
    <xf numFmtId="0" fontId="7" fillId="0" borderId="0" xfId="0" applyFont="1" applyFill="1" applyBorder="1" applyAlignment="1" applyProtection="1">
      <alignment horizontal="center" vertical="center"/>
    </xf>
    <xf numFmtId="0" fontId="16" fillId="0" borderId="1" xfId="0" applyFont="1" applyBorder="1" applyAlignment="1">
      <alignment horizontal="center" vertical="center" wrapText="1"/>
    </xf>
    <xf numFmtId="0" fontId="16" fillId="3" borderId="1" xfId="0" applyFont="1" applyFill="1" applyBorder="1" applyAlignment="1">
      <alignment horizontal="center" vertical="center" wrapText="1"/>
    </xf>
    <xf numFmtId="164" fontId="11" fillId="0" borderId="1" xfId="0" applyNumberFormat="1" applyFont="1" applyBorder="1" applyAlignment="1">
      <alignment horizontal="justify" vertical="center" wrapText="1"/>
    </xf>
    <xf numFmtId="0" fontId="11" fillId="0" borderId="1" xfId="0" applyFont="1" applyBorder="1" applyAlignment="1">
      <alignment horizontal="center" vertical="center" wrapText="1"/>
    </xf>
    <xf numFmtId="43" fontId="11" fillId="0" borderId="1" xfId="0" applyNumberFormat="1" applyFont="1" applyBorder="1" applyAlignment="1">
      <alignment horizontal="center" vertical="center" wrapText="1"/>
    </xf>
    <xf numFmtId="44" fontId="19" fillId="7" borderId="1" xfId="1" applyFont="1" applyFill="1" applyBorder="1" applyAlignment="1">
      <alignment horizontal="justify" vertical="center" wrapText="1"/>
    </xf>
    <xf numFmtId="0" fontId="16" fillId="0" borderId="0" xfId="0" applyFont="1" applyFill="1" applyAlignment="1"/>
    <xf numFmtId="0" fontId="16" fillId="0" borderId="0" xfId="0" applyFont="1" applyFill="1" applyAlignment="1">
      <alignment horizontal="center"/>
    </xf>
    <xf numFmtId="0" fontId="11" fillId="6" borderId="1" xfId="0" applyFont="1" applyFill="1" applyBorder="1" applyAlignment="1">
      <alignment vertical="center" wrapText="1"/>
    </xf>
    <xf numFmtId="0" fontId="11" fillId="0" borderId="1" xfId="0" applyFont="1" applyBorder="1" applyAlignment="1">
      <alignment vertical="center" wrapText="1"/>
    </xf>
    <xf numFmtId="0" fontId="16" fillId="0" borderId="1" xfId="0" applyFont="1" applyBorder="1" applyAlignment="1">
      <alignment vertical="center" wrapText="1"/>
    </xf>
    <xf numFmtId="164" fontId="11" fillId="0" borderId="1" xfId="0" applyNumberFormat="1" applyFont="1" applyBorder="1" applyAlignment="1">
      <alignment vertical="center" wrapText="1"/>
    </xf>
    <xf numFmtId="44" fontId="11" fillId="0" borderId="1" xfId="1" applyFont="1" applyBorder="1" applyAlignment="1">
      <alignment vertical="center" wrapText="1"/>
    </xf>
    <xf numFmtId="44" fontId="16" fillId="4" borderId="1" xfId="1" applyFont="1" applyFill="1" applyBorder="1" applyAlignment="1">
      <alignment vertical="center" wrapText="1"/>
    </xf>
    <xf numFmtId="43" fontId="11" fillId="0" borderId="0" xfId="0" applyNumberFormat="1" applyFont="1" applyBorder="1" applyAlignment="1" applyProtection="1">
      <alignment horizontal="left"/>
      <protection locked="0"/>
    </xf>
    <xf numFmtId="43" fontId="11" fillId="0" borderId="0" xfId="0" applyNumberFormat="1" applyFont="1"/>
    <xf numFmtId="165" fontId="14" fillId="0" borderId="0" xfId="17" applyFont="1" applyBorder="1" applyAlignment="1" applyProtection="1">
      <alignment horizontal="left"/>
      <protection locked="0"/>
    </xf>
    <xf numFmtId="165" fontId="7" fillId="0" borderId="0" xfId="17" applyFont="1" applyBorder="1" applyAlignment="1" applyProtection="1">
      <alignment horizontal="center"/>
      <protection locked="0"/>
    </xf>
    <xf numFmtId="0" fontId="21" fillId="0" borderId="1" xfId="0" applyFont="1" applyBorder="1" applyAlignment="1">
      <alignment horizontal="justify" vertical="center" wrapText="1"/>
    </xf>
    <xf numFmtId="0" fontId="21" fillId="0" borderId="1" xfId="0" applyFont="1" applyBorder="1" applyAlignment="1">
      <alignment horizontal="center" vertical="center" wrapText="1"/>
    </xf>
    <xf numFmtId="44" fontId="21" fillId="0" borderId="1" xfId="1" applyFont="1" applyBorder="1" applyAlignment="1">
      <alignment horizontal="center" vertical="center" wrapText="1"/>
    </xf>
    <xf numFmtId="0" fontId="21" fillId="0" borderId="1" xfId="0" applyFont="1" applyFill="1" applyBorder="1" applyAlignment="1">
      <alignment horizontal="justify" vertical="center" wrapText="1"/>
    </xf>
    <xf numFmtId="0" fontId="21" fillId="0" borderId="1" xfId="0" applyFont="1" applyBorder="1" applyAlignment="1">
      <alignment horizontal="center" vertical="center"/>
    </xf>
    <xf numFmtId="44" fontId="21" fillId="0" borderId="1" xfId="1" applyFont="1" applyBorder="1" applyAlignment="1">
      <alignment horizontal="center" vertical="center"/>
    </xf>
    <xf numFmtId="0" fontId="21" fillId="0" borderId="0" xfId="0" applyFont="1"/>
    <xf numFmtId="0" fontId="20" fillId="0" borderId="1" xfId="0" applyFont="1" applyFill="1" applyBorder="1" applyAlignment="1">
      <alignment horizontal="center" vertical="center" wrapText="1"/>
    </xf>
    <xf numFmtId="0" fontId="21" fillId="0" borderId="0" xfId="0" applyFont="1" applyAlignment="1">
      <alignment horizontal="center"/>
    </xf>
    <xf numFmtId="44" fontId="21" fillId="0" borderId="0" xfId="1" applyFont="1"/>
    <xf numFmtId="0" fontId="21" fillId="0" borderId="1" xfId="0" applyFont="1" applyFill="1" applyBorder="1" applyAlignment="1">
      <alignment horizontal="center" vertical="center" wrapText="1"/>
    </xf>
    <xf numFmtId="44" fontId="21" fillId="0" borderId="1" xfId="1" applyFont="1" applyFill="1" applyBorder="1" applyAlignment="1">
      <alignment horizontal="center" vertical="center" wrapText="1"/>
    </xf>
    <xf numFmtId="0" fontId="20" fillId="0" borderId="11"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Border="1" applyAlignment="1">
      <alignment horizontal="center" vertical="center" wrapText="1"/>
    </xf>
    <xf numFmtId="14" fontId="10" fillId="0" borderId="1" xfId="0" applyNumberFormat="1" applyFont="1" applyFill="1" applyBorder="1" applyAlignment="1" applyProtection="1">
      <alignment horizontal="center"/>
      <protection locked="0"/>
    </xf>
    <xf numFmtId="0" fontId="12" fillId="0" borderId="1" xfId="0" applyFont="1" applyBorder="1" applyAlignment="1" applyProtection="1">
      <alignment horizontal="center" vertical="center"/>
    </xf>
    <xf numFmtId="0" fontId="12" fillId="0" borderId="1" xfId="0" applyFont="1" applyBorder="1" applyAlignment="1" applyProtection="1">
      <alignment wrapText="1"/>
    </xf>
    <xf numFmtId="10" fontId="12" fillId="0" borderId="1" xfId="0" applyNumberFormat="1" applyFont="1" applyBorder="1" applyAlignment="1" applyProtection="1">
      <alignment horizontal="center" vertical="center"/>
      <protection locked="0"/>
    </xf>
    <xf numFmtId="164" fontId="10" fillId="0" borderId="1" xfId="2" applyFont="1" applyBorder="1" applyAlignment="1" applyProtection="1">
      <alignment vertical="center"/>
      <protection locked="0"/>
    </xf>
    <xf numFmtId="10" fontId="10" fillId="2" borderId="1" xfId="0" applyNumberFormat="1" applyFont="1" applyFill="1" applyBorder="1" applyAlignment="1" applyProtection="1">
      <alignment horizontal="center"/>
      <protection locked="0"/>
    </xf>
    <xf numFmtId="164" fontId="10" fillId="2" borderId="1" xfId="2" applyFont="1" applyFill="1" applyBorder="1" applyAlignment="1" applyProtection="1">
      <alignment horizontal="right"/>
      <protection locked="0"/>
    </xf>
    <xf numFmtId="0" fontId="12" fillId="0" borderId="0" xfId="0" applyFont="1" applyProtection="1"/>
    <xf numFmtId="0" fontId="12" fillId="0" borderId="0" xfId="0" applyFont="1" applyAlignment="1" applyProtection="1">
      <alignment horizontal="center"/>
    </xf>
    <xf numFmtId="10" fontId="10" fillId="0" borderId="1" xfId="10" applyNumberFormat="1" applyFont="1" applyFill="1" applyBorder="1" applyAlignment="1" applyProtection="1">
      <alignment horizontal="center"/>
      <protection locked="0"/>
    </xf>
    <xf numFmtId="164" fontId="10" fillId="0" borderId="1" xfId="2" applyFont="1" applyFill="1" applyBorder="1" applyAlignment="1" applyProtection="1">
      <protection locked="0"/>
    </xf>
    <xf numFmtId="0" fontId="12" fillId="0" borderId="1" xfId="0" applyFont="1" applyBorder="1" applyAlignment="1" applyProtection="1">
      <alignment horizontal="center"/>
    </xf>
    <xf numFmtId="0" fontId="12" fillId="0" borderId="1" xfId="0" applyFont="1" applyBorder="1" applyProtection="1"/>
    <xf numFmtId="10" fontId="10" fillId="0" borderId="1" xfId="14" applyNumberFormat="1" applyFont="1" applyBorder="1" applyAlignment="1" applyProtection="1">
      <alignment horizontal="center"/>
      <protection locked="0"/>
    </xf>
    <xf numFmtId="164" fontId="10" fillId="0" borderId="1" xfId="2" applyFont="1" applyBorder="1" applyAlignment="1" applyProtection="1">
      <protection locked="0"/>
    </xf>
    <xf numFmtId="10" fontId="10" fillId="2" borderId="1" xfId="10" applyNumberFormat="1" applyFont="1" applyFill="1" applyBorder="1" applyAlignment="1" applyProtection="1">
      <alignment horizontal="center" vertical="center"/>
      <protection locked="0"/>
    </xf>
    <xf numFmtId="164" fontId="10" fillId="2" borderId="1" xfId="2" applyFont="1" applyFill="1" applyBorder="1" applyAlignment="1" applyProtection="1">
      <alignment horizontal="center" vertical="center"/>
      <protection locked="0"/>
    </xf>
    <xf numFmtId="10" fontId="10" fillId="0" borderId="1" xfId="0" applyNumberFormat="1" applyFont="1" applyBorder="1" applyAlignment="1" applyProtection="1">
      <alignment horizontal="center" vertical="center"/>
      <protection locked="0"/>
    </xf>
    <xf numFmtId="164" fontId="10" fillId="0" borderId="1" xfId="2" applyFont="1" applyBorder="1" applyAlignment="1" applyProtection="1">
      <alignment horizontal="right" vertical="center"/>
      <protection locked="0"/>
    </xf>
    <xf numFmtId="10" fontId="10" fillId="0" borderId="1" xfId="10" applyNumberFormat="1" applyFont="1" applyFill="1" applyBorder="1" applyAlignment="1" applyProtection="1">
      <alignment horizontal="center" vertical="center" wrapText="1"/>
      <protection locked="0"/>
    </xf>
    <xf numFmtId="164" fontId="10" fillId="0" borderId="1" xfId="2" applyFont="1" applyBorder="1" applyAlignment="1" applyProtection="1">
      <alignment vertical="center" wrapText="1"/>
      <protection locked="0"/>
    </xf>
    <xf numFmtId="164" fontId="10" fillId="0" borderId="1" xfId="2" applyNumberFormat="1" applyFont="1" applyFill="1" applyBorder="1" applyAlignment="1" applyProtection="1">
      <alignment vertical="center" wrapText="1"/>
      <protection locked="0"/>
    </xf>
    <xf numFmtId="10" fontId="10" fillId="0" borderId="1" xfId="18" applyNumberFormat="1" applyFont="1" applyFill="1" applyBorder="1" applyAlignment="1" applyProtection="1">
      <alignment horizontal="center" vertical="center" wrapText="1"/>
      <protection locked="0"/>
    </xf>
    <xf numFmtId="164" fontId="10" fillId="0" borderId="1" xfId="2" applyFont="1" applyFill="1" applyBorder="1" applyAlignment="1" applyProtection="1">
      <alignment vertical="center" wrapText="1"/>
      <protection locked="0"/>
    </xf>
    <xf numFmtId="0" fontId="10" fillId="8" borderId="1" xfId="0" applyFont="1" applyFill="1" applyBorder="1" applyAlignment="1" applyProtection="1">
      <alignment vertical="center" wrapText="1"/>
    </xf>
    <xf numFmtId="10" fontId="10" fillId="8" borderId="1" xfId="10" applyNumberFormat="1" applyFont="1" applyFill="1" applyBorder="1" applyAlignment="1" applyProtection="1">
      <alignment horizontal="center" vertical="center"/>
      <protection locked="0"/>
    </xf>
    <xf numFmtId="44" fontId="19" fillId="8" borderId="0" xfId="1" applyFont="1" applyFill="1"/>
    <xf numFmtId="0" fontId="14" fillId="12" borderId="1" xfId="0" applyFont="1" applyFill="1" applyBorder="1" applyAlignment="1" applyProtection="1">
      <alignment horizontal="center" vertical="center"/>
    </xf>
    <xf numFmtId="44" fontId="11" fillId="12" borderId="0" xfId="1" applyFont="1" applyFill="1"/>
    <xf numFmtId="0" fontId="14" fillId="12" borderId="7" xfId="0" applyFont="1" applyFill="1" applyBorder="1" applyAlignment="1" applyProtection="1">
      <alignment vertical="center" wrapText="1"/>
      <protection locked="0"/>
    </xf>
    <xf numFmtId="0" fontId="10" fillId="12" borderId="1" xfId="0" applyFont="1" applyFill="1" applyBorder="1" applyAlignment="1" applyProtection="1">
      <alignment horizontal="center" vertical="center" wrapText="1"/>
    </xf>
    <xf numFmtId="0" fontId="7" fillId="4" borderId="1" xfId="0" applyFont="1" applyFill="1" applyBorder="1" applyAlignment="1" applyProtection="1">
      <alignment horizontal="center"/>
    </xf>
    <xf numFmtId="0" fontId="7" fillId="0" borderId="1" xfId="0" applyFont="1" applyBorder="1" applyAlignment="1" applyProtection="1">
      <alignment horizontal="center" vertical="center" wrapText="1"/>
    </xf>
    <xf numFmtId="0" fontId="16" fillId="0" borderId="1" xfId="0" applyFont="1" applyBorder="1" applyAlignment="1" applyProtection="1">
      <alignment horizontal="center" vertical="center"/>
    </xf>
    <xf numFmtId="44" fontId="9" fillId="0" borderId="5" xfId="1" applyFont="1" applyFill="1" applyBorder="1" applyAlignment="1" applyProtection="1">
      <alignment horizontal="right" vertical="center"/>
      <protection locked="0"/>
    </xf>
    <xf numFmtId="2" fontId="9" fillId="0" borderId="1" xfId="0" applyNumberFormat="1" applyFont="1" applyFill="1" applyBorder="1" applyAlignment="1" applyProtection="1">
      <alignment horizontal="left" vertical="center" wrapText="1"/>
    </xf>
    <xf numFmtId="2" fontId="9" fillId="0" borderId="5" xfId="0" applyNumberFormat="1" applyFont="1" applyFill="1" applyBorder="1" applyAlignment="1" applyProtection="1">
      <alignment horizontal="left" vertical="center" wrapText="1"/>
    </xf>
    <xf numFmtId="0" fontId="24" fillId="0" borderId="0" xfId="0" applyFont="1"/>
    <xf numFmtId="44" fontId="9" fillId="0" borderId="1" xfId="0" applyNumberFormat="1" applyFont="1" applyBorder="1"/>
    <xf numFmtId="44" fontId="9" fillId="0" borderId="0" xfId="0" applyNumberFormat="1" applyFont="1"/>
    <xf numFmtId="44" fontId="11" fillId="0" borderId="0" xfId="1" applyFont="1" applyBorder="1" applyProtection="1">
      <protection locked="0"/>
    </xf>
    <xf numFmtId="0" fontId="21" fillId="0" borderId="11" xfId="0" applyFont="1" applyBorder="1" applyAlignment="1">
      <alignment horizontal="center" vertical="center" wrapText="1"/>
    </xf>
    <xf numFmtId="44" fontId="21" fillId="0" borderId="11" xfId="1" applyFont="1" applyBorder="1" applyAlignment="1">
      <alignment horizontal="center" vertical="center" wrapText="1"/>
    </xf>
    <xf numFmtId="44" fontId="21" fillId="0" borderId="1" xfId="0" applyNumberFormat="1" applyFont="1" applyBorder="1" applyAlignment="1">
      <alignment horizontal="center" vertical="center" wrapText="1"/>
    </xf>
    <xf numFmtId="44" fontId="21" fillId="0" borderId="1" xfId="0" applyNumberFormat="1" applyFont="1" applyBorder="1" applyAlignment="1">
      <alignment horizontal="center" vertical="center"/>
    </xf>
    <xf numFmtId="0" fontId="20" fillId="0" borderId="11" xfId="0" applyFont="1" applyBorder="1" applyAlignment="1">
      <alignment horizontal="center" vertical="center"/>
    </xf>
    <xf numFmtId="0" fontId="21" fillId="0" borderId="0" xfId="0" applyFont="1" applyFill="1"/>
    <xf numFmtId="9" fontId="14" fillId="8" borderId="1" xfId="0" applyNumberFormat="1" applyFont="1" applyFill="1" applyBorder="1" applyAlignment="1" applyProtection="1">
      <alignment horizontal="center"/>
    </xf>
    <xf numFmtId="10" fontId="14" fillId="8" borderId="1" xfId="9" applyNumberFormat="1" applyFont="1" applyFill="1" applyBorder="1" applyAlignment="1" applyProtection="1">
      <alignment horizontal="center"/>
      <protection locked="0"/>
    </xf>
    <xf numFmtId="0" fontId="14" fillId="8" borderId="1" xfId="0" applyFont="1" applyFill="1" applyBorder="1" applyAlignment="1" applyProtection="1"/>
    <xf numFmtId="0" fontId="7" fillId="8" borderId="1" xfId="0" applyFont="1" applyFill="1" applyBorder="1" applyAlignment="1" applyProtection="1">
      <protection locked="0"/>
    </xf>
    <xf numFmtId="1" fontId="9" fillId="0" borderId="1" xfId="0" applyNumberFormat="1" applyFont="1" applyFill="1" applyBorder="1" applyAlignment="1" applyProtection="1">
      <alignment horizontal="center" vertical="center"/>
    </xf>
    <xf numFmtId="44" fontId="9" fillId="0" borderId="1" xfId="0" applyNumberFormat="1" applyFont="1" applyFill="1" applyBorder="1" applyAlignment="1">
      <alignment vertical="center"/>
    </xf>
    <xf numFmtId="166" fontId="8" fillId="3" borderId="1" xfId="0" applyNumberFormat="1" applyFont="1" applyFill="1" applyBorder="1"/>
    <xf numFmtId="44" fontId="2" fillId="0" borderId="0" xfId="0" applyNumberFormat="1" applyFont="1"/>
    <xf numFmtId="1" fontId="9" fillId="7" borderId="1" xfId="0" applyNumberFormat="1" applyFont="1" applyFill="1" applyBorder="1" applyAlignment="1" applyProtection="1">
      <alignment horizontal="center" vertical="center"/>
    </xf>
    <xf numFmtId="44" fontId="9" fillId="7" borderId="1" xfId="1" applyFont="1" applyFill="1" applyBorder="1" applyAlignment="1" applyProtection="1">
      <alignment horizontal="right" vertical="center"/>
      <protection locked="0"/>
    </xf>
    <xf numFmtId="44" fontId="9" fillId="7" borderId="1" xfId="0" applyNumberFormat="1" applyFont="1" applyFill="1" applyBorder="1" applyAlignment="1">
      <alignment vertical="center"/>
    </xf>
    <xf numFmtId="44" fontId="8" fillId="13" borderId="1" xfId="0" applyNumberFormat="1" applyFont="1" applyFill="1" applyBorder="1"/>
    <xf numFmtId="166" fontId="8" fillId="14" borderId="1" xfId="0" applyNumberFormat="1" applyFont="1" applyFill="1" applyBorder="1" applyAlignment="1" applyProtection="1">
      <alignment horizontal="right" vertical="center"/>
      <protection locked="0"/>
    </xf>
    <xf numFmtId="44" fontId="21" fillId="0" borderId="1" xfId="0" applyNumberFormat="1" applyFont="1" applyFill="1" applyBorder="1" applyAlignment="1">
      <alignment horizontal="center" vertical="center"/>
    </xf>
    <xf numFmtId="0" fontId="21" fillId="0" borderId="0" xfId="0" applyFont="1" applyAlignment="1">
      <alignment vertical="center"/>
    </xf>
    <xf numFmtId="44" fontId="21" fillId="0" borderId="0" xfId="1" applyFont="1" applyAlignment="1">
      <alignment vertical="center"/>
    </xf>
    <xf numFmtId="0" fontId="25" fillId="0" borderId="1" xfId="0" applyFont="1" applyFill="1" applyBorder="1" applyAlignment="1">
      <alignment horizontal="center" vertical="center" wrapText="1"/>
    </xf>
    <xf numFmtId="44" fontId="25" fillId="0" borderId="1" xfId="1" applyFont="1" applyFill="1" applyBorder="1" applyAlignment="1">
      <alignment horizontal="center" vertical="center" wrapText="1"/>
    </xf>
    <xf numFmtId="44" fontId="25" fillId="0" borderId="1" xfId="0" applyNumberFormat="1" applyFont="1" applyFill="1" applyBorder="1" applyAlignment="1">
      <alignment horizontal="center" vertical="center" wrapText="1"/>
    </xf>
    <xf numFmtId="8" fontId="11" fillId="0" borderId="1" xfId="1" applyNumberFormat="1" applyFont="1" applyBorder="1"/>
    <xf numFmtId="0" fontId="21" fillId="0" borderId="1" xfId="0" applyFont="1" applyFill="1" applyBorder="1" applyAlignment="1">
      <alignment horizontal="left" vertical="center" wrapText="1"/>
    </xf>
    <xf numFmtId="0" fontId="7" fillId="0" borderId="0" xfId="0" applyFont="1" applyFill="1" applyProtection="1"/>
    <xf numFmtId="0" fontId="20" fillId="0" borderId="1" xfId="0" applyFont="1" applyBorder="1" applyAlignment="1">
      <alignment vertical="center" wrapText="1"/>
    </xf>
    <xf numFmtId="0" fontId="21" fillId="0" borderId="0" xfId="0" applyFont="1" applyAlignment="1">
      <alignment wrapText="1"/>
    </xf>
    <xf numFmtId="0" fontId="21" fillId="0" borderId="1" xfId="0" applyFont="1" applyBorder="1" applyAlignment="1">
      <alignment wrapText="1"/>
    </xf>
    <xf numFmtId="0" fontId="21" fillId="0" borderId="1" xfId="0" applyFont="1" applyBorder="1" applyAlignment="1">
      <alignment horizontal="left" vertical="center" wrapText="1"/>
    </xf>
    <xf numFmtId="0" fontId="25" fillId="0" borderId="1" xfId="0" applyFont="1" applyFill="1" applyBorder="1" applyAlignment="1">
      <alignment horizontal="left" vertical="center" wrapText="1"/>
    </xf>
    <xf numFmtId="0" fontId="21" fillId="0" borderId="11" xfId="0" applyFont="1" applyBorder="1" applyAlignment="1">
      <alignment horizontal="left" vertical="center" wrapText="1"/>
    </xf>
    <xf numFmtId="1" fontId="21" fillId="0" borderId="1" xfId="0" applyNumberFormat="1" applyFont="1" applyBorder="1" applyAlignment="1">
      <alignment horizontal="left" vertical="center" wrapText="1"/>
    </xf>
    <xf numFmtId="0" fontId="21" fillId="0" borderId="0" xfId="0" applyFont="1" applyFill="1" applyAlignment="1">
      <alignment horizontal="left" vertical="center" wrapText="1"/>
    </xf>
    <xf numFmtId="0" fontId="21" fillId="0" borderId="0" xfId="0" applyFont="1" applyAlignment="1">
      <alignment horizontal="left"/>
    </xf>
    <xf numFmtId="0" fontId="21" fillId="0" borderId="0" xfId="0" applyFont="1" applyAlignment="1">
      <alignment horizontal="left" wrapText="1"/>
    </xf>
    <xf numFmtId="0" fontId="21" fillId="0" borderId="1" xfId="0" applyFont="1" applyBorder="1" applyAlignment="1">
      <alignment horizontal="left" wrapText="1"/>
    </xf>
    <xf numFmtId="0" fontId="26" fillId="0" borderId="1" xfId="0" applyFont="1" applyFill="1" applyBorder="1" applyAlignment="1">
      <alignment horizontal="left" vertical="center" wrapText="1"/>
    </xf>
    <xf numFmtId="0" fontId="8" fillId="0" borderId="1" xfId="0" applyFont="1" applyFill="1" applyBorder="1" applyAlignment="1" applyProtection="1">
      <alignment horizontal="center" vertical="center" wrapText="1"/>
    </xf>
    <xf numFmtId="0" fontId="8" fillId="0" borderId="1" xfId="0" applyFont="1" applyBorder="1" applyAlignment="1">
      <alignment horizontal="center" vertical="center" wrapText="1"/>
    </xf>
    <xf numFmtId="2" fontId="9" fillId="7" borderId="1" xfId="0" applyNumberFormat="1" applyFont="1" applyFill="1" applyBorder="1" applyAlignment="1" applyProtection="1">
      <alignment horizontal="left" vertical="center" wrapText="1"/>
    </xf>
    <xf numFmtId="168" fontId="9" fillId="0" borderId="5" xfId="0" applyNumberFormat="1" applyFont="1" applyBorder="1" applyAlignment="1" applyProtection="1">
      <alignment horizontal="center" vertical="center"/>
    </xf>
    <xf numFmtId="0" fontId="8" fillId="0" borderId="15" xfId="0" applyFont="1" applyFill="1" applyBorder="1" applyAlignment="1" applyProtection="1">
      <alignment horizontal="center" vertical="center" wrapText="1"/>
    </xf>
    <xf numFmtId="0" fontId="8" fillId="0" borderId="11" xfId="0" applyFont="1" applyBorder="1" applyAlignment="1">
      <alignment horizontal="center" vertical="center" wrapText="1"/>
    </xf>
    <xf numFmtId="0" fontId="8" fillId="0" borderId="16" xfId="0" applyFont="1" applyBorder="1" applyAlignment="1">
      <alignment horizontal="center" vertical="center" wrapText="1"/>
    </xf>
    <xf numFmtId="0" fontId="20" fillId="7" borderId="18" xfId="0" applyFont="1" applyFill="1" applyBorder="1" applyAlignment="1">
      <alignment horizontal="center"/>
    </xf>
    <xf numFmtId="0" fontId="20" fillId="7" borderId="19" xfId="0" applyFont="1" applyFill="1" applyBorder="1" applyAlignment="1">
      <alignment horizontal="center"/>
    </xf>
    <xf numFmtId="0" fontId="20" fillId="7" borderId="18" xfId="0" applyFont="1" applyFill="1" applyBorder="1" applyAlignment="1">
      <alignment horizontal="center" vertical="center"/>
    </xf>
    <xf numFmtId="0" fontId="20" fillId="7" borderId="19" xfId="0" applyFont="1" applyFill="1" applyBorder="1" applyAlignment="1">
      <alignment horizontal="center"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8" fillId="0" borderId="0" xfId="0" applyFont="1" applyAlignment="1">
      <alignment horizontal="center" vertical="center"/>
    </xf>
    <xf numFmtId="0" fontId="16" fillId="4" borderId="12" xfId="0" applyFont="1" applyFill="1" applyBorder="1" applyAlignment="1">
      <alignment horizontal="center"/>
    </xf>
    <xf numFmtId="0" fontId="16" fillId="6" borderId="1" xfId="0" applyFont="1" applyFill="1" applyBorder="1" applyAlignment="1">
      <alignment vertical="center" wrapText="1"/>
    </xf>
    <xf numFmtId="0" fontId="17" fillId="0" borderId="13" xfId="0" applyFont="1" applyBorder="1" applyAlignment="1">
      <alignment horizontal="left" vertical="center"/>
    </xf>
    <xf numFmtId="0" fontId="18" fillId="0" borderId="0" xfId="0" applyFont="1" applyAlignment="1">
      <alignment horizontal="left" vertical="center"/>
    </xf>
    <xf numFmtId="0" fontId="16" fillId="0" borderId="0" xfId="0" applyFont="1" applyAlignment="1">
      <alignment horizontal="center" vertical="center"/>
    </xf>
    <xf numFmtId="0" fontId="14" fillId="0" borderId="12" xfId="0" applyFont="1" applyBorder="1" applyAlignment="1" applyProtection="1">
      <alignment horizontal="center"/>
    </xf>
    <xf numFmtId="0" fontId="7" fillId="4" borderId="7" xfId="0" applyFont="1" applyFill="1" applyBorder="1" applyAlignment="1" applyProtection="1">
      <alignment horizontal="center"/>
    </xf>
    <xf numFmtId="0" fontId="7" fillId="4" borderId="8" xfId="0" applyFont="1" applyFill="1" applyBorder="1" applyAlignment="1" applyProtection="1">
      <alignment horizontal="center"/>
    </xf>
    <xf numFmtId="0" fontId="7" fillId="4" borderId="9" xfId="0" applyFont="1" applyFill="1" applyBorder="1" applyAlignment="1" applyProtection="1">
      <alignment horizontal="center"/>
    </xf>
    <xf numFmtId="0" fontId="7" fillId="0" borderId="7" xfId="0" applyFont="1" applyBorder="1" applyAlignment="1" applyProtection="1">
      <alignment horizontal="center"/>
    </xf>
    <xf numFmtId="0" fontId="7" fillId="0" borderId="9" xfId="0" applyFont="1" applyBorder="1" applyAlignment="1" applyProtection="1">
      <alignment horizontal="center"/>
    </xf>
    <xf numFmtId="0" fontId="7" fillId="2" borderId="7" xfId="0" applyFont="1" applyFill="1" applyBorder="1" applyAlignment="1" applyProtection="1">
      <alignment horizontal="center" vertical="center"/>
    </xf>
    <xf numFmtId="0" fontId="7" fillId="2" borderId="9" xfId="0" applyFont="1" applyFill="1" applyBorder="1" applyAlignment="1" applyProtection="1">
      <alignment horizontal="center" vertical="center"/>
    </xf>
    <xf numFmtId="0" fontId="16" fillId="0" borderId="7" xfId="0" applyFont="1" applyBorder="1" applyAlignment="1">
      <alignment horizontal="center" vertical="center" wrapText="1"/>
    </xf>
    <xf numFmtId="0" fontId="16" fillId="0" borderId="9" xfId="0" applyFont="1" applyBorder="1" applyAlignment="1">
      <alignment horizontal="center" vertical="center" wrapText="1"/>
    </xf>
    <xf numFmtId="0" fontId="16" fillId="7" borderId="7"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22" fillId="7" borderId="1" xfId="0" applyFont="1" applyFill="1" applyBorder="1" applyAlignment="1">
      <alignment horizontal="center" vertical="center" wrapText="1"/>
    </xf>
    <xf numFmtId="0" fontId="7" fillId="0" borderId="0" xfId="0" applyFont="1" applyAlignment="1" applyProtection="1">
      <alignment horizontal="center"/>
    </xf>
    <xf numFmtId="0" fontId="7" fillId="4" borderId="12" xfId="0" applyFont="1" applyFill="1" applyBorder="1" applyAlignment="1" applyProtection="1">
      <alignment horizontal="center" vertical="center"/>
    </xf>
    <xf numFmtId="0" fontId="16" fillId="4" borderId="12" xfId="0" applyFont="1" applyFill="1" applyBorder="1" applyAlignment="1" applyProtection="1">
      <alignment horizontal="center" vertical="center"/>
    </xf>
    <xf numFmtId="0" fontId="12" fillId="0" borderId="7"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7" fillId="2" borderId="7" xfId="0" applyFont="1" applyFill="1" applyBorder="1" applyAlignment="1" applyProtection="1">
      <alignment horizontal="center" vertical="center" wrapText="1"/>
    </xf>
    <xf numFmtId="0" fontId="7" fillId="2" borderId="9" xfId="0" applyFont="1" applyFill="1" applyBorder="1" applyAlignment="1" applyProtection="1">
      <alignment horizontal="center" vertical="center" wrapText="1"/>
    </xf>
    <xf numFmtId="0" fontId="7" fillId="4" borderId="12" xfId="0" applyFont="1" applyFill="1" applyBorder="1" applyAlignment="1" applyProtection="1">
      <alignment horizontal="center"/>
    </xf>
    <xf numFmtId="0" fontId="16" fillId="4" borderId="12" xfId="0" applyFont="1" applyFill="1" applyBorder="1" applyAlignment="1" applyProtection="1">
      <alignment horizontal="center"/>
    </xf>
    <xf numFmtId="0" fontId="7" fillId="5" borderId="7" xfId="0" applyFont="1" applyFill="1" applyBorder="1" applyAlignment="1" applyProtection="1">
      <alignment horizontal="center" vertical="center"/>
    </xf>
    <xf numFmtId="0" fontId="7" fillId="5" borderId="9" xfId="0" applyFont="1" applyFill="1" applyBorder="1" applyAlignment="1" applyProtection="1">
      <alignment horizontal="center" vertical="center"/>
    </xf>
    <xf numFmtId="0" fontId="14" fillId="0" borderId="10" xfId="0" applyFont="1" applyBorder="1" applyAlignment="1" applyProtection="1">
      <alignment horizontal="center" vertical="center"/>
    </xf>
    <xf numFmtId="0" fontId="14" fillId="0" borderId="5" xfId="0" applyFont="1" applyBorder="1" applyAlignment="1" applyProtection="1">
      <alignment horizontal="center" vertical="center"/>
    </xf>
    <xf numFmtId="0" fontId="14" fillId="0" borderId="11" xfId="0" applyFont="1" applyBorder="1" applyAlignment="1" applyProtection="1">
      <alignment horizontal="center" vertical="center"/>
    </xf>
    <xf numFmtId="0" fontId="14" fillId="0" borderId="13" xfId="0" applyFont="1" applyFill="1" applyBorder="1" applyAlignment="1" applyProtection="1">
      <alignment horizontal="left"/>
    </xf>
    <xf numFmtId="0" fontId="14" fillId="0" borderId="0" xfId="0" applyFont="1" applyFill="1" applyBorder="1" applyAlignment="1" applyProtection="1">
      <alignment horizontal="left"/>
    </xf>
    <xf numFmtId="0" fontId="14" fillId="10" borderId="0" xfId="0" applyFont="1" applyFill="1" applyAlignment="1" applyProtection="1">
      <alignment horizontal="center"/>
    </xf>
    <xf numFmtId="0" fontId="7" fillId="0" borderId="0" xfId="0" applyFont="1" applyBorder="1" applyAlignment="1" applyProtection="1">
      <alignment horizontal="center" vertical="center"/>
    </xf>
    <xf numFmtId="0" fontId="7" fillId="0" borderId="0" xfId="0" applyFont="1" applyAlignment="1" applyProtection="1">
      <alignment horizontal="center" vertical="center"/>
    </xf>
    <xf numFmtId="0" fontId="7" fillId="4" borderId="0" xfId="0" applyFont="1" applyFill="1" applyAlignment="1" applyProtection="1">
      <alignment horizontal="center" vertical="center"/>
    </xf>
    <xf numFmtId="0" fontId="7" fillId="2" borderId="1" xfId="0" applyFont="1" applyFill="1" applyBorder="1" applyAlignment="1" applyProtection="1">
      <alignment horizontal="center" vertical="center" wrapText="1"/>
    </xf>
    <xf numFmtId="0" fontId="14" fillId="0" borderId="13" xfId="0" applyFont="1" applyBorder="1" applyAlignment="1" applyProtection="1">
      <alignment horizontal="left"/>
    </xf>
    <xf numFmtId="0" fontId="14" fillId="0" borderId="0" xfId="0" applyFont="1" applyAlignment="1" applyProtection="1">
      <alignment horizontal="left"/>
    </xf>
    <xf numFmtId="0" fontId="7" fillId="0" borderId="1" xfId="0" applyFont="1" applyBorder="1" applyAlignment="1" applyProtection="1">
      <alignment horizontal="center" vertical="center" wrapText="1"/>
    </xf>
    <xf numFmtId="0" fontId="16" fillId="0" borderId="1" xfId="0" applyFont="1" applyBorder="1" applyAlignment="1" applyProtection="1">
      <alignment horizontal="center" vertical="center"/>
    </xf>
    <xf numFmtId="0" fontId="10" fillId="2" borderId="1" xfId="0" applyFont="1" applyFill="1" applyBorder="1" applyAlignment="1" applyProtection="1">
      <alignment horizontal="center" vertical="center" wrapText="1"/>
    </xf>
    <xf numFmtId="0" fontId="10" fillId="4" borderId="12" xfId="0" applyFont="1" applyFill="1" applyBorder="1" applyAlignment="1" applyProtection="1">
      <alignment horizontal="center"/>
    </xf>
    <xf numFmtId="0" fontId="19" fillId="4" borderId="12" xfId="0" applyFont="1" applyFill="1" applyBorder="1" applyAlignment="1" applyProtection="1">
      <alignment horizontal="center"/>
    </xf>
    <xf numFmtId="0" fontId="10" fillId="2" borderId="7" xfId="0" applyFont="1" applyFill="1" applyBorder="1" applyAlignment="1" applyProtection="1">
      <alignment horizontal="center" vertical="center" wrapText="1"/>
    </xf>
    <xf numFmtId="0" fontId="10" fillId="2" borderId="9" xfId="0" applyFont="1" applyFill="1" applyBorder="1" applyAlignment="1" applyProtection="1">
      <alignment horizontal="center" vertical="center" wrapText="1"/>
    </xf>
    <xf numFmtId="0" fontId="7" fillId="4" borderId="1" xfId="0" applyFont="1" applyFill="1" applyBorder="1" applyAlignment="1" applyProtection="1">
      <alignment horizontal="center"/>
    </xf>
    <xf numFmtId="0" fontId="7" fillId="0" borderId="12" xfId="0" applyFont="1" applyBorder="1" applyAlignment="1" applyProtection="1">
      <alignment horizontal="center"/>
    </xf>
    <xf numFmtId="0" fontId="16" fillId="0" borderId="12" xfId="0" applyFont="1" applyBorder="1" applyAlignment="1" applyProtection="1">
      <alignment horizontal="center"/>
    </xf>
    <xf numFmtId="0" fontId="7" fillId="0" borderId="12" xfId="0" applyFont="1" applyBorder="1" applyAlignment="1" applyProtection="1">
      <alignment horizontal="center" vertical="center"/>
    </xf>
    <xf numFmtId="0" fontId="16" fillId="0" borderId="12" xfId="0" applyFont="1" applyBorder="1" applyAlignment="1" applyProtection="1">
      <alignment horizontal="center" vertical="center"/>
    </xf>
    <xf numFmtId="0" fontId="7" fillId="2" borderId="1" xfId="0" applyFont="1" applyFill="1" applyBorder="1" applyAlignment="1" applyProtection="1">
      <alignment horizontal="center" vertical="center"/>
    </xf>
    <xf numFmtId="0" fontId="10" fillId="0" borderId="7" xfId="0" applyFont="1" applyBorder="1" applyAlignment="1" applyProtection="1">
      <alignment horizontal="left" vertical="center" wrapText="1"/>
    </xf>
    <xf numFmtId="0" fontId="10" fillId="0" borderId="9" xfId="0" applyFont="1" applyBorder="1" applyAlignment="1" applyProtection="1">
      <alignment horizontal="left" vertical="center" wrapText="1"/>
    </xf>
    <xf numFmtId="0" fontId="10" fillId="0" borderId="0" xfId="0" applyFont="1" applyAlignment="1" applyProtection="1">
      <alignment horizontal="center" vertical="center"/>
    </xf>
    <xf numFmtId="0" fontId="10" fillId="4" borderId="0" xfId="0" applyFont="1" applyFill="1" applyAlignment="1" applyProtection="1">
      <alignment horizontal="center" vertical="center"/>
    </xf>
    <xf numFmtId="0" fontId="10" fillId="7" borderId="0" xfId="0" applyFont="1" applyFill="1" applyAlignment="1" applyProtection="1">
      <alignment horizontal="center" vertical="center"/>
    </xf>
    <xf numFmtId="0" fontId="28" fillId="0" borderId="0" xfId="0" applyFont="1" applyAlignment="1">
      <alignment horizontal="left"/>
    </xf>
    <xf numFmtId="0" fontId="23" fillId="3" borderId="18" xfId="0" applyFont="1" applyFill="1" applyBorder="1" applyAlignment="1">
      <alignment horizontal="center"/>
    </xf>
    <xf numFmtId="0" fontId="23" fillId="3" borderId="19" xfId="0" applyFont="1" applyFill="1" applyBorder="1" applyAlignment="1">
      <alignment horizontal="center"/>
    </xf>
    <xf numFmtId="0" fontId="23" fillId="3" borderId="20" xfId="0" applyFont="1" applyFill="1" applyBorder="1" applyAlignment="1">
      <alignment horizontal="center"/>
    </xf>
    <xf numFmtId="0" fontId="8" fillId="4" borderId="21" xfId="0" applyFont="1" applyFill="1" applyBorder="1" applyAlignment="1" applyProtection="1">
      <alignment horizontal="center" vertical="center" wrapText="1"/>
    </xf>
    <xf numFmtId="0" fontId="8" fillId="3" borderId="1" xfId="0" applyFont="1" applyFill="1" applyBorder="1" applyAlignment="1">
      <alignment horizontal="center"/>
    </xf>
    <xf numFmtId="0" fontId="8" fillId="4" borderId="1" xfId="0" applyFont="1" applyFill="1" applyBorder="1" applyAlignment="1" applyProtection="1">
      <alignment horizontal="center" vertical="center" wrapText="1"/>
    </xf>
    <xf numFmtId="2" fontId="8" fillId="0" borderId="5" xfId="0" applyNumberFormat="1" applyFont="1" applyBorder="1" applyAlignment="1" applyProtection="1">
      <alignment horizontal="center" vertical="center"/>
    </xf>
    <xf numFmtId="2" fontId="8" fillId="0" borderId="11" xfId="0" applyNumberFormat="1" applyFont="1" applyBorder="1" applyAlignment="1" applyProtection="1">
      <alignment horizontal="center" vertical="center"/>
    </xf>
    <xf numFmtId="2" fontId="8" fillId="0" borderId="1" xfId="0" applyNumberFormat="1" applyFont="1" applyBorder="1" applyAlignment="1" applyProtection="1">
      <alignment horizontal="center" vertical="center"/>
    </xf>
    <xf numFmtId="2" fontId="8" fillId="14" borderId="7" xfId="0" applyNumberFormat="1" applyFont="1" applyFill="1" applyBorder="1" applyAlignment="1" applyProtection="1">
      <alignment horizontal="center" vertical="center"/>
    </xf>
    <xf numFmtId="2" fontId="8" fillId="14" borderId="8" xfId="0" applyNumberFormat="1" applyFont="1" applyFill="1" applyBorder="1" applyAlignment="1" applyProtection="1">
      <alignment horizontal="center" vertical="center"/>
    </xf>
    <xf numFmtId="2" fontId="8" fillId="14" borderId="9" xfId="0" applyNumberFormat="1" applyFont="1" applyFill="1" applyBorder="1" applyAlignment="1" applyProtection="1">
      <alignment horizontal="center" vertical="center"/>
    </xf>
  </cellXfs>
  <cellStyles count="19">
    <cellStyle name="Moeda" xfId="1" builtinId="4"/>
    <cellStyle name="Moeda 2" xfId="3"/>
    <cellStyle name="Moeda 2 2" xfId="4"/>
    <cellStyle name="Moeda 3" xfId="5"/>
    <cellStyle name="Moeda 4" xfId="6"/>
    <cellStyle name="Moeda 5" xfId="2"/>
    <cellStyle name="Normal" xfId="0" builtinId="0"/>
    <cellStyle name="Normal 2" xfId="7"/>
    <cellStyle name="Normal 3" xfId="8"/>
    <cellStyle name="Porcentagem" xfId="18" builtinId="5"/>
    <cellStyle name="Porcentagem 2" xfId="9"/>
    <cellStyle name="Porcentagem 2 2" xfId="10"/>
    <cellStyle name="Porcentagem 3" xfId="11"/>
    <cellStyle name="Porcentagem 3 2" xfId="12"/>
    <cellStyle name="Separador de milhares 2" xfId="13"/>
    <cellStyle name="Separador de milhares 2 2" xfId="14"/>
    <cellStyle name="Separador de milhares 3" xfId="15"/>
    <cellStyle name="Separador de milhares 3 2" xfId="16"/>
    <cellStyle name="Vírgula 2"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3"/>
  <sheetViews>
    <sheetView workbookViewId="0">
      <selection activeCell="I14" sqref="I14"/>
    </sheetView>
  </sheetViews>
  <sheetFormatPr defaultRowHeight="12.75" x14ac:dyDescent="0.2"/>
  <cols>
    <col min="1" max="1" width="36.42578125" style="187" customWidth="1"/>
    <col min="2" max="2" width="37.5703125" style="187" customWidth="1"/>
    <col min="3" max="4" width="13.7109375" style="187" customWidth="1"/>
    <col min="5" max="5" width="13.7109375" style="257" customWidth="1"/>
    <col min="6" max="16384" width="9.140625" style="187"/>
  </cols>
  <sheetData>
    <row r="1" spans="1:5" ht="15.75" customHeight="1" thickBot="1" x14ac:dyDescent="0.25">
      <c r="A1" s="284" t="s">
        <v>220</v>
      </c>
      <c r="B1" s="285"/>
      <c r="C1" s="285"/>
      <c r="D1" s="285"/>
      <c r="E1" s="285"/>
    </row>
    <row r="2" spans="1:5" x14ac:dyDescent="0.2">
      <c r="A2" s="193" t="s">
        <v>121</v>
      </c>
      <c r="B2" s="193" t="s">
        <v>208</v>
      </c>
      <c r="C2" s="193" t="s">
        <v>209</v>
      </c>
      <c r="D2" s="193" t="s">
        <v>234</v>
      </c>
      <c r="E2" s="193" t="s">
        <v>240</v>
      </c>
    </row>
    <row r="3" spans="1:5" x14ac:dyDescent="0.2">
      <c r="A3" s="181" t="s">
        <v>210</v>
      </c>
      <c r="B3" s="182">
        <v>4</v>
      </c>
      <c r="C3" s="182" t="s">
        <v>209</v>
      </c>
      <c r="D3" s="183"/>
      <c r="E3" s="239"/>
    </row>
    <row r="4" spans="1:5" ht="51" x14ac:dyDescent="0.2">
      <c r="A4" s="181" t="s">
        <v>214</v>
      </c>
      <c r="B4" s="182">
        <v>4</v>
      </c>
      <c r="C4" s="182" t="s">
        <v>209</v>
      </c>
      <c r="D4" s="183"/>
      <c r="E4" s="239"/>
    </row>
    <row r="5" spans="1:5" ht="18.75" customHeight="1" x14ac:dyDescent="0.2">
      <c r="A5" s="181" t="s">
        <v>215</v>
      </c>
      <c r="B5" s="182">
        <v>2</v>
      </c>
      <c r="C5" s="182" t="s">
        <v>211</v>
      </c>
      <c r="D5" s="183"/>
      <c r="E5" s="239"/>
    </row>
    <row r="6" spans="1:5" ht="25.5" x14ac:dyDescent="0.2">
      <c r="A6" s="181" t="s">
        <v>213</v>
      </c>
      <c r="B6" s="182">
        <v>4</v>
      </c>
      <c r="C6" s="182" t="s">
        <v>211</v>
      </c>
      <c r="D6" s="183"/>
      <c r="E6" s="239"/>
    </row>
    <row r="7" spans="1:5" ht="38.25" x14ac:dyDescent="0.2">
      <c r="A7" s="184" t="s">
        <v>212</v>
      </c>
      <c r="B7" s="185">
        <v>2</v>
      </c>
      <c r="C7" s="185" t="s">
        <v>211</v>
      </c>
      <c r="D7" s="186"/>
      <c r="E7" s="239"/>
    </row>
    <row r="8" spans="1:5" x14ac:dyDescent="0.2">
      <c r="A8" s="288" t="s">
        <v>216</v>
      </c>
      <c r="B8" s="289"/>
      <c r="C8" s="290"/>
      <c r="D8" s="265"/>
      <c r="E8" s="265"/>
    </row>
    <row r="9" spans="1:5" x14ac:dyDescent="0.2">
      <c r="A9" s="288" t="s">
        <v>217</v>
      </c>
      <c r="B9" s="289"/>
      <c r="C9" s="290"/>
      <c r="D9" s="265"/>
      <c r="E9" s="265"/>
    </row>
    <row r="10" spans="1:5" ht="13.5" thickBot="1" x14ac:dyDescent="0.25"/>
    <row r="11" spans="1:5" ht="15.75" customHeight="1" thickBot="1" x14ac:dyDescent="0.25">
      <c r="A11" s="286" t="s">
        <v>221</v>
      </c>
      <c r="B11" s="287"/>
      <c r="C11" s="287"/>
      <c r="D11" s="287"/>
      <c r="E11" s="287"/>
    </row>
    <row r="12" spans="1:5" ht="22.5" customHeight="1" x14ac:dyDescent="0.2">
      <c r="A12" s="194" t="s">
        <v>164</v>
      </c>
      <c r="B12" s="194" t="s">
        <v>165</v>
      </c>
      <c r="C12" s="194" t="s">
        <v>166</v>
      </c>
      <c r="D12" s="193" t="s">
        <v>234</v>
      </c>
      <c r="E12" s="193" t="s">
        <v>240</v>
      </c>
    </row>
    <row r="13" spans="1:5" x14ac:dyDescent="0.2">
      <c r="A13" s="182" t="s">
        <v>167</v>
      </c>
      <c r="B13" s="268" t="s">
        <v>168</v>
      </c>
      <c r="C13" s="182">
        <v>3</v>
      </c>
      <c r="D13" s="183"/>
      <c r="E13" s="239"/>
    </row>
    <row r="14" spans="1:5" x14ac:dyDescent="0.2">
      <c r="A14" s="182" t="s">
        <v>278</v>
      </c>
      <c r="B14" s="268" t="s">
        <v>169</v>
      </c>
      <c r="C14" s="191">
        <v>52</v>
      </c>
      <c r="D14" s="192"/>
      <c r="E14" s="239"/>
    </row>
    <row r="15" spans="1:5" ht="25.5" x14ac:dyDescent="0.2">
      <c r="A15" s="182" t="s">
        <v>170</v>
      </c>
      <c r="B15" s="268" t="s">
        <v>171</v>
      </c>
      <c r="C15" s="182">
        <v>2</v>
      </c>
      <c r="D15" s="183"/>
      <c r="E15" s="239"/>
    </row>
    <row r="16" spans="1:5" ht="63.75" x14ac:dyDescent="0.2">
      <c r="A16" s="182" t="s">
        <v>244</v>
      </c>
      <c r="B16" s="268" t="s">
        <v>254</v>
      </c>
      <c r="C16" s="182">
        <v>12</v>
      </c>
      <c r="D16" s="183"/>
      <c r="E16" s="239"/>
    </row>
    <row r="17" spans="1:5" ht="76.5" x14ac:dyDescent="0.2">
      <c r="A17" s="182" t="s">
        <v>250</v>
      </c>
      <c r="B17" s="268" t="s">
        <v>255</v>
      </c>
      <c r="C17" s="182">
        <v>24</v>
      </c>
      <c r="D17" s="183"/>
      <c r="E17" s="239"/>
    </row>
    <row r="18" spans="1:5" ht="178.5" x14ac:dyDescent="0.2">
      <c r="A18" s="191" t="s">
        <v>253</v>
      </c>
      <c r="B18" s="263" t="s">
        <v>252</v>
      </c>
      <c r="C18" s="191">
        <v>24</v>
      </c>
      <c r="D18" s="183"/>
      <c r="E18" s="239"/>
    </row>
    <row r="19" spans="1:5" x14ac:dyDescent="0.2">
      <c r="A19" s="259" t="s">
        <v>256</v>
      </c>
      <c r="B19" s="269" t="s">
        <v>257</v>
      </c>
      <c r="C19" s="259">
        <v>4</v>
      </c>
      <c r="D19" s="260"/>
      <c r="E19" s="261"/>
    </row>
    <row r="20" spans="1:5" x14ac:dyDescent="0.2">
      <c r="A20" s="182" t="s">
        <v>172</v>
      </c>
      <c r="B20" s="268" t="s">
        <v>173</v>
      </c>
      <c r="C20" s="182">
        <v>2</v>
      </c>
      <c r="D20" s="183"/>
      <c r="E20" s="239"/>
    </row>
    <row r="21" spans="1:5" x14ac:dyDescent="0.2">
      <c r="A21" s="288" t="s">
        <v>216</v>
      </c>
      <c r="B21" s="289"/>
      <c r="C21" s="290"/>
      <c r="D21" s="265"/>
      <c r="E21" s="265"/>
    </row>
    <row r="22" spans="1:5" x14ac:dyDescent="0.2">
      <c r="A22" s="288" t="s">
        <v>217</v>
      </c>
      <c r="B22" s="289"/>
      <c r="C22" s="290"/>
      <c r="D22" s="265"/>
      <c r="E22" s="265"/>
    </row>
    <row r="23" spans="1:5" ht="13.5" thickBot="1" x14ac:dyDescent="0.25"/>
    <row r="24" spans="1:5" ht="15" customHeight="1" thickBot="1" x14ac:dyDescent="0.25">
      <c r="A24" s="286" t="s">
        <v>174</v>
      </c>
      <c r="B24" s="287"/>
      <c r="C24" s="287"/>
      <c r="D24" s="287"/>
      <c r="E24" s="287"/>
    </row>
    <row r="25" spans="1:5" s="189" customFormat="1" ht="25.5" x14ac:dyDescent="0.2">
      <c r="A25" s="193" t="s">
        <v>175</v>
      </c>
      <c r="B25" s="193" t="s">
        <v>165</v>
      </c>
      <c r="C25" s="193" t="s">
        <v>218</v>
      </c>
      <c r="D25" s="193" t="s">
        <v>234</v>
      </c>
      <c r="E25" s="241" t="s">
        <v>240</v>
      </c>
    </row>
    <row r="26" spans="1:5" s="189" customFormat="1" x14ac:dyDescent="0.2">
      <c r="A26" s="237" t="s">
        <v>238</v>
      </c>
      <c r="B26" s="270" t="s">
        <v>239</v>
      </c>
      <c r="C26" s="237">
        <v>2</v>
      </c>
      <c r="D26" s="238"/>
      <c r="E26" s="240"/>
    </row>
    <row r="27" spans="1:5" x14ac:dyDescent="0.2">
      <c r="A27" s="182" t="s">
        <v>176</v>
      </c>
      <c r="B27" s="271" t="s">
        <v>235</v>
      </c>
      <c r="C27" s="182">
        <v>48</v>
      </c>
      <c r="D27" s="183"/>
      <c r="E27" s="240"/>
    </row>
    <row r="28" spans="1:5" ht="36" customHeight="1" x14ac:dyDescent="0.2">
      <c r="A28" s="188" t="s">
        <v>296</v>
      </c>
      <c r="B28" s="268" t="s">
        <v>177</v>
      </c>
      <c r="C28" s="191">
        <v>12</v>
      </c>
      <c r="D28" s="192"/>
      <c r="E28" s="240"/>
    </row>
    <row r="29" spans="1:5" x14ac:dyDescent="0.2">
      <c r="A29" s="182" t="s">
        <v>236</v>
      </c>
      <c r="B29" s="268" t="s">
        <v>178</v>
      </c>
      <c r="C29" s="182">
        <v>36</v>
      </c>
      <c r="D29" s="183"/>
      <c r="E29" s="240"/>
    </row>
    <row r="30" spans="1:5" x14ac:dyDescent="0.2">
      <c r="A30" s="182" t="s">
        <v>179</v>
      </c>
      <c r="B30" s="268" t="s">
        <v>180</v>
      </c>
      <c r="C30" s="182">
        <v>15</v>
      </c>
      <c r="D30" s="183"/>
      <c r="E30" s="240"/>
    </row>
    <row r="31" spans="1:5" x14ac:dyDescent="0.2">
      <c r="A31" s="182" t="s">
        <v>181</v>
      </c>
      <c r="B31" s="263" t="s">
        <v>182</v>
      </c>
      <c r="C31" s="182">
        <v>12</v>
      </c>
      <c r="D31" s="183"/>
      <c r="E31" s="240"/>
    </row>
    <row r="32" spans="1:5" x14ac:dyDescent="0.2">
      <c r="A32" s="182" t="s">
        <v>237</v>
      </c>
      <c r="B32" s="268" t="s">
        <v>183</v>
      </c>
      <c r="C32" s="182">
        <v>2</v>
      </c>
      <c r="D32" s="183"/>
      <c r="E32" s="240"/>
    </row>
    <row r="33" spans="1:5" x14ac:dyDescent="0.2">
      <c r="A33" s="182" t="s">
        <v>184</v>
      </c>
      <c r="B33" s="268" t="s">
        <v>185</v>
      </c>
      <c r="C33" s="182">
        <v>4</v>
      </c>
      <c r="D33" s="183"/>
      <c r="E33" s="240"/>
    </row>
    <row r="34" spans="1:5" ht="216.75" x14ac:dyDescent="0.2">
      <c r="A34" s="191" t="s">
        <v>259</v>
      </c>
      <c r="B34" s="272" t="s">
        <v>258</v>
      </c>
      <c r="C34" s="191">
        <f>8*12</f>
        <v>96</v>
      </c>
      <c r="D34" s="192"/>
      <c r="E34" s="240"/>
    </row>
    <row r="35" spans="1:5" ht="63.75" x14ac:dyDescent="0.2">
      <c r="A35" s="191" t="s">
        <v>260</v>
      </c>
      <c r="B35" s="268" t="s">
        <v>261</v>
      </c>
      <c r="C35" s="182">
        <v>2</v>
      </c>
      <c r="D35" s="183"/>
      <c r="E35" s="240"/>
    </row>
    <row r="36" spans="1:5" x14ac:dyDescent="0.2">
      <c r="A36" s="191" t="s">
        <v>262</v>
      </c>
      <c r="B36" s="273" t="s">
        <v>263</v>
      </c>
      <c r="C36" s="182">
        <v>4</v>
      </c>
      <c r="D36" s="183"/>
      <c r="E36" s="240"/>
    </row>
    <row r="37" spans="1:5" x14ac:dyDescent="0.2">
      <c r="A37" s="182" t="s">
        <v>186</v>
      </c>
      <c r="B37" s="268" t="s">
        <v>187</v>
      </c>
      <c r="C37" s="182">
        <v>1</v>
      </c>
      <c r="D37" s="183"/>
      <c r="E37" s="240"/>
    </row>
    <row r="38" spans="1:5" x14ac:dyDescent="0.2">
      <c r="A38" s="182" t="s">
        <v>188</v>
      </c>
      <c r="B38" s="268" t="s">
        <v>189</v>
      </c>
      <c r="C38" s="182">
        <v>12</v>
      </c>
      <c r="D38" s="183"/>
      <c r="E38" s="240"/>
    </row>
    <row r="39" spans="1:5" ht="51" x14ac:dyDescent="0.2">
      <c r="A39" s="191" t="s">
        <v>294</v>
      </c>
      <c r="B39" s="263" t="s">
        <v>295</v>
      </c>
      <c r="C39" s="191">
        <v>300</v>
      </c>
      <c r="D39" s="192"/>
      <c r="E39" s="256"/>
    </row>
    <row r="40" spans="1:5" s="242" customFormat="1" x14ac:dyDescent="0.2">
      <c r="A40" s="191" t="s">
        <v>265</v>
      </c>
      <c r="B40" s="263" t="s">
        <v>264</v>
      </c>
      <c r="C40" s="191">
        <v>4</v>
      </c>
      <c r="D40" s="192"/>
      <c r="E40" s="256"/>
    </row>
    <row r="41" spans="1:5" s="242" customFormat="1" ht="51" x14ac:dyDescent="0.2">
      <c r="A41" s="191" t="s">
        <v>243</v>
      </c>
      <c r="B41" s="263" t="s">
        <v>266</v>
      </c>
      <c r="C41" s="191">
        <v>6</v>
      </c>
      <c r="D41" s="192"/>
      <c r="E41" s="256"/>
    </row>
    <row r="42" spans="1:5" s="242" customFormat="1" ht="102" x14ac:dyDescent="0.2">
      <c r="A42" s="191" t="s">
        <v>242</v>
      </c>
      <c r="B42" s="263" t="s">
        <v>267</v>
      </c>
      <c r="C42" s="191">
        <v>18</v>
      </c>
      <c r="D42" s="192"/>
      <c r="E42" s="256"/>
    </row>
    <row r="43" spans="1:5" s="242" customFormat="1" ht="76.5" x14ac:dyDescent="0.2">
      <c r="A43" s="191" t="s">
        <v>269</v>
      </c>
      <c r="B43" s="274" t="s">
        <v>270</v>
      </c>
      <c r="C43" s="191">
        <f>15*12</f>
        <v>180</v>
      </c>
      <c r="D43" s="192"/>
      <c r="E43" s="256"/>
    </row>
    <row r="44" spans="1:5" s="242" customFormat="1" ht="38.25" x14ac:dyDescent="0.2">
      <c r="A44" s="191" t="s">
        <v>268</v>
      </c>
      <c r="B44" s="268" t="s">
        <v>271</v>
      </c>
      <c r="C44" s="191">
        <v>36</v>
      </c>
      <c r="D44" s="192"/>
      <c r="E44" s="256"/>
    </row>
    <row r="45" spans="1:5" s="242" customFormat="1" ht="38.25" x14ac:dyDescent="0.2">
      <c r="A45" s="191" t="s">
        <v>273</v>
      </c>
      <c r="B45" s="274" t="s">
        <v>272</v>
      </c>
      <c r="C45" s="191">
        <v>50</v>
      </c>
      <c r="D45" s="192"/>
      <c r="E45" s="256"/>
    </row>
    <row r="46" spans="1:5" s="242" customFormat="1" ht="242.25" x14ac:dyDescent="0.2">
      <c r="A46" s="191" t="s">
        <v>287</v>
      </c>
      <c r="B46" s="263" t="s">
        <v>274</v>
      </c>
      <c r="C46" s="191">
        <v>15</v>
      </c>
      <c r="D46" s="192"/>
      <c r="E46" s="256"/>
    </row>
    <row r="47" spans="1:5" s="242" customFormat="1" ht="89.25" x14ac:dyDescent="0.2">
      <c r="A47" s="191" t="s">
        <v>245</v>
      </c>
      <c r="B47" s="274" t="s">
        <v>275</v>
      </c>
      <c r="C47" s="191">
        <v>4</v>
      </c>
      <c r="D47" s="192"/>
      <c r="E47" s="256"/>
    </row>
    <row r="48" spans="1:5" s="242" customFormat="1" ht="51" x14ac:dyDescent="0.2">
      <c r="A48" s="191" t="s">
        <v>277</v>
      </c>
      <c r="B48" s="275" t="s">
        <v>276</v>
      </c>
      <c r="C48" s="191">
        <v>12</v>
      </c>
      <c r="D48" s="192"/>
      <c r="E48" s="256"/>
    </row>
    <row r="49" spans="1:5" x14ac:dyDescent="0.2">
      <c r="A49" s="288" t="s">
        <v>216</v>
      </c>
      <c r="B49" s="289"/>
      <c r="C49" s="290"/>
      <c r="D49" s="265"/>
      <c r="E49" s="265"/>
    </row>
    <row r="50" spans="1:5" x14ac:dyDescent="0.2">
      <c r="A50" s="288" t="s">
        <v>217</v>
      </c>
      <c r="B50" s="289"/>
      <c r="C50" s="290"/>
      <c r="D50" s="265"/>
      <c r="E50" s="265"/>
    </row>
    <row r="51" spans="1:5" ht="13.5" thickBot="1" x14ac:dyDescent="0.25">
      <c r="A51" s="195"/>
      <c r="B51" s="195"/>
      <c r="C51" s="195"/>
      <c r="D51" s="195"/>
      <c r="E51" s="195"/>
    </row>
    <row r="52" spans="1:5" ht="15.75" customHeight="1" thickBot="1" x14ac:dyDescent="0.25">
      <c r="A52" s="286" t="s">
        <v>190</v>
      </c>
      <c r="B52" s="287"/>
      <c r="C52" s="287"/>
      <c r="D52" s="287"/>
      <c r="E52" s="287"/>
    </row>
    <row r="53" spans="1:5" s="189" customFormat="1" ht="12.75" customHeight="1" x14ac:dyDescent="0.2">
      <c r="A53" s="193" t="s">
        <v>190</v>
      </c>
      <c r="B53" s="193" t="s">
        <v>165</v>
      </c>
      <c r="C53" s="193" t="s">
        <v>218</v>
      </c>
      <c r="D53" s="193" t="s">
        <v>234</v>
      </c>
      <c r="E53" s="241" t="s">
        <v>240</v>
      </c>
    </row>
    <row r="54" spans="1:5" x14ac:dyDescent="0.2">
      <c r="A54" s="182" t="s">
        <v>191</v>
      </c>
      <c r="B54" s="182" t="s">
        <v>192</v>
      </c>
      <c r="C54" s="182">
        <v>1</v>
      </c>
      <c r="D54" s="183"/>
      <c r="E54" s="183"/>
    </row>
    <row r="55" spans="1:5" ht="89.25" x14ac:dyDescent="0.2">
      <c r="A55" s="182" t="s">
        <v>219</v>
      </c>
      <c r="B55" s="274" t="s">
        <v>293</v>
      </c>
      <c r="C55" s="182">
        <v>1</v>
      </c>
      <c r="D55" s="183"/>
      <c r="E55" s="183"/>
    </row>
    <row r="56" spans="1:5" ht="63.75" x14ac:dyDescent="0.2">
      <c r="A56" s="182" t="s">
        <v>193</v>
      </c>
      <c r="B56" s="268" t="s">
        <v>292</v>
      </c>
      <c r="C56" s="182">
        <v>1</v>
      </c>
      <c r="D56" s="183"/>
      <c r="E56" s="183"/>
    </row>
    <row r="57" spans="1:5" ht="25.5" x14ac:dyDescent="0.2">
      <c r="A57" s="182" t="s">
        <v>194</v>
      </c>
      <c r="B57" s="268" t="s">
        <v>291</v>
      </c>
      <c r="C57" s="182">
        <v>1</v>
      </c>
      <c r="D57" s="183"/>
      <c r="E57" s="183"/>
    </row>
    <row r="58" spans="1:5" ht="25.5" x14ac:dyDescent="0.2">
      <c r="A58" s="191" t="s">
        <v>195</v>
      </c>
      <c r="B58" s="263" t="s">
        <v>299</v>
      </c>
      <c r="C58" s="191">
        <v>1</v>
      </c>
      <c r="D58" s="192"/>
      <c r="E58" s="192"/>
    </row>
    <row r="59" spans="1:5" ht="51" x14ac:dyDescent="0.2">
      <c r="A59" s="182" t="s">
        <v>196</v>
      </c>
      <c r="B59" s="274" t="s">
        <v>290</v>
      </c>
      <c r="C59" s="182">
        <v>1</v>
      </c>
      <c r="D59" s="183"/>
      <c r="E59" s="183"/>
    </row>
    <row r="60" spans="1:5" ht="38.25" x14ac:dyDescent="0.2">
      <c r="A60" s="182" t="s">
        <v>197</v>
      </c>
      <c r="B60" s="276" t="s">
        <v>289</v>
      </c>
      <c r="C60" s="182">
        <v>4</v>
      </c>
      <c r="D60" s="183"/>
      <c r="E60" s="183"/>
    </row>
    <row r="61" spans="1:5" x14ac:dyDescent="0.2">
      <c r="A61" s="191" t="s">
        <v>280</v>
      </c>
      <c r="B61" s="268" t="s">
        <v>251</v>
      </c>
      <c r="C61" s="182">
        <v>100</v>
      </c>
      <c r="D61" s="192"/>
      <c r="E61" s="192"/>
    </row>
    <row r="62" spans="1:5" x14ac:dyDescent="0.2">
      <c r="A62" s="191" t="s">
        <v>198</v>
      </c>
      <c r="B62" s="268" t="s">
        <v>288</v>
      </c>
      <c r="C62" s="182">
        <v>4</v>
      </c>
      <c r="D62" s="183"/>
      <c r="E62" s="183"/>
    </row>
    <row r="63" spans="1:5" ht="63.75" x14ac:dyDescent="0.2">
      <c r="A63" s="191" t="s">
        <v>241</v>
      </c>
      <c r="B63" s="274" t="s">
        <v>279</v>
      </c>
      <c r="C63" s="182">
        <v>1</v>
      </c>
      <c r="D63" s="183"/>
      <c r="E63" s="183"/>
    </row>
    <row r="64" spans="1:5" ht="76.5" x14ac:dyDescent="0.2">
      <c r="A64" s="191" t="s">
        <v>282</v>
      </c>
      <c r="B64" s="275" t="s">
        <v>281</v>
      </c>
      <c r="C64" s="182">
        <v>1</v>
      </c>
      <c r="D64" s="183"/>
      <c r="E64" s="183"/>
    </row>
    <row r="65" spans="1:5" ht="409.5" x14ac:dyDescent="0.2">
      <c r="A65" s="191" t="s">
        <v>283</v>
      </c>
      <c r="B65" s="267" t="s">
        <v>284</v>
      </c>
      <c r="C65" s="182">
        <v>1</v>
      </c>
      <c r="D65" s="183"/>
      <c r="E65" s="183"/>
    </row>
    <row r="66" spans="1:5" ht="25.5" x14ac:dyDescent="0.2">
      <c r="A66" s="191" t="s">
        <v>286</v>
      </c>
      <c r="B66" s="266" t="s">
        <v>285</v>
      </c>
      <c r="C66" s="182">
        <v>12</v>
      </c>
      <c r="D66" s="183"/>
      <c r="E66" s="183"/>
    </row>
    <row r="67" spans="1:5" x14ac:dyDescent="0.2">
      <c r="A67" s="288" t="s">
        <v>216</v>
      </c>
      <c r="B67" s="289"/>
      <c r="C67" s="290"/>
      <c r="D67" s="265"/>
      <c r="E67" s="265"/>
    </row>
    <row r="68" spans="1:5" x14ac:dyDescent="0.2">
      <c r="A68" s="288" t="s">
        <v>217</v>
      </c>
      <c r="B68" s="289"/>
      <c r="C68" s="290"/>
      <c r="D68" s="265"/>
      <c r="E68" s="265"/>
    </row>
    <row r="76" spans="1:5" ht="25.5" customHeight="1" x14ac:dyDescent="0.2"/>
    <row r="83" spans="3:5" x14ac:dyDescent="0.2">
      <c r="C83" s="190"/>
      <c r="D83" s="190"/>
      <c r="E83" s="258"/>
    </row>
  </sheetData>
  <mergeCells count="12">
    <mergeCell ref="A67:C67"/>
    <mergeCell ref="A68:C68"/>
    <mergeCell ref="A49:C49"/>
    <mergeCell ref="A50:C50"/>
    <mergeCell ref="A21:C21"/>
    <mergeCell ref="A22:C22"/>
    <mergeCell ref="A1:E1"/>
    <mergeCell ref="A24:E24"/>
    <mergeCell ref="A11:E11"/>
    <mergeCell ref="A52:E52"/>
    <mergeCell ref="A8:C8"/>
    <mergeCell ref="A9:C9"/>
  </mergeCells>
  <pageMargins left="0.31496062992125984" right="0.31496062992125984" top="0.78740157480314965" bottom="0.78740157480314965" header="0.31496062992125984" footer="0.31496062992125984"/>
  <pageSetup paperSize="9" scale="84" fitToHeight="0" orientation="portrait" r:id="rId1"/>
  <rowBreaks count="1" manualBreakCount="1">
    <brk id="23"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91"/>
  <sheetViews>
    <sheetView topLeftCell="A163" workbookViewId="0">
      <selection activeCell="I142" sqref="I142"/>
    </sheetView>
  </sheetViews>
  <sheetFormatPr defaultRowHeight="11.25" x14ac:dyDescent="0.2"/>
  <cols>
    <col min="1" max="1" width="12.7109375" style="7" bestFit="1" customWidth="1"/>
    <col min="2" max="2" width="55.28515625" style="7" bestFit="1" customWidth="1"/>
    <col min="3" max="3" width="13.5703125" style="7" bestFit="1" customWidth="1"/>
    <col min="4" max="4" width="9.85546875" style="7" bestFit="1" customWidth="1"/>
    <col min="5" max="5" width="11.28515625" style="7" bestFit="1" customWidth="1"/>
    <col min="6" max="6" width="16" style="7" hidden="1" customWidth="1"/>
    <col min="7" max="7" width="14.5703125" style="7" bestFit="1" customWidth="1"/>
    <col min="8" max="9" width="18.5703125" style="7" bestFit="1" customWidth="1"/>
    <col min="10" max="10" width="36" style="7" bestFit="1" customWidth="1"/>
    <col min="11" max="11" width="13.5703125" style="7" bestFit="1" customWidth="1"/>
    <col min="12" max="12" width="13.7109375" style="7" customWidth="1"/>
    <col min="13" max="16384" width="9.140625" style="7"/>
  </cols>
  <sheetData>
    <row r="1" spans="1:4" x14ac:dyDescent="0.2">
      <c r="A1" s="348" t="s">
        <v>0</v>
      </c>
      <c r="B1" s="348"/>
      <c r="C1" s="348"/>
      <c r="D1" s="348"/>
    </row>
    <row r="2" spans="1:4" x14ac:dyDescent="0.2">
      <c r="A2" s="8"/>
      <c r="B2" s="8"/>
      <c r="C2" s="8"/>
      <c r="D2" s="9"/>
    </row>
    <row r="3" spans="1:4" x14ac:dyDescent="0.2">
      <c r="A3" s="349" t="s">
        <v>1</v>
      </c>
      <c r="B3" s="349"/>
      <c r="C3" s="349"/>
      <c r="D3" s="349"/>
    </row>
    <row r="4" spans="1:4" x14ac:dyDescent="0.2">
      <c r="A4" s="10"/>
      <c r="B4" s="10"/>
      <c r="C4" s="10"/>
      <c r="D4" s="11"/>
    </row>
    <row r="5" spans="1:4" x14ac:dyDescent="0.2">
      <c r="A5" s="350" t="s">
        <v>201</v>
      </c>
      <c r="B5" s="350"/>
      <c r="C5" s="350"/>
      <c r="D5" s="350"/>
    </row>
    <row r="6" spans="1:4" x14ac:dyDescent="0.2">
      <c r="A6" s="12"/>
      <c r="B6" s="12"/>
      <c r="C6" s="13"/>
      <c r="D6" s="12"/>
    </row>
    <row r="7" spans="1:4" x14ac:dyDescent="0.2">
      <c r="A7" s="346" t="s">
        <v>199</v>
      </c>
      <c r="B7" s="347"/>
      <c r="C7" s="14"/>
      <c r="D7" s="12"/>
    </row>
    <row r="8" spans="1:4" x14ac:dyDescent="0.2">
      <c r="A8" s="346" t="s">
        <v>300</v>
      </c>
      <c r="B8" s="347"/>
      <c r="C8" s="15"/>
      <c r="D8" s="16"/>
    </row>
    <row r="9" spans="1:4" x14ac:dyDescent="0.2">
      <c r="A9" s="346" t="s">
        <v>226</v>
      </c>
      <c r="B9" s="347"/>
      <c r="C9" s="17"/>
      <c r="D9" s="16"/>
    </row>
    <row r="10" spans="1:4" x14ac:dyDescent="0.2">
      <c r="A10" s="18"/>
      <c r="B10" s="18"/>
      <c r="C10" s="19"/>
    </row>
    <row r="11" spans="1:4" x14ac:dyDescent="0.2">
      <c r="A11" s="317" t="s">
        <v>2</v>
      </c>
      <c r="B11" s="317"/>
      <c r="C11" s="317"/>
    </row>
    <row r="12" spans="1:4" x14ac:dyDescent="0.2">
      <c r="A12" s="20" t="s">
        <v>3</v>
      </c>
      <c r="B12" s="21" t="s">
        <v>4</v>
      </c>
      <c r="C12" s="196" t="s">
        <v>227</v>
      </c>
    </row>
    <row r="13" spans="1:4" x14ac:dyDescent="0.2">
      <c r="A13" s="20" t="s">
        <v>5</v>
      </c>
      <c r="B13" s="21" t="s">
        <v>6</v>
      </c>
      <c r="C13" s="22" t="s">
        <v>139</v>
      </c>
    </row>
    <row r="14" spans="1:4" x14ac:dyDescent="0.2">
      <c r="A14" s="20" t="s">
        <v>7</v>
      </c>
      <c r="B14" s="21" t="s">
        <v>8</v>
      </c>
      <c r="C14" s="23" t="s">
        <v>159</v>
      </c>
    </row>
    <row r="15" spans="1:4" x14ac:dyDescent="0.2">
      <c r="A15" s="20" t="s">
        <v>9</v>
      </c>
      <c r="B15" s="21" t="s">
        <v>10</v>
      </c>
      <c r="C15" s="24">
        <v>12</v>
      </c>
    </row>
    <row r="16" spans="1:4" x14ac:dyDescent="0.2">
      <c r="A16" s="25"/>
      <c r="B16" s="26"/>
      <c r="C16" s="25"/>
    </row>
    <row r="17" spans="1:4" ht="22.5" x14ac:dyDescent="0.2">
      <c r="A17" s="228" t="s">
        <v>11</v>
      </c>
      <c r="B17" s="228" t="s">
        <v>12</v>
      </c>
      <c r="C17" s="228" t="s">
        <v>13</v>
      </c>
    </row>
    <row r="18" spans="1:4" x14ac:dyDescent="0.2">
      <c r="A18" s="27" t="s">
        <v>157</v>
      </c>
      <c r="B18" s="28" t="s">
        <v>14</v>
      </c>
      <c r="C18" s="29">
        <v>1</v>
      </c>
    </row>
    <row r="19" spans="1:4" x14ac:dyDescent="0.2">
      <c r="A19" s="30"/>
      <c r="B19" s="30"/>
      <c r="C19" s="31"/>
    </row>
    <row r="20" spans="1:4" x14ac:dyDescent="0.2">
      <c r="A20" s="310" t="s">
        <v>15</v>
      </c>
      <c r="B20" s="310"/>
      <c r="C20" s="310"/>
    </row>
    <row r="21" spans="1:4" x14ac:dyDescent="0.2">
      <c r="A21" s="310" t="s">
        <v>16</v>
      </c>
      <c r="B21" s="310"/>
      <c r="C21" s="310"/>
    </row>
    <row r="22" spans="1:4" x14ac:dyDescent="0.2">
      <c r="A22" s="340" t="s">
        <v>17</v>
      </c>
      <c r="B22" s="340"/>
      <c r="C22" s="340"/>
    </row>
    <row r="23" spans="1:4" x14ac:dyDescent="0.2">
      <c r="A23" s="32">
        <v>1</v>
      </c>
      <c r="B23" s="33" t="s">
        <v>18</v>
      </c>
      <c r="C23" s="27" t="s">
        <v>157</v>
      </c>
    </row>
    <row r="24" spans="1:4" x14ac:dyDescent="0.2">
      <c r="A24" s="32">
        <v>2</v>
      </c>
      <c r="B24" s="34" t="s">
        <v>163</v>
      </c>
      <c r="C24" s="35">
        <v>965.64</v>
      </c>
    </row>
    <row r="25" spans="1:4" ht="22.5" x14ac:dyDescent="0.2">
      <c r="A25" s="32">
        <v>3</v>
      </c>
      <c r="B25" s="33" t="s">
        <v>19</v>
      </c>
      <c r="C25" s="27" t="s">
        <v>158</v>
      </c>
    </row>
    <row r="26" spans="1:4" x14ac:dyDescent="0.2">
      <c r="A26" s="32">
        <v>4</v>
      </c>
      <c r="B26" s="33" t="s">
        <v>20</v>
      </c>
      <c r="C26" s="36">
        <v>42125</v>
      </c>
    </row>
    <row r="27" spans="1:4" x14ac:dyDescent="0.2">
      <c r="A27" s="331" t="s">
        <v>115</v>
      </c>
      <c r="B27" s="331"/>
      <c r="C27" s="331"/>
    </row>
    <row r="28" spans="1:4" x14ac:dyDescent="0.2">
      <c r="A28" s="25"/>
      <c r="B28" s="37"/>
      <c r="C28" s="25"/>
    </row>
    <row r="29" spans="1:4" x14ac:dyDescent="0.2">
      <c r="A29" s="341" t="s">
        <v>21</v>
      </c>
      <c r="B29" s="342"/>
      <c r="C29" s="342"/>
    </row>
    <row r="30" spans="1:4" x14ac:dyDescent="0.2">
      <c r="A30" s="38">
        <v>1</v>
      </c>
      <c r="B30" s="38" t="s">
        <v>22</v>
      </c>
      <c r="C30" s="38" t="s">
        <v>23</v>
      </c>
      <c r="D30" s="39"/>
    </row>
    <row r="31" spans="1:4" x14ac:dyDescent="0.2">
      <c r="A31" s="228" t="s">
        <v>3</v>
      </c>
      <c r="B31" s="34" t="s">
        <v>24</v>
      </c>
      <c r="C31" s="40">
        <f>C24</f>
        <v>965.64</v>
      </c>
      <c r="D31" s="39"/>
    </row>
    <row r="32" spans="1:4" ht="22.5" x14ac:dyDescent="0.2">
      <c r="A32" s="41" t="s">
        <v>5</v>
      </c>
      <c r="B32" s="42" t="s">
        <v>203</v>
      </c>
      <c r="C32" s="43">
        <f>C31*30%</f>
        <v>289.69200000000001</v>
      </c>
      <c r="D32" s="44"/>
    </row>
    <row r="33" spans="1:4" x14ac:dyDescent="0.2">
      <c r="A33" s="228" t="s">
        <v>7</v>
      </c>
      <c r="B33" s="42" t="s">
        <v>25</v>
      </c>
      <c r="C33" s="45">
        <v>0</v>
      </c>
      <c r="D33" s="44"/>
    </row>
    <row r="34" spans="1:4" x14ac:dyDescent="0.2">
      <c r="A34" s="228" t="s">
        <v>9</v>
      </c>
      <c r="B34" s="34" t="s">
        <v>26</v>
      </c>
      <c r="C34" s="35">
        <v>0</v>
      </c>
      <c r="D34" s="39"/>
    </row>
    <row r="35" spans="1:4" x14ac:dyDescent="0.2">
      <c r="A35" s="228" t="s">
        <v>27</v>
      </c>
      <c r="B35" s="34" t="s">
        <v>28</v>
      </c>
      <c r="C35" s="35">
        <v>0</v>
      </c>
      <c r="D35" s="39"/>
    </row>
    <row r="36" spans="1:4" x14ac:dyDescent="0.2">
      <c r="A36" s="228" t="s">
        <v>29</v>
      </c>
      <c r="B36" s="34" t="s">
        <v>30</v>
      </c>
      <c r="C36" s="35">
        <v>0</v>
      </c>
      <c r="D36" s="39"/>
    </row>
    <row r="37" spans="1:4" x14ac:dyDescent="0.2">
      <c r="A37" s="228" t="s">
        <v>31</v>
      </c>
      <c r="B37" s="34" t="s">
        <v>32</v>
      </c>
      <c r="C37" s="35">
        <v>0</v>
      </c>
      <c r="D37" s="39"/>
    </row>
    <row r="38" spans="1:4" x14ac:dyDescent="0.2">
      <c r="A38" s="228" t="s">
        <v>33</v>
      </c>
      <c r="B38" s="34" t="s">
        <v>160</v>
      </c>
      <c r="C38" s="35">
        <v>0</v>
      </c>
      <c r="D38" s="39"/>
    </row>
    <row r="39" spans="1:4" x14ac:dyDescent="0.2">
      <c r="A39" s="228" t="s">
        <v>34</v>
      </c>
      <c r="B39" s="46" t="s">
        <v>155</v>
      </c>
      <c r="C39" s="40">
        <v>0</v>
      </c>
      <c r="D39" s="39"/>
    </row>
    <row r="40" spans="1:4" x14ac:dyDescent="0.2">
      <c r="A40" s="315" t="s">
        <v>35</v>
      </c>
      <c r="B40" s="316"/>
      <c r="C40" s="47">
        <f>SUM(C31:C39)</f>
        <v>1255.3319999999999</v>
      </c>
      <c r="D40" s="39"/>
    </row>
    <row r="41" spans="1:4" x14ac:dyDescent="0.2">
      <c r="A41" s="48"/>
      <c r="B41" s="48"/>
      <c r="C41" s="19"/>
      <c r="D41" s="39"/>
    </row>
    <row r="42" spans="1:4" x14ac:dyDescent="0.2">
      <c r="A42" s="343" t="s">
        <v>36</v>
      </c>
      <c r="B42" s="344"/>
      <c r="C42" s="344"/>
      <c r="D42" s="49"/>
    </row>
    <row r="43" spans="1:4" x14ac:dyDescent="0.2">
      <c r="A43" s="38">
        <v>2</v>
      </c>
      <c r="B43" s="38" t="s">
        <v>37</v>
      </c>
      <c r="C43" s="38" t="s">
        <v>23</v>
      </c>
      <c r="D43" s="50"/>
    </row>
    <row r="44" spans="1:4" x14ac:dyDescent="0.2">
      <c r="A44" s="228" t="s">
        <v>3</v>
      </c>
      <c r="B44" s="225" t="s">
        <v>233</v>
      </c>
      <c r="C44" s="51">
        <f>(3*2*20.7887)-6%*C31*(20.7887/30.4375)</f>
        <v>85.160486946036968</v>
      </c>
      <c r="D44" s="52"/>
    </row>
    <row r="45" spans="1:4" x14ac:dyDescent="0.2">
      <c r="A45" s="53" t="s">
        <v>5</v>
      </c>
      <c r="B45" s="34" t="s">
        <v>161</v>
      </c>
      <c r="C45" s="54">
        <f>(23.07*20.7887)-(23.07*20.7887*20%)</f>
        <v>383.67624719999998</v>
      </c>
    </row>
    <row r="46" spans="1:4" x14ac:dyDescent="0.2">
      <c r="A46" s="228" t="s">
        <v>7</v>
      </c>
      <c r="B46" s="34" t="s">
        <v>38</v>
      </c>
      <c r="C46" s="35">
        <v>0</v>
      </c>
      <c r="D46" s="55"/>
    </row>
    <row r="47" spans="1:4" x14ac:dyDescent="0.2">
      <c r="A47" s="228" t="s">
        <v>9</v>
      </c>
      <c r="B47" s="34" t="s">
        <v>39</v>
      </c>
      <c r="C47" s="35">
        <v>0</v>
      </c>
      <c r="D47" s="55"/>
    </row>
    <row r="48" spans="1:4" x14ac:dyDescent="0.2">
      <c r="A48" s="56" t="s">
        <v>27</v>
      </c>
      <c r="B48" s="57" t="s">
        <v>40</v>
      </c>
      <c r="C48" s="35">
        <v>0</v>
      </c>
      <c r="D48" s="55"/>
    </row>
    <row r="49" spans="1:7" x14ac:dyDescent="0.2">
      <c r="A49" s="58" t="s">
        <v>29</v>
      </c>
      <c r="B49" s="59" t="s">
        <v>47</v>
      </c>
      <c r="C49" s="35">
        <v>0</v>
      </c>
      <c r="D49" s="55"/>
    </row>
    <row r="50" spans="1:7" x14ac:dyDescent="0.2">
      <c r="A50" s="228" t="s">
        <v>31</v>
      </c>
      <c r="B50" s="60" t="s">
        <v>162</v>
      </c>
      <c r="C50" s="61">
        <v>230</v>
      </c>
      <c r="D50" s="55"/>
    </row>
    <row r="51" spans="1:7" x14ac:dyDescent="0.2">
      <c r="A51" s="345" t="s">
        <v>41</v>
      </c>
      <c r="B51" s="345" t="s">
        <v>42</v>
      </c>
      <c r="C51" s="62">
        <f>SUM(C44:C50)</f>
        <v>698.83673414603697</v>
      </c>
      <c r="D51" s="55"/>
    </row>
    <row r="52" spans="1:7" x14ac:dyDescent="0.2">
      <c r="A52" s="48"/>
      <c r="B52" s="48"/>
      <c r="C52" s="19"/>
      <c r="D52" s="39"/>
    </row>
    <row r="53" spans="1:7" x14ac:dyDescent="0.2">
      <c r="A53" s="341" t="s">
        <v>43</v>
      </c>
      <c r="B53" s="342"/>
      <c r="C53" s="342"/>
      <c r="D53" s="39"/>
    </row>
    <row r="54" spans="1:7" x14ac:dyDescent="0.2">
      <c r="A54" s="227">
        <v>3</v>
      </c>
      <c r="B54" s="227" t="s">
        <v>44</v>
      </c>
      <c r="C54" s="227" t="s">
        <v>23</v>
      </c>
      <c r="D54" s="39"/>
    </row>
    <row r="55" spans="1:7" x14ac:dyDescent="0.2">
      <c r="A55" s="20" t="s">
        <v>3</v>
      </c>
      <c r="B55" s="63" t="s">
        <v>45</v>
      </c>
      <c r="C55" s="262">
        <v>50.83</v>
      </c>
      <c r="D55" s="65"/>
    </row>
    <row r="56" spans="1:7" x14ac:dyDescent="0.2">
      <c r="A56" s="20" t="s">
        <v>5</v>
      </c>
      <c r="B56" s="57" t="s">
        <v>46</v>
      </c>
      <c r="C56" s="64">
        <v>1435.89</v>
      </c>
      <c r="D56" s="65"/>
      <c r="G56" s="67"/>
    </row>
    <row r="57" spans="1:7" x14ac:dyDescent="0.2">
      <c r="A57" s="20" t="s">
        <v>7</v>
      </c>
      <c r="B57" s="57" t="s">
        <v>225</v>
      </c>
      <c r="C57" s="64">
        <v>34.700000000000003</v>
      </c>
      <c r="D57" s="65"/>
      <c r="G57" s="67"/>
    </row>
    <row r="58" spans="1:7" x14ac:dyDescent="0.2">
      <c r="A58" s="20" t="s">
        <v>9</v>
      </c>
      <c r="B58" s="57" t="s">
        <v>164</v>
      </c>
      <c r="C58" s="64">
        <v>213.42</v>
      </c>
      <c r="D58" s="66"/>
      <c r="G58" s="132"/>
    </row>
    <row r="59" spans="1:7" x14ac:dyDescent="0.2">
      <c r="A59" s="303" t="s">
        <v>48</v>
      </c>
      <c r="B59" s="304"/>
      <c r="C59" s="62">
        <f>SUM(C55:C58)</f>
        <v>1734.8400000000001</v>
      </c>
      <c r="D59" s="65"/>
    </row>
    <row r="60" spans="1:7" x14ac:dyDescent="0.2">
      <c r="A60" s="324" t="s">
        <v>297</v>
      </c>
      <c r="B60" s="324"/>
      <c r="C60" s="324"/>
      <c r="D60" s="48"/>
    </row>
    <row r="61" spans="1:7" x14ac:dyDescent="0.2">
      <c r="A61" s="264"/>
      <c r="B61" s="37"/>
      <c r="C61" s="19"/>
      <c r="D61" s="48"/>
    </row>
    <row r="62" spans="1:7" x14ac:dyDescent="0.2">
      <c r="A62" s="48"/>
      <c r="B62" s="37"/>
      <c r="C62" s="19"/>
      <c r="D62" s="48"/>
    </row>
    <row r="63" spans="1:7" x14ac:dyDescent="0.2">
      <c r="A63" s="48"/>
      <c r="B63" s="37"/>
      <c r="C63" s="19"/>
      <c r="D63" s="48"/>
    </row>
    <row r="64" spans="1:7" x14ac:dyDescent="0.2">
      <c r="A64" s="48"/>
      <c r="B64" s="37"/>
      <c r="C64" s="19"/>
      <c r="D64" s="48"/>
    </row>
    <row r="65" spans="1:9" x14ac:dyDescent="0.2">
      <c r="A65" s="48"/>
      <c r="B65" s="37"/>
      <c r="C65" s="19"/>
      <c r="D65" s="48"/>
    </row>
    <row r="66" spans="1:9" x14ac:dyDescent="0.2">
      <c r="A66" s="48"/>
      <c r="B66" s="37"/>
      <c r="C66" s="19"/>
      <c r="D66" s="48"/>
    </row>
    <row r="67" spans="1:9" x14ac:dyDescent="0.2">
      <c r="A67" s="48"/>
      <c r="B67" s="37"/>
      <c r="C67" s="19"/>
      <c r="D67" s="48"/>
    </row>
    <row r="68" spans="1:9" x14ac:dyDescent="0.2">
      <c r="A68" s="48"/>
      <c r="B68" s="37"/>
      <c r="C68" s="19"/>
      <c r="D68" s="48"/>
    </row>
    <row r="69" spans="1:9" x14ac:dyDescent="0.2">
      <c r="A69" s="48"/>
      <c r="B69" s="37"/>
      <c r="C69" s="19"/>
      <c r="D69" s="48"/>
      <c r="I69" s="67"/>
    </row>
    <row r="70" spans="1:9" x14ac:dyDescent="0.2">
      <c r="A70" s="327" t="s">
        <v>49</v>
      </c>
      <c r="B70" s="328"/>
      <c r="C70" s="328"/>
      <c r="D70" s="328"/>
    </row>
    <row r="71" spans="1:9" x14ac:dyDescent="0.2">
      <c r="A71" s="329" t="s">
        <v>112</v>
      </c>
      <c r="B71" s="329"/>
      <c r="C71" s="329"/>
      <c r="D71" s="329"/>
    </row>
    <row r="72" spans="1:9" x14ac:dyDescent="0.2">
      <c r="A72" s="68" t="s">
        <v>50</v>
      </c>
      <c r="B72" s="68" t="s">
        <v>51</v>
      </c>
      <c r="C72" s="69" t="s">
        <v>52</v>
      </c>
      <c r="D72" s="68" t="s">
        <v>23</v>
      </c>
    </row>
    <row r="73" spans="1:9" x14ac:dyDescent="0.2">
      <c r="A73" s="32" t="s">
        <v>3</v>
      </c>
      <c r="B73" s="33" t="s">
        <v>53</v>
      </c>
      <c r="C73" s="70">
        <v>0.2</v>
      </c>
      <c r="D73" s="71">
        <f>C73*C40</f>
        <v>251.06639999999999</v>
      </c>
    </row>
    <row r="74" spans="1:9" x14ac:dyDescent="0.2">
      <c r="A74" s="32" t="s">
        <v>5</v>
      </c>
      <c r="B74" s="33" t="s">
        <v>54</v>
      </c>
      <c r="C74" s="70">
        <v>1.4999999999999999E-2</v>
      </c>
      <c r="D74" s="71">
        <f>C74*C40</f>
        <v>18.829979999999999</v>
      </c>
    </row>
    <row r="75" spans="1:9" x14ac:dyDescent="0.2">
      <c r="A75" s="32" t="s">
        <v>7</v>
      </c>
      <c r="B75" s="33" t="s">
        <v>55</v>
      </c>
      <c r="C75" s="70">
        <v>0.01</v>
      </c>
      <c r="D75" s="71">
        <f>C75*C40</f>
        <v>12.553319999999999</v>
      </c>
    </row>
    <row r="76" spans="1:9" x14ac:dyDescent="0.2">
      <c r="A76" s="32" t="s">
        <v>9</v>
      </c>
      <c r="B76" s="33" t="s">
        <v>56</v>
      </c>
      <c r="C76" s="70">
        <v>2E-3</v>
      </c>
      <c r="D76" s="71">
        <f>C76*C40</f>
        <v>2.5106639999999998</v>
      </c>
    </row>
    <row r="77" spans="1:9" x14ac:dyDescent="0.2">
      <c r="A77" s="32" t="s">
        <v>27</v>
      </c>
      <c r="B77" s="33" t="s">
        <v>57</v>
      </c>
      <c r="C77" s="70">
        <v>2.5000000000000001E-2</v>
      </c>
      <c r="D77" s="71">
        <f>C77*C40</f>
        <v>31.383299999999998</v>
      </c>
    </row>
    <row r="78" spans="1:9" x14ac:dyDescent="0.2">
      <c r="A78" s="72" t="s">
        <v>29</v>
      </c>
      <c r="B78" s="73" t="s">
        <v>58</v>
      </c>
      <c r="C78" s="74">
        <v>0.08</v>
      </c>
      <c r="D78" s="64">
        <f>C78*C40</f>
        <v>100.42655999999999</v>
      </c>
    </row>
    <row r="79" spans="1:9" ht="22.5" x14ac:dyDescent="0.2">
      <c r="A79" s="32" t="s">
        <v>31</v>
      </c>
      <c r="B79" s="33" t="s">
        <v>204</v>
      </c>
      <c r="C79" s="75">
        <v>0.03</v>
      </c>
      <c r="D79" s="76">
        <f>C79*C40</f>
        <v>37.659959999999998</v>
      </c>
    </row>
    <row r="80" spans="1:9" x14ac:dyDescent="0.2">
      <c r="A80" s="32" t="s">
        <v>33</v>
      </c>
      <c r="B80" s="33" t="s">
        <v>59</v>
      </c>
      <c r="C80" s="70">
        <v>6.0000000000000001E-3</v>
      </c>
      <c r="D80" s="71">
        <f>C80*C40</f>
        <v>7.5319919999999998</v>
      </c>
    </row>
    <row r="81" spans="1:9" x14ac:dyDescent="0.2">
      <c r="A81" s="330" t="s">
        <v>60</v>
      </c>
      <c r="B81" s="330"/>
      <c r="C81" s="77">
        <f>SUM(C73:C80)</f>
        <v>0.3680000000000001</v>
      </c>
      <c r="D81" s="62">
        <f>SUM(D73:D80)</f>
        <v>461.962176</v>
      </c>
    </row>
    <row r="82" spans="1:9" x14ac:dyDescent="0.2">
      <c r="A82" s="331" t="s">
        <v>61</v>
      </c>
      <c r="B82" s="331"/>
      <c r="C82" s="331"/>
      <c r="D82" s="331"/>
    </row>
    <row r="83" spans="1:9" x14ac:dyDescent="0.2">
      <c r="A83" s="332" t="s">
        <v>62</v>
      </c>
      <c r="B83" s="332"/>
      <c r="C83" s="332"/>
      <c r="D83" s="332"/>
    </row>
    <row r="84" spans="1:9" x14ac:dyDescent="0.2">
      <c r="A84" s="48"/>
      <c r="B84" s="48"/>
      <c r="C84" s="19"/>
      <c r="D84" s="48"/>
    </row>
    <row r="85" spans="1:9" x14ac:dyDescent="0.2">
      <c r="A85" s="311" t="s">
        <v>140</v>
      </c>
      <c r="B85" s="312"/>
      <c r="C85" s="312"/>
      <c r="D85" s="312"/>
    </row>
    <row r="86" spans="1:9" x14ac:dyDescent="0.2">
      <c r="A86" s="68" t="s">
        <v>63</v>
      </c>
      <c r="B86" s="68" t="s">
        <v>141</v>
      </c>
      <c r="C86" s="69" t="s">
        <v>52</v>
      </c>
      <c r="D86" s="68" t="s">
        <v>23</v>
      </c>
    </row>
    <row r="87" spans="1:9" ht="22.5" x14ac:dyDescent="0.2">
      <c r="A87" s="32" t="s">
        <v>3</v>
      </c>
      <c r="B87" s="73" t="s">
        <v>144</v>
      </c>
      <c r="C87" s="78">
        <v>8.3299999999999999E-2</v>
      </c>
      <c r="D87" s="79">
        <f>C87*C40</f>
        <v>104.56915559999999</v>
      </c>
    </row>
    <row r="88" spans="1:9" x14ac:dyDescent="0.2">
      <c r="A88" s="333" t="s">
        <v>64</v>
      </c>
      <c r="B88" s="334"/>
      <c r="C88" s="80">
        <f>C87</f>
        <v>8.3299999999999999E-2</v>
      </c>
      <c r="D88" s="81">
        <f>SUM(D87:D87)</f>
        <v>104.56915559999999</v>
      </c>
    </row>
    <row r="89" spans="1:9" ht="22.5" x14ac:dyDescent="0.2">
      <c r="A89" s="197" t="s">
        <v>5</v>
      </c>
      <c r="B89" s="198" t="s">
        <v>65</v>
      </c>
      <c r="C89" s="199">
        <f>C88*C81</f>
        <v>3.0654400000000009E-2</v>
      </c>
      <c r="D89" s="200">
        <f>C89*C40</f>
        <v>38.481449260800005</v>
      </c>
    </row>
    <row r="90" spans="1:9" x14ac:dyDescent="0.2">
      <c r="A90" s="335" t="s">
        <v>66</v>
      </c>
      <c r="B90" s="335" t="s">
        <v>67</v>
      </c>
      <c r="C90" s="201">
        <f>SUM(C88:C89)</f>
        <v>0.11395440000000001</v>
      </c>
      <c r="D90" s="202">
        <f>SUM(D88:D89)</f>
        <v>143.05060486079998</v>
      </c>
    </row>
    <row r="91" spans="1:9" x14ac:dyDescent="0.2">
      <c r="A91" s="203"/>
      <c r="B91" s="203"/>
      <c r="C91" s="204"/>
      <c r="D91" s="203"/>
    </row>
    <row r="92" spans="1:9" x14ac:dyDescent="0.2">
      <c r="A92" s="336" t="s">
        <v>68</v>
      </c>
      <c r="B92" s="337"/>
      <c r="C92" s="337"/>
      <c r="D92" s="337"/>
    </row>
    <row r="93" spans="1:9" x14ac:dyDescent="0.2">
      <c r="A93" s="98" t="s">
        <v>69</v>
      </c>
      <c r="B93" s="98" t="s">
        <v>70</v>
      </c>
      <c r="C93" s="98" t="s">
        <v>52</v>
      </c>
      <c r="D93" s="98" t="s">
        <v>23</v>
      </c>
    </row>
    <row r="94" spans="1:9" x14ac:dyDescent="0.2">
      <c r="A94" s="83" t="s">
        <v>3</v>
      </c>
      <c r="B94" s="84" t="s">
        <v>145</v>
      </c>
      <c r="C94" s="205">
        <v>4.0179999999999999E-3</v>
      </c>
      <c r="D94" s="206">
        <f>C94*C31</f>
        <v>3.87994152</v>
      </c>
    </row>
    <row r="95" spans="1:9" x14ac:dyDescent="0.2">
      <c r="A95" s="207" t="s">
        <v>5</v>
      </c>
      <c r="B95" s="208" t="s">
        <v>71</v>
      </c>
      <c r="C95" s="209">
        <f>C94*C81</f>
        <v>1.4786240000000004E-3</v>
      </c>
      <c r="D95" s="210">
        <f>C95*C40</f>
        <v>1.8561640231680003</v>
      </c>
    </row>
    <row r="96" spans="1:9" x14ac:dyDescent="0.2">
      <c r="A96" s="338" t="s">
        <v>72</v>
      </c>
      <c r="B96" s="339" t="s">
        <v>67</v>
      </c>
      <c r="C96" s="211">
        <f>SUM(C94:C95)</f>
        <v>5.4966240000000003E-3</v>
      </c>
      <c r="D96" s="212">
        <f>SUM(D94:D95)</f>
        <v>5.7361055431680006</v>
      </c>
      <c r="I96" s="87"/>
    </row>
    <row r="97" spans="1:10" x14ac:dyDescent="0.2">
      <c r="A97" s="88"/>
      <c r="B97" s="88"/>
      <c r="C97" s="89"/>
      <c r="D97" s="90"/>
    </row>
    <row r="98" spans="1:10" x14ac:dyDescent="0.2">
      <c r="A98" s="317" t="s">
        <v>73</v>
      </c>
      <c r="B98" s="318"/>
      <c r="C98" s="318"/>
      <c r="D98" s="318"/>
    </row>
    <row r="99" spans="1:10" x14ac:dyDescent="0.2">
      <c r="A99" s="68" t="s">
        <v>74</v>
      </c>
      <c r="B99" s="68" t="s">
        <v>75</v>
      </c>
      <c r="C99" s="69" t="s">
        <v>52</v>
      </c>
      <c r="D99" s="68" t="s">
        <v>23</v>
      </c>
      <c r="I99" s="87"/>
    </row>
    <row r="100" spans="1:10" x14ac:dyDescent="0.2">
      <c r="A100" s="223" t="s">
        <v>3</v>
      </c>
      <c r="B100" s="33" t="s">
        <v>76</v>
      </c>
      <c r="C100" s="92">
        <v>4.1999999999999997E-3</v>
      </c>
      <c r="D100" s="224">
        <f>(C40+D110)*C100</f>
        <v>5.8579816713599984</v>
      </c>
      <c r="F100" s="67"/>
    </row>
    <row r="101" spans="1:10" ht="22.5" x14ac:dyDescent="0.2">
      <c r="A101" s="82" t="s">
        <v>5</v>
      </c>
      <c r="B101" s="33" t="s">
        <v>77</v>
      </c>
      <c r="C101" s="78">
        <f>8%*C100</f>
        <v>3.3599999999999998E-4</v>
      </c>
      <c r="D101" s="81">
        <f>C101*C40</f>
        <v>0.42179155199999996</v>
      </c>
      <c r="J101" s="93"/>
    </row>
    <row r="102" spans="1:10" x14ac:dyDescent="0.2">
      <c r="A102" s="94" t="s">
        <v>7</v>
      </c>
      <c r="B102" s="104" t="s">
        <v>222</v>
      </c>
      <c r="C102" s="75">
        <f>(40%+10%)*8%</f>
        <v>0.04</v>
      </c>
      <c r="D102" s="81">
        <f>C102*C40</f>
        <v>50.213279999999997</v>
      </c>
    </row>
    <row r="103" spans="1:10" x14ac:dyDescent="0.2">
      <c r="A103" s="91" t="s">
        <v>9</v>
      </c>
      <c r="B103" s="220" t="s">
        <v>224</v>
      </c>
      <c r="C103" s="221">
        <f>(1/30/12)*7</f>
        <v>1.9444444444444445E-2</v>
      </c>
      <c r="D103" s="222">
        <f>(C40+C51+D110)*C103</f>
        <v>40.708777568395163</v>
      </c>
      <c r="F103" s="95"/>
    </row>
    <row r="104" spans="1:10" x14ac:dyDescent="0.2">
      <c r="A104" s="82" t="s">
        <v>27</v>
      </c>
      <c r="B104" s="33" t="s">
        <v>78</v>
      </c>
      <c r="C104" s="213">
        <f>C103*C81</f>
        <v>7.1555555555555574E-3</v>
      </c>
      <c r="D104" s="214">
        <f>C104*C40</f>
        <v>8.9825978666666675</v>
      </c>
    </row>
    <row r="105" spans="1:10" x14ac:dyDescent="0.2">
      <c r="A105" s="94" t="s">
        <v>29</v>
      </c>
      <c r="B105" s="104" t="s">
        <v>223</v>
      </c>
      <c r="C105" s="75">
        <f>(40%+10%)*8%</f>
        <v>0.04</v>
      </c>
      <c r="D105" s="81">
        <f>C105*C40</f>
        <v>50.213279999999997</v>
      </c>
    </row>
    <row r="106" spans="1:10" x14ac:dyDescent="0.2">
      <c r="A106" s="315" t="s">
        <v>79</v>
      </c>
      <c r="B106" s="316" t="s">
        <v>67</v>
      </c>
      <c r="C106" s="96">
        <f>SUM(C100:C105)</f>
        <v>0.11113600000000001</v>
      </c>
      <c r="D106" s="97">
        <f>SUM(D100:D105)</f>
        <v>156.39770865842183</v>
      </c>
    </row>
    <row r="107" spans="1:10" x14ac:dyDescent="0.2">
      <c r="A107" s="48"/>
      <c r="B107" s="48"/>
      <c r="C107" s="19"/>
      <c r="D107" s="48"/>
      <c r="I107" s="95"/>
    </row>
    <row r="108" spans="1:10" x14ac:dyDescent="0.2">
      <c r="A108" s="311" t="s">
        <v>80</v>
      </c>
      <c r="B108" s="312"/>
      <c r="C108" s="312"/>
      <c r="D108" s="312"/>
    </row>
    <row r="109" spans="1:10" x14ac:dyDescent="0.2">
      <c r="A109" s="98" t="s">
        <v>81</v>
      </c>
      <c r="B109" s="98" t="s">
        <v>82</v>
      </c>
      <c r="C109" s="99" t="s">
        <v>52</v>
      </c>
      <c r="D109" s="98" t="s">
        <v>23</v>
      </c>
    </row>
    <row r="110" spans="1:10" x14ac:dyDescent="0.2">
      <c r="A110" s="226" t="s">
        <v>3</v>
      </c>
      <c r="B110" s="100" t="s">
        <v>142</v>
      </c>
      <c r="C110" s="215">
        <f>8.33%*(1/3)+8.33%</f>
        <v>0.11106666666666666</v>
      </c>
      <c r="D110" s="101">
        <f>C110*C40</f>
        <v>139.42554079999999</v>
      </c>
    </row>
    <row r="111" spans="1:10" ht="22.5" x14ac:dyDescent="0.2">
      <c r="A111" s="102" t="s">
        <v>5</v>
      </c>
      <c r="B111" s="100" t="s">
        <v>83</v>
      </c>
      <c r="C111" s="103">
        <f>(5.96/30)*(1/12)</f>
        <v>1.6555555555555553E-2</v>
      </c>
      <c r="D111" s="216">
        <f>C111*C40</f>
        <v>20.782718666666661</v>
      </c>
      <c r="I111" s="95"/>
      <c r="J111" s="67"/>
    </row>
    <row r="112" spans="1:10" x14ac:dyDescent="0.2">
      <c r="A112" s="102" t="s">
        <v>7</v>
      </c>
      <c r="B112" s="100" t="s">
        <v>84</v>
      </c>
      <c r="C112" s="103">
        <f>(5/30)/12*0.015</f>
        <v>2.0833333333333332E-4</v>
      </c>
      <c r="D112" s="217">
        <f>C112*C40</f>
        <v>0.26152749999999997</v>
      </c>
    </row>
    <row r="113" spans="1:10" x14ac:dyDescent="0.2">
      <c r="A113" s="102" t="s">
        <v>9</v>
      </c>
      <c r="B113" s="104" t="s">
        <v>85</v>
      </c>
      <c r="C113" s="218">
        <f>(1/30/12)*2.96</f>
        <v>8.2222222222222228E-3</v>
      </c>
      <c r="D113" s="216">
        <f>C113*C40</f>
        <v>10.321618666666666</v>
      </c>
      <c r="J113" s="67"/>
    </row>
    <row r="114" spans="1:10" ht="22.5" x14ac:dyDescent="0.2">
      <c r="A114" s="102" t="s">
        <v>27</v>
      </c>
      <c r="B114" s="100" t="s">
        <v>86</v>
      </c>
      <c r="C114" s="215">
        <f>(0.78/30)*(1/12)</f>
        <v>2.1666666666666666E-3</v>
      </c>
      <c r="D114" s="219">
        <f>C114*C40</f>
        <v>2.7198859999999998</v>
      </c>
    </row>
    <row r="115" spans="1:10" x14ac:dyDescent="0.2">
      <c r="A115" s="102" t="s">
        <v>29</v>
      </c>
      <c r="B115" s="100" t="s">
        <v>87</v>
      </c>
      <c r="C115" s="103">
        <v>0</v>
      </c>
      <c r="D115" s="101">
        <f>C115*C40</f>
        <v>0</v>
      </c>
    </row>
    <row r="116" spans="1:10" x14ac:dyDescent="0.2">
      <c r="A116" s="313" t="s">
        <v>64</v>
      </c>
      <c r="B116" s="314"/>
      <c r="C116" s="105">
        <f>SUM(C110:C115)</f>
        <v>0.13821944444444445</v>
      </c>
      <c r="D116" s="101">
        <f>SUM(D110:D115)</f>
        <v>173.51129163333331</v>
      </c>
    </row>
    <row r="117" spans="1:10" ht="22.5" x14ac:dyDescent="0.2">
      <c r="A117" s="106" t="s">
        <v>31</v>
      </c>
      <c r="B117" s="100" t="s">
        <v>143</v>
      </c>
      <c r="C117" s="105">
        <f>C116*C81</f>
        <v>5.0864755555555571E-2</v>
      </c>
      <c r="D117" s="107">
        <f>C117*C40</f>
        <v>63.852155321066682</v>
      </c>
    </row>
    <row r="118" spans="1:10" x14ac:dyDescent="0.2">
      <c r="A118" s="315" t="s">
        <v>88</v>
      </c>
      <c r="B118" s="316" t="s">
        <v>67</v>
      </c>
      <c r="C118" s="96">
        <f>SUM(C116:C117)</f>
        <v>0.18908420000000004</v>
      </c>
      <c r="D118" s="97">
        <f>SUM(D116:D117)</f>
        <v>237.36344695439999</v>
      </c>
    </row>
    <row r="119" spans="1:10" x14ac:dyDescent="0.2">
      <c r="A119" s="48"/>
      <c r="B119" s="48"/>
      <c r="C119" s="19"/>
      <c r="D119" s="48"/>
    </row>
    <row r="120" spans="1:10" x14ac:dyDescent="0.2">
      <c r="A120" s="317" t="s">
        <v>89</v>
      </c>
      <c r="B120" s="318"/>
      <c r="C120" s="318"/>
      <c r="D120" s="318"/>
    </row>
    <row r="121" spans="1:10" x14ac:dyDescent="0.2">
      <c r="A121" s="68">
        <v>4</v>
      </c>
      <c r="B121" s="68" t="s">
        <v>75</v>
      </c>
      <c r="C121" s="68" t="s">
        <v>52</v>
      </c>
      <c r="D121" s="68" t="s">
        <v>23</v>
      </c>
    </row>
    <row r="122" spans="1:10" x14ac:dyDescent="0.2">
      <c r="A122" s="68" t="s">
        <v>50</v>
      </c>
      <c r="B122" s="108" t="s">
        <v>51</v>
      </c>
      <c r="C122" s="109">
        <f>C81</f>
        <v>0.3680000000000001</v>
      </c>
      <c r="D122" s="71">
        <f>C122*C40</f>
        <v>461.96217600000011</v>
      </c>
      <c r="G122" s="52"/>
      <c r="H122" s="110"/>
      <c r="I122" s="52"/>
    </row>
    <row r="123" spans="1:10" x14ac:dyDescent="0.2">
      <c r="A123" s="68" t="s">
        <v>63</v>
      </c>
      <c r="B123" s="111" t="s">
        <v>90</v>
      </c>
      <c r="C123" s="112">
        <f>C90</f>
        <v>0.11395440000000001</v>
      </c>
      <c r="D123" s="71">
        <f>C123*C40</f>
        <v>143.05060486080001</v>
      </c>
      <c r="G123" s="52"/>
      <c r="H123" s="113"/>
      <c r="I123" s="52"/>
    </row>
    <row r="124" spans="1:10" x14ac:dyDescent="0.2">
      <c r="A124" s="68" t="s">
        <v>69</v>
      </c>
      <c r="B124" s="86" t="s">
        <v>91</v>
      </c>
      <c r="C124" s="109">
        <f>C96</f>
        <v>5.4966240000000003E-3</v>
      </c>
      <c r="D124" s="71">
        <f>C124*C40</f>
        <v>6.900087999168</v>
      </c>
      <c r="G124" s="52"/>
      <c r="H124" s="114"/>
      <c r="I124" s="52"/>
    </row>
    <row r="125" spans="1:10" x14ac:dyDescent="0.2">
      <c r="A125" s="68" t="s">
        <v>74</v>
      </c>
      <c r="B125" s="86" t="s">
        <v>92</v>
      </c>
      <c r="C125" s="109">
        <f>C106</f>
        <v>0.11113600000000001</v>
      </c>
      <c r="D125" s="71">
        <f>C125*C40</f>
        <v>139.51257715200001</v>
      </c>
      <c r="G125" s="115"/>
      <c r="H125" s="114"/>
      <c r="I125" s="52"/>
    </row>
    <row r="126" spans="1:10" x14ac:dyDescent="0.2">
      <c r="A126" s="68" t="s">
        <v>81</v>
      </c>
      <c r="B126" s="86" t="s">
        <v>93</v>
      </c>
      <c r="C126" s="109">
        <f>C118</f>
        <v>0.18908420000000004</v>
      </c>
      <c r="D126" s="71">
        <f>C126*C40</f>
        <v>237.36344695440002</v>
      </c>
      <c r="G126" s="115"/>
      <c r="H126" s="116"/>
      <c r="I126" s="52"/>
    </row>
    <row r="127" spans="1:10" x14ac:dyDescent="0.2">
      <c r="A127" s="68" t="s">
        <v>94</v>
      </c>
      <c r="B127" s="86" t="s">
        <v>87</v>
      </c>
      <c r="C127" s="109">
        <v>0</v>
      </c>
      <c r="D127" s="71">
        <f>C127*C40</f>
        <v>0</v>
      </c>
      <c r="G127" s="115"/>
      <c r="H127" s="114"/>
      <c r="I127" s="52"/>
    </row>
    <row r="128" spans="1:10" x14ac:dyDescent="0.2">
      <c r="A128" s="319" t="s">
        <v>67</v>
      </c>
      <c r="B128" s="320"/>
      <c r="C128" s="117">
        <f>SUM(C122:C127)</f>
        <v>0.78767122400000023</v>
      </c>
      <c r="D128" s="118">
        <f>SUM(D122:D127)</f>
        <v>988.78889296636828</v>
      </c>
      <c r="G128" s="115"/>
      <c r="H128" s="114"/>
      <c r="I128" s="52"/>
    </row>
    <row r="129" spans="1:9" x14ac:dyDescent="0.2">
      <c r="A129" s="48"/>
      <c r="B129" s="48"/>
      <c r="C129" s="19"/>
      <c r="D129" s="48"/>
      <c r="G129" s="52"/>
      <c r="H129" s="52"/>
      <c r="I129" s="52"/>
    </row>
    <row r="130" spans="1:9" x14ac:dyDescent="0.2">
      <c r="A130" s="48"/>
      <c r="B130" s="48"/>
      <c r="C130" s="19"/>
      <c r="D130" s="48"/>
      <c r="G130" s="52"/>
      <c r="H130" s="52"/>
      <c r="I130" s="52"/>
    </row>
    <row r="131" spans="1:9" x14ac:dyDescent="0.2">
      <c r="A131" s="48"/>
      <c r="B131" s="48"/>
      <c r="C131" s="19"/>
      <c r="D131" s="48"/>
      <c r="G131" s="52"/>
      <c r="H131" s="52"/>
      <c r="I131" s="52"/>
    </row>
    <row r="132" spans="1:9" x14ac:dyDescent="0.2">
      <c r="A132" s="48"/>
      <c r="B132" s="48"/>
      <c r="C132" s="19"/>
      <c r="D132" s="48"/>
      <c r="G132" s="52"/>
      <c r="H132" s="52"/>
      <c r="I132" s="52"/>
    </row>
    <row r="133" spans="1:9" x14ac:dyDescent="0.2">
      <c r="A133" s="48"/>
      <c r="B133" s="48"/>
      <c r="C133" s="19"/>
      <c r="D133" s="48"/>
      <c r="G133" s="52"/>
      <c r="H133" s="52"/>
      <c r="I133" s="52"/>
    </row>
    <row r="134" spans="1:9" x14ac:dyDescent="0.2">
      <c r="A134" s="48"/>
      <c r="B134" s="48"/>
      <c r="C134" s="19"/>
      <c r="D134" s="48"/>
      <c r="G134" s="52"/>
      <c r="H134" s="116"/>
      <c r="I134" s="52"/>
    </row>
    <row r="135" spans="1:9" x14ac:dyDescent="0.2">
      <c r="A135" s="317" t="s">
        <v>95</v>
      </c>
      <c r="B135" s="318"/>
      <c r="C135" s="318"/>
      <c r="D135" s="318"/>
      <c r="G135" s="115"/>
      <c r="H135" s="114"/>
      <c r="I135" s="52"/>
    </row>
    <row r="136" spans="1:9" x14ac:dyDescent="0.2">
      <c r="A136" s="68">
        <v>5</v>
      </c>
      <c r="B136" s="68" t="s">
        <v>96</v>
      </c>
      <c r="C136" s="68" t="s">
        <v>148</v>
      </c>
      <c r="D136" s="68" t="s">
        <v>23</v>
      </c>
      <c r="G136" s="52"/>
      <c r="H136" s="116"/>
      <c r="I136" s="52"/>
    </row>
    <row r="137" spans="1:9" x14ac:dyDescent="0.2">
      <c r="A137" s="32" t="s">
        <v>3</v>
      </c>
      <c r="B137" s="119" t="s">
        <v>97</v>
      </c>
      <c r="C137" s="120"/>
      <c r="D137" s="121"/>
      <c r="E137" s="52"/>
      <c r="G137" s="115"/>
      <c r="H137" s="110"/>
      <c r="I137" s="52"/>
    </row>
    <row r="138" spans="1:9" x14ac:dyDescent="0.2">
      <c r="A138" s="32"/>
      <c r="B138" s="245" t="s">
        <v>98</v>
      </c>
      <c r="C138" s="243">
        <v>0.03</v>
      </c>
      <c r="D138" s="122">
        <f>(C160+C161+C162+C163)*C138</f>
        <v>140.33392881337215</v>
      </c>
      <c r="E138" s="110"/>
      <c r="G138" s="52"/>
      <c r="H138" s="116"/>
      <c r="I138" s="110"/>
    </row>
    <row r="139" spans="1:9" x14ac:dyDescent="0.2">
      <c r="A139" s="229" t="s">
        <v>5</v>
      </c>
      <c r="B139" s="246" t="s">
        <v>99</v>
      </c>
      <c r="C139" s="244">
        <v>6.7900000000000002E-2</v>
      </c>
      <c r="D139" s="123">
        <f>(C164+D138)*C139</f>
        <v>327.15113264736027</v>
      </c>
      <c r="E139" s="110"/>
      <c r="G139" s="115"/>
      <c r="H139" s="110"/>
      <c r="I139" s="110"/>
    </row>
    <row r="140" spans="1:9" x14ac:dyDescent="0.2">
      <c r="A140" s="68" t="s">
        <v>7</v>
      </c>
      <c r="B140" s="124" t="s">
        <v>100</v>
      </c>
      <c r="C140" s="125"/>
      <c r="D140" s="126"/>
      <c r="E140" s="67"/>
      <c r="G140" s="127"/>
      <c r="H140" s="114"/>
      <c r="I140" s="116"/>
    </row>
    <row r="141" spans="1:9" x14ac:dyDescent="0.2">
      <c r="A141" s="321"/>
      <c r="B141" s="86" t="s">
        <v>205</v>
      </c>
      <c r="C141" s="128"/>
      <c r="D141" s="129"/>
      <c r="G141" s="52"/>
      <c r="H141" s="52"/>
      <c r="I141" s="114"/>
    </row>
    <row r="142" spans="1:9" x14ac:dyDescent="0.2">
      <c r="A142" s="322"/>
      <c r="B142" s="130" t="s">
        <v>101</v>
      </c>
      <c r="C142" s="131">
        <v>7.5999999999999998E-2</v>
      </c>
      <c r="D142" s="123">
        <f>((C164+D138+D139)/C155)*C142</f>
        <v>456.0250546140623</v>
      </c>
      <c r="E142" s="132"/>
      <c r="G142" s="52"/>
      <c r="H142" s="114"/>
      <c r="I142" s="52"/>
    </row>
    <row r="143" spans="1:9" x14ac:dyDescent="0.2">
      <c r="A143" s="322"/>
      <c r="B143" s="130" t="s">
        <v>102</v>
      </c>
      <c r="C143" s="131">
        <v>1.6500000000000001E-2</v>
      </c>
      <c r="D143" s="123">
        <f>((C164+D138+D139)/C155)*C143</f>
        <v>99.005439488579313</v>
      </c>
    </row>
    <row r="144" spans="1:9" x14ac:dyDescent="0.2">
      <c r="A144" s="322"/>
      <c r="B144" s="68" t="s">
        <v>103</v>
      </c>
      <c r="C144" s="133">
        <v>9.2499999999999999E-2</v>
      </c>
      <c r="D144" s="134">
        <f>SUM(D142:D143)</f>
        <v>555.03049410264157</v>
      </c>
      <c r="H144" s="132"/>
      <c r="I144" s="67"/>
    </row>
    <row r="145" spans="1:9" x14ac:dyDescent="0.2">
      <c r="A145" s="322"/>
      <c r="B145" s="86" t="s">
        <v>206</v>
      </c>
      <c r="C145" s="85"/>
      <c r="D145" s="135"/>
      <c r="H145" s="136"/>
      <c r="I145" s="67"/>
    </row>
    <row r="146" spans="1:9" x14ac:dyDescent="0.2">
      <c r="A146" s="322"/>
      <c r="B146" s="130"/>
      <c r="C146" s="133">
        <v>0</v>
      </c>
      <c r="D146" s="137"/>
      <c r="H146" s="136"/>
      <c r="I146" s="67"/>
    </row>
    <row r="147" spans="1:9" x14ac:dyDescent="0.2">
      <c r="A147" s="322"/>
      <c r="B147" s="68" t="s">
        <v>104</v>
      </c>
      <c r="C147" s="133">
        <v>0</v>
      </c>
      <c r="D147" s="137"/>
      <c r="H147" s="138"/>
      <c r="I147" s="67"/>
    </row>
    <row r="148" spans="1:9" x14ac:dyDescent="0.2">
      <c r="A148" s="322"/>
      <c r="B148" s="139"/>
      <c r="C148" s="140"/>
      <c r="D148" s="141"/>
      <c r="H148" s="136"/>
    </row>
    <row r="149" spans="1:9" x14ac:dyDescent="0.2">
      <c r="A149" s="322"/>
      <c r="B149" s="86" t="s">
        <v>207</v>
      </c>
      <c r="C149" s="85"/>
      <c r="D149" s="135"/>
    </row>
    <row r="150" spans="1:9" x14ac:dyDescent="0.2">
      <c r="A150" s="322"/>
      <c r="B150" s="142" t="s">
        <v>138</v>
      </c>
      <c r="C150" s="143">
        <v>0.05</v>
      </c>
      <c r="D150" s="123">
        <f>((C164+D138+D139)/C155)*C150</f>
        <v>300.01648329872518</v>
      </c>
    </row>
    <row r="151" spans="1:9" x14ac:dyDescent="0.2">
      <c r="A151" s="323"/>
      <c r="B151" s="68" t="s">
        <v>146</v>
      </c>
      <c r="C151" s="144">
        <f>C150</f>
        <v>0.05</v>
      </c>
      <c r="D151" s="123">
        <f>D150</f>
        <v>300.01648329872518</v>
      </c>
    </row>
    <row r="152" spans="1:9" x14ac:dyDescent="0.2">
      <c r="A152" s="303" t="s">
        <v>67</v>
      </c>
      <c r="B152" s="304" t="s">
        <v>67</v>
      </c>
      <c r="C152" s="145">
        <f>(C138+C139+C142+C143+C150)</f>
        <v>0.2404</v>
      </c>
      <c r="D152" s="146">
        <f>D138+D139+D144+D151</f>
        <v>1322.5320388620992</v>
      </c>
      <c r="E152" s="132"/>
      <c r="G152" s="67"/>
    </row>
    <row r="153" spans="1:9" x14ac:dyDescent="0.2">
      <c r="A153" s="324" t="s">
        <v>114</v>
      </c>
      <c r="B153" s="324"/>
      <c r="C153" s="324"/>
      <c r="D153" s="147"/>
      <c r="E153" s="148"/>
      <c r="F153" s="148"/>
      <c r="G153" s="67"/>
      <c r="H153" s="149"/>
    </row>
    <row r="154" spans="1:9" ht="12" thickBot="1" x14ac:dyDescent="0.25">
      <c r="A154" s="325" t="s">
        <v>113</v>
      </c>
      <c r="B154" s="325"/>
      <c r="C154" s="325"/>
      <c r="D154" s="150"/>
      <c r="E154" s="148"/>
      <c r="F154" s="148"/>
      <c r="G154" s="67"/>
      <c r="H154" s="149"/>
    </row>
    <row r="155" spans="1:9" s="52" customFormat="1" ht="12" thickBot="1" x14ac:dyDescent="0.25">
      <c r="A155" s="326" t="s">
        <v>147</v>
      </c>
      <c r="B155" s="326"/>
      <c r="C155" s="151">
        <v>0.85750000000000004</v>
      </c>
      <c r="D155" s="152"/>
      <c r="E155" s="153"/>
      <c r="F155" s="153"/>
      <c r="G155" s="154"/>
      <c r="H155" s="149"/>
      <c r="I155" s="7"/>
    </row>
    <row r="156" spans="1:9" ht="15" customHeight="1" x14ac:dyDescent="0.2">
      <c r="A156" s="310" t="s">
        <v>125</v>
      </c>
      <c r="B156" s="310"/>
      <c r="C156" s="310"/>
      <c r="D156" s="48"/>
      <c r="E156" s="148"/>
      <c r="F156" s="148"/>
      <c r="G156" s="155"/>
      <c r="H156" s="149"/>
    </row>
    <row r="157" spans="1:9" x14ac:dyDescent="0.2">
      <c r="A157" s="297" t="s">
        <v>126</v>
      </c>
      <c r="B157" s="297"/>
      <c r="C157" s="297"/>
      <c r="D157" s="48"/>
      <c r="E157" s="148"/>
      <c r="F157" s="148"/>
      <c r="G157" s="155"/>
      <c r="H157" s="149"/>
    </row>
    <row r="158" spans="1:9" x14ac:dyDescent="0.2">
      <c r="A158" s="298" t="s">
        <v>124</v>
      </c>
      <c r="B158" s="299"/>
      <c r="C158" s="300"/>
      <c r="D158" s="48"/>
      <c r="E158" s="148"/>
      <c r="F158" s="148"/>
      <c r="G158" s="155"/>
      <c r="H158" s="149"/>
    </row>
    <row r="159" spans="1:9" x14ac:dyDescent="0.2">
      <c r="A159" s="301" t="s">
        <v>105</v>
      </c>
      <c r="B159" s="302"/>
      <c r="C159" s="68" t="s">
        <v>23</v>
      </c>
      <c r="D159" s="48"/>
      <c r="E159" s="148"/>
      <c r="F159" s="148"/>
    </row>
    <row r="160" spans="1:9" x14ac:dyDescent="0.2">
      <c r="A160" s="68" t="s">
        <v>3</v>
      </c>
      <c r="B160" s="108" t="s">
        <v>106</v>
      </c>
      <c r="C160" s="156">
        <f>C40</f>
        <v>1255.3319999999999</v>
      </c>
      <c r="D160" s="39"/>
      <c r="E160" s="157"/>
      <c r="F160" s="157"/>
      <c r="G160" s="149"/>
      <c r="H160" s="149"/>
    </row>
    <row r="161" spans="1:8" x14ac:dyDescent="0.2">
      <c r="A161" s="68" t="s">
        <v>5</v>
      </c>
      <c r="B161" s="86" t="s">
        <v>107</v>
      </c>
      <c r="C161" s="156">
        <f>C51</f>
        <v>698.83673414603697</v>
      </c>
      <c r="D161" s="39"/>
      <c r="E161" s="148"/>
      <c r="F161" s="148"/>
      <c r="G161" s="149"/>
      <c r="H161" s="149"/>
    </row>
    <row r="162" spans="1:8" x14ac:dyDescent="0.2">
      <c r="A162" s="20" t="s">
        <v>7</v>
      </c>
      <c r="B162" s="21" t="s">
        <v>108</v>
      </c>
      <c r="C162" s="158">
        <f>C59</f>
        <v>1734.8400000000001</v>
      </c>
      <c r="D162" s="39"/>
      <c r="E162" s="148"/>
      <c r="F162" s="148"/>
      <c r="G162" s="149"/>
      <c r="H162" s="149"/>
    </row>
    <row r="163" spans="1:8" x14ac:dyDescent="0.2">
      <c r="A163" s="68" t="s">
        <v>9</v>
      </c>
      <c r="B163" s="86" t="s">
        <v>109</v>
      </c>
      <c r="C163" s="156">
        <f>D128</f>
        <v>988.78889296636828</v>
      </c>
      <c r="D163" s="39"/>
      <c r="E163" s="148"/>
      <c r="F163" s="148"/>
      <c r="G163" s="149"/>
      <c r="H163" s="149"/>
    </row>
    <row r="164" spans="1:8" ht="22.5" x14ac:dyDescent="0.2">
      <c r="A164" s="6" t="s">
        <v>149</v>
      </c>
      <c r="B164" s="82" t="s">
        <v>110</v>
      </c>
      <c r="C164" s="159">
        <f>(C160+C161+C162+C163)</f>
        <v>4677.7976271124053</v>
      </c>
      <c r="D164" s="39"/>
      <c r="E164" s="148"/>
      <c r="F164" s="148"/>
      <c r="G164" s="149"/>
      <c r="H164" s="149"/>
    </row>
    <row r="165" spans="1:8" x14ac:dyDescent="0.2">
      <c r="A165" s="68" t="s">
        <v>27</v>
      </c>
      <c r="B165" s="86" t="s">
        <v>111</v>
      </c>
      <c r="C165" s="71">
        <f>D152</f>
        <v>1322.5320388620992</v>
      </c>
      <c r="D165" s="39"/>
      <c r="E165" s="148"/>
      <c r="F165" s="148"/>
      <c r="G165" s="149"/>
      <c r="H165" s="149"/>
    </row>
    <row r="166" spans="1:8" x14ac:dyDescent="0.2">
      <c r="A166" s="303" t="s">
        <v>119</v>
      </c>
      <c r="B166" s="304"/>
      <c r="C166" s="62">
        <f>C164+C165</f>
        <v>6000.3296659745047</v>
      </c>
      <c r="D166" s="160"/>
      <c r="E166" s="157"/>
      <c r="F166" s="157"/>
      <c r="G166" s="149"/>
      <c r="H166" s="149"/>
    </row>
    <row r="167" spans="1:8" x14ac:dyDescent="0.2">
      <c r="A167" s="294" t="s">
        <v>116</v>
      </c>
      <c r="B167" s="294"/>
      <c r="C167" s="161"/>
      <c r="D167" s="39"/>
      <c r="E167" s="157"/>
      <c r="F167" s="157"/>
      <c r="G167" s="149"/>
      <c r="H167" s="149"/>
    </row>
    <row r="168" spans="1:8" x14ac:dyDescent="0.2">
      <c r="A168" s="162"/>
      <c r="B168" s="162"/>
      <c r="C168" s="161"/>
      <c r="D168" s="39"/>
      <c r="E168" s="157"/>
      <c r="F168" s="157"/>
      <c r="G168" s="149"/>
      <c r="H168" s="149"/>
    </row>
    <row r="169" spans="1:8" x14ac:dyDescent="0.2">
      <c r="A169" s="296" t="s">
        <v>128</v>
      </c>
      <c r="B169" s="296"/>
      <c r="C169" s="296"/>
      <c r="D169" s="39"/>
      <c r="E169" s="157"/>
      <c r="F169" s="157"/>
      <c r="G169" s="149"/>
      <c r="H169" s="149"/>
    </row>
    <row r="170" spans="1:8" x14ac:dyDescent="0.2">
      <c r="A170" s="291" t="s">
        <v>117</v>
      </c>
      <c r="B170" s="291"/>
      <c r="C170" s="291"/>
      <c r="D170" s="39"/>
      <c r="E170" s="157"/>
      <c r="F170" s="157"/>
      <c r="G170" s="149"/>
      <c r="H170" s="149"/>
    </row>
    <row r="171" spans="1:8" x14ac:dyDescent="0.2">
      <c r="A171" s="292" t="s">
        <v>118</v>
      </c>
      <c r="B171" s="292"/>
      <c r="C171" s="292"/>
      <c r="D171" s="39"/>
      <c r="E171" s="157"/>
      <c r="F171" s="157"/>
      <c r="G171" s="149"/>
      <c r="H171" s="149"/>
    </row>
    <row r="172" spans="1:8" x14ac:dyDescent="0.2">
      <c r="A172" s="162"/>
      <c r="B172" s="162"/>
      <c r="C172" s="161"/>
      <c r="D172" s="39"/>
      <c r="E172" s="157"/>
      <c r="F172" s="157"/>
      <c r="G172" s="149"/>
      <c r="H172" s="149"/>
    </row>
    <row r="173" spans="1:8" ht="33.75" x14ac:dyDescent="0.2">
      <c r="A173" s="305" t="s">
        <v>133</v>
      </c>
      <c r="B173" s="306"/>
      <c r="C173" s="163" t="s">
        <v>200</v>
      </c>
      <c r="D173" s="163" t="s">
        <v>134</v>
      </c>
      <c r="E173" s="163" t="s">
        <v>135</v>
      </c>
      <c r="F173" s="163"/>
      <c r="G173" s="163" t="s">
        <v>136</v>
      </c>
      <c r="H173" s="163" t="s">
        <v>137</v>
      </c>
    </row>
    <row r="174" spans="1:8" x14ac:dyDescent="0.2">
      <c r="A174" s="163">
        <v>1</v>
      </c>
      <c r="B174" s="164" t="s">
        <v>157</v>
      </c>
      <c r="C174" s="165">
        <f>C166</f>
        <v>6000.3296659745047</v>
      </c>
      <c r="D174" s="166">
        <v>1</v>
      </c>
      <c r="E174" s="167">
        <f>C174*D174</f>
        <v>6000.3296659745047</v>
      </c>
      <c r="F174" s="167"/>
      <c r="G174" s="163">
        <f>C18</f>
        <v>1</v>
      </c>
      <c r="H174" s="168">
        <f>E174*G174</f>
        <v>6000.3296659745047</v>
      </c>
    </row>
    <row r="175" spans="1:8" ht="23.25" customHeight="1" x14ac:dyDescent="0.2">
      <c r="A175" s="307" t="s">
        <v>202</v>
      </c>
      <c r="B175" s="308"/>
      <c r="C175" s="309" t="s">
        <v>228</v>
      </c>
      <c r="D175" s="309"/>
      <c r="E175" s="309"/>
      <c r="F175" s="309"/>
      <c r="G175" s="309"/>
      <c r="H175" s="309"/>
    </row>
    <row r="176" spans="1:8" x14ac:dyDescent="0.2">
      <c r="A176" s="162"/>
      <c r="B176" s="162"/>
      <c r="C176" s="161"/>
      <c r="D176" s="169"/>
      <c r="E176" s="157"/>
      <c r="F176" s="157"/>
      <c r="G176" s="149"/>
      <c r="H176" s="149"/>
    </row>
    <row r="177" spans="1:8" x14ac:dyDescent="0.2">
      <c r="A177" s="296" t="s">
        <v>127</v>
      </c>
      <c r="B177" s="296"/>
      <c r="C177" s="296"/>
      <c r="D177" s="170"/>
      <c r="E177" s="157"/>
      <c r="F177" s="157"/>
      <c r="G177" s="149"/>
      <c r="H177" s="149"/>
    </row>
    <row r="178" spans="1:8" x14ac:dyDescent="0.2">
      <c r="A178" s="291" t="s">
        <v>117</v>
      </c>
      <c r="B178" s="291"/>
      <c r="C178" s="291"/>
      <c r="D178" s="170"/>
      <c r="E178" s="157"/>
      <c r="F178" s="157"/>
      <c r="G178" s="149"/>
      <c r="H178" s="149"/>
    </row>
    <row r="179" spans="1:8" x14ac:dyDescent="0.2">
      <c r="A179" s="292" t="s">
        <v>129</v>
      </c>
      <c r="B179" s="292"/>
      <c r="C179" s="292"/>
      <c r="D179" s="170"/>
      <c r="E179" s="157"/>
      <c r="F179" s="157"/>
      <c r="G179" s="149"/>
      <c r="H179" s="149"/>
    </row>
    <row r="180" spans="1:8" x14ac:dyDescent="0.2">
      <c r="A180" s="171"/>
      <c r="B180" s="293" t="s">
        <v>120</v>
      </c>
      <c r="C180" s="293"/>
      <c r="D180" s="170"/>
      <c r="E180" s="157"/>
      <c r="F180" s="157"/>
      <c r="G180" s="149"/>
      <c r="H180" s="149"/>
    </row>
    <row r="181" spans="1:8" x14ac:dyDescent="0.2">
      <c r="A181" s="172"/>
      <c r="B181" s="173" t="s">
        <v>121</v>
      </c>
      <c r="C181" s="173" t="s">
        <v>23</v>
      </c>
      <c r="D181" s="39"/>
      <c r="E181" s="148"/>
      <c r="F181" s="148"/>
      <c r="G181" s="149"/>
      <c r="H181" s="149"/>
    </row>
    <row r="182" spans="1:8" x14ac:dyDescent="0.2">
      <c r="A182" s="163" t="s">
        <v>3</v>
      </c>
      <c r="B182" s="172" t="s">
        <v>122</v>
      </c>
      <c r="C182" s="174">
        <f>C166</f>
        <v>6000.3296659745047</v>
      </c>
      <c r="D182" s="148"/>
    </row>
    <row r="183" spans="1:8" x14ac:dyDescent="0.2">
      <c r="A183" s="163" t="s">
        <v>5</v>
      </c>
      <c r="B183" s="172" t="s">
        <v>123</v>
      </c>
      <c r="C183" s="175">
        <f>H174</f>
        <v>6000.3296659745047</v>
      </c>
      <c r="D183" s="148"/>
    </row>
    <row r="184" spans="1:8" ht="22.5" x14ac:dyDescent="0.2">
      <c r="A184" s="163" t="s">
        <v>7</v>
      </c>
      <c r="B184" s="172" t="s">
        <v>130</v>
      </c>
      <c r="C184" s="176">
        <f>12*C183</f>
        <v>72003.955991694063</v>
      </c>
      <c r="D184" s="236"/>
      <c r="E184" s="67"/>
      <c r="F184" s="67"/>
      <c r="G184" s="67"/>
    </row>
    <row r="185" spans="1:8" x14ac:dyDescent="0.2">
      <c r="A185" s="294" t="s">
        <v>131</v>
      </c>
      <c r="B185" s="294"/>
      <c r="C185" s="294"/>
    </row>
    <row r="186" spans="1:8" x14ac:dyDescent="0.2">
      <c r="A186" s="295" t="s">
        <v>132</v>
      </c>
      <c r="B186" s="295"/>
      <c r="C186" s="295"/>
    </row>
    <row r="189" spans="1:8" x14ac:dyDescent="0.2">
      <c r="C189" s="177"/>
      <c r="D189" s="178"/>
    </row>
    <row r="190" spans="1:8" x14ac:dyDescent="0.2">
      <c r="C190" s="179"/>
      <c r="D190" s="178"/>
    </row>
    <row r="191" spans="1:8" x14ac:dyDescent="0.2">
      <c r="C191" s="180"/>
    </row>
  </sheetData>
  <mergeCells count="59">
    <mergeCell ref="A9:B9"/>
    <mergeCell ref="A1:D1"/>
    <mergeCell ref="A3:D3"/>
    <mergeCell ref="A5:D5"/>
    <mergeCell ref="A7:B7"/>
    <mergeCell ref="A8:B8"/>
    <mergeCell ref="A60:C60"/>
    <mergeCell ref="A11:C11"/>
    <mergeCell ref="A20:C20"/>
    <mergeCell ref="A21:C21"/>
    <mergeCell ref="A22:C22"/>
    <mergeCell ref="A27:C27"/>
    <mergeCell ref="A29:C29"/>
    <mergeCell ref="A40:B40"/>
    <mergeCell ref="A42:C42"/>
    <mergeCell ref="A51:B51"/>
    <mergeCell ref="A53:C53"/>
    <mergeCell ref="A59:B59"/>
    <mergeCell ref="A106:B106"/>
    <mergeCell ref="A70:D70"/>
    <mergeCell ref="A71:D71"/>
    <mergeCell ref="A81:B81"/>
    <mergeCell ref="A82:D82"/>
    <mergeCell ref="A83:D83"/>
    <mergeCell ref="A85:D85"/>
    <mergeCell ref="A88:B88"/>
    <mergeCell ref="A90:B90"/>
    <mergeCell ref="A92:D92"/>
    <mergeCell ref="A96:B96"/>
    <mergeCell ref="A98:D98"/>
    <mergeCell ref="A156:C156"/>
    <mergeCell ref="A108:D108"/>
    <mergeCell ref="A116:B116"/>
    <mergeCell ref="A118:B118"/>
    <mergeCell ref="A120:D120"/>
    <mergeCell ref="A128:B128"/>
    <mergeCell ref="A135:D135"/>
    <mergeCell ref="A141:A151"/>
    <mergeCell ref="A152:B152"/>
    <mergeCell ref="A153:C153"/>
    <mergeCell ref="A154:C154"/>
    <mergeCell ref="A155:B155"/>
    <mergeCell ref="A177:C177"/>
    <mergeCell ref="A157:C157"/>
    <mergeCell ref="A158:C158"/>
    <mergeCell ref="A159:B159"/>
    <mergeCell ref="A166:B166"/>
    <mergeCell ref="A167:B167"/>
    <mergeCell ref="A169:C169"/>
    <mergeCell ref="A170:C170"/>
    <mergeCell ref="A171:C171"/>
    <mergeCell ref="A173:B173"/>
    <mergeCell ref="A175:B175"/>
    <mergeCell ref="C175:H175"/>
    <mergeCell ref="A178:C178"/>
    <mergeCell ref="A179:C179"/>
    <mergeCell ref="B180:C180"/>
    <mergeCell ref="A185:C185"/>
    <mergeCell ref="A186:C186"/>
  </mergeCells>
  <pageMargins left="0.39370078740157483" right="0.39370078740157483" top="0.39370078740157483" bottom="0.39370078740157483" header="0.31496062992125984" footer="0.31496062992125984"/>
  <pageSetup paperSize="9" scale="70" fitToHeight="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9"/>
  <sheetViews>
    <sheetView tabSelected="1" workbookViewId="0">
      <selection activeCell="I17" sqref="I17"/>
    </sheetView>
  </sheetViews>
  <sheetFormatPr defaultRowHeight="15" x14ac:dyDescent="0.25"/>
  <cols>
    <col min="1" max="1" width="23.140625" style="1" customWidth="1"/>
    <col min="2" max="2" width="30.140625" style="1" customWidth="1"/>
    <col min="3" max="3" width="9.28515625" style="1" bestFit="1" customWidth="1"/>
    <col min="4" max="4" width="13.7109375" style="1" bestFit="1" customWidth="1"/>
    <col min="5" max="5" width="16.5703125" style="1" bestFit="1" customWidth="1"/>
    <col min="6" max="6" width="15.140625" style="1" bestFit="1" customWidth="1"/>
    <col min="250" max="250" width="32.140625" customWidth="1"/>
    <col min="251" max="251" width="28.28515625" customWidth="1"/>
    <col min="252" max="252" width="13" customWidth="1"/>
    <col min="253" max="253" width="14.42578125" customWidth="1"/>
    <col min="254" max="254" width="18.42578125" customWidth="1"/>
    <col min="255" max="255" width="16.28515625" customWidth="1"/>
    <col min="256" max="256" width="10" customWidth="1"/>
    <col min="257" max="257" width="18.85546875" customWidth="1"/>
    <col min="258" max="258" width="14.28515625" bestFit="1" customWidth="1"/>
    <col min="506" max="506" width="32.140625" customWidth="1"/>
    <col min="507" max="507" width="28.28515625" customWidth="1"/>
    <col min="508" max="508" width="13" customWidth="1"/>
    <col min="509" max="509" width="14.42578125" customWidth="1"/>
    <col min="510" max="510" width="18.42578125" customWidth="1"/>
    <col min="511" max="511" width="16.28515625" customWidth="1"/>
    <col min="512" max="512" width="10" customWidth="1"/>
    <col min="513" max="513" width="18.85546875" customWidth="1"/>
    <col min="514" max="514" width="14.28515625" bestFit="1" customWidth="1"/>
    <col min="762" max="762" width="32.140625" customWidth="1"/>
    <col min="763" max="763" width="28.28515625" customWidth="1"/>
    <col min="764" max="764" width="13" customWidth="1"/>
    <col min="765" max="765" width="14.42578125" customWidth="1"/>
    <col min="766" max="766" width="18.42578125" customWidth="1"/>
    <col min="767" max="767" width="16.28515625" customWidth="1"/>
    <col min="768" max="768" width="10" customWidth="1"/>
    <col min="769" max="769" width="18.85546875" customWidth="1"/>
    <col min="770" max="770" width="14.28515625" bestFit="1" customWidth="1"/>
    <col min="1018" max="1018" width="32.140625" customWidth="1"/>
    <col min="1019" max="1019" width="28.28515625" customWidth="1"/>
    <col min="1020" max="1020" width="13" customWidth="1"/>
    <col min="1021" max="1021" width="14.42578125" customWidth="1"/>
    <col min="1022" max="1022" width="18.42578125" customWidth="1"/>
    <col min="1023" max="1023" width="16.28515625" customWidth="1"/>
    <col min="1024" max="1024" width="10" customWidth="1"/>
    <col min="1025" max="1025" width="18.85546875" customWidth="1"/>
    <col min="1026" max="1026" width="14.28515625" bestFit="1" customWidth="1"/>
    <col min="1274" max="1274" width="32.140625" customWidth="1"/>
    <col min="1275" max="1275" width="28.28515625" customWidth="1"/>
    <col min="1276" max="1276" width="13" customWidth="1"/>
    <col min="1277" max="1277" width="14.42578125" customWidth="1"/>
    <col min="1278" max="1278" width="18.42578125" customWidth="1"/>
    <col min="1279" max="1279" width="16.28515625" customWidth="1"/>
    <col min="1280" max="1280" width="10" customWidth="1"/>
    <col min="1281" max="1281" width="18.85546875" customWidth="1"/>
    <col min="1282" max="1282" width="14.28515625" bestFit="1" customWidth="1"/>
    <col min="1530" max="1530" width="32.140625" customWidth="1"/>
    <col min="1531" max="1531" width="28.28515625" customWidth="1"/>
    <col min="1532" max="1532" width="13" customWidth="1"/>
    <col min="1533" max="1533" width="14.42578125" customWidth="1"/>
    <col min="1534" max="1534" width="18.42578125" customWidth="1"/>
    <col min="1535" max="1535" width="16.28515625" customWidth="1"/>
    <col min="1536" max="1536" width="10" customWidth="1"/>
    <col min="1537" max="1537" width="18.85546875" customWidth="1"/>
    <col min="1538" max="1538" width="14.28515625" bestFit="1" customWidth="1"/>
    <col min="1786" max="1786" width="32.140625" customWidth="1"/>
    <col min="1787" max="1787" width="28.28515625" customWidth="1"/>
    <col min="1788" max="1788" width="13" customWidth="1"/>
    <col min="1789" max="1789" width="14.42578125" customWidth="1"/>
    <col min="1790" max="1790" width="18.42578125" customWidth="1"/>
    <col min="1791" max="1791" width="16.28515625" customWidth="1"/>
    <col min="1792" max="1792" width="10" customWidth="1"/>
    <col min="1793" max="1793" width="18.85546875" customWidth="1"/>
    <col min="1794" max="1794" width="14.28515625" bestFit="1" customWidth="1"/>
    <col min="2042" max="2042" width="32.140625" customWidth="1"/>
    <col min="2043" max="2043" width="28.28515625" customWidth="1"/>
    <col min="2044" max="2044" width="13" customWidth="1"/>
    <col min="2045" max="2045" width="14.42578125" customWidth="1"/>
    <col min="2046" max="2046" width="18.42578125" customWidth="1"/>
    <col min="2047" max="2047" width="16.28515625" customWidth="1"/>
    <col min="2048" max="2048" width="10" customWidth="1"/>
    <col min="2049" max="2049" width="18.85546875" customWidth="1"/>
    <col min="2050" max="2050" width="14.28515625" bestFit="1" customWidth="1"/>
    <col min="2298" max="2298" width="32.140625" customWidth="1"/>
    <col min="2299" max="2299" width="28.28515625" customWidth="1"/>
    <col min="2300" max="2300" width="13" customWidth="1"/>
    <col min="2301" max="2301" width="14.42578125" customWidth="1"/>
    <col min="2302" max="2302" width="18.42578125" customWidth="1"/>
    <col min="2303" max="2303" width="16.28515625" customWidth="1"/>
    <col min="2304" max="2304" width="10" customWidth="1"/>
    <col min="2305" max="2305" width="18.85546875" customWidth="1"/>
    <col min="2306" max="2306" width="14.28515625" bestFit="1" customWidth="1"/>
    <col min="2554" max="2554" width="32.140625" customWidth="1"/>
    <col min="2555" max="2555" width="28.28515625" customWidth="1"/>
    <col min="2556" max="2556" width="13" customWidth="1"/>
    <col min="2557" max="2557" width="14.42578125" customWidth="1"/>
    <col min="2558" max="2558" width="18.42578125" customWidth="1"/>
    <col min="2559" max="2559" width="16.28515625" customWidth="1"/>
    <col min="2560" max="2560" width="10" customWidth="1"/>
    <col min="2561" max="2561" width="18.85546875" customWidth="1"/>
    <col min="2562" max="2562" width="14.28515625" bestFit="1" customWidth="1"/>
    <col min="2810" max="2810" width="32.140625" customWidth="1"/>
    <col min="2811" max="2811" width="28.28515625" customWidth="1"/>
    <col min="2812" max="2812" width="13" customWidth="1"/>
    <col min="2813" max="2813" width="14.42578125" customWidth="1"/>
    <col min="2814" max="2814" width="18.42578125" customWidth="1"/>
    <col min="2815" max="2815" width="16.28515625" customWidth="1"/>
    <col min="2816" max="2816" width="10" customWidth="1"/>
    <col min="2817" max="2817" width="18.85546875" customWidth="1"/>
    <col min="2818" max="2818" width="14.28515625" bestFit="1" customWidth="1"/>
    <col min="3066" max="3066" width="32.140625" customWidth="1"/>
    <col min="3067" max="3067" width="28.28515625" customWidth="1"/>
    <col min="3068" max="3068" width="13" customWidth="1"/>
    <col min="3069" max="3069" width="14.42578125" customWidth="1"/>
    <col min="3070" max="3070" width="18.42578125" customWidth="1"/>
    <col min="3071" max="3071" width="16.28515625" customWidth="1"/>
    <col min="3072" max="3072" width="10" customWidth="1"/>
    <col min="3073" max="3073" width="18.85546875" customWidth="1"/>
    <col min="3074" max="3074" width="14.28515625" bestFit="1" customWidth="1"/>
    <col min="3322" max="3322" width="32.140625" customWidth="1"/>
    <col min="3323" max="3323" width="28.28515625" customWidth="1"/>
    <col min="3324" max="3324" width="13" customWidth="1"/>
    <col min="3325" max="3325" width="14.42578125" customWidth="1"/>
    <col min="3326" max="3326" width="18.42578125" customWidth="1"/>
    <col min="3327" max="3327" width="16.28515625" customWidth="1"/>
    <col min="3328" max="3328" width="10" customWidth="1"/>
    <col min="3329" max="3329" width="18.85546875" customWidth="1"/>
    <col min="3330" max="3330" width="14.28515625" bestFit="1" customWidth="1"/>
    <col min="3578" max="3578" width="32.140625" customWidth="1"/>
    <col min="3579" max="3579" width="28.28515625" customWidth="1"/>
    <col min="3580" max="3580" width="13" customWidth="1"/>
    <col min="3581" max="3581" width="14.42578125" customWidth="1"/>
    <col min="3582" max="3582" width="18.42578125" customWidth="1"/>
    <col min="3583" max="3583" width="16.28515625" customWidth="1"/>
    <col min="3584" max="3584" width="10" customWidth="1"/>
    <col min="3585" max="3585" width="18.85546875" customWidth="1"/>
    <col min="3586" max="3586" width="14.28515625" bestFit="1" customWidth="1"/>
    <col min="3834" max="3834" width="32.140625" customWidth="1"/>
    <col min="3835" max="3835" width="28.28515625" customWidth="1"/>
    <col min="3836" max="3836" width="13" customWidth="1"/>
    <col min="3837" max="3837" width="14.42578125" customWidth="1"/>
    <col min="3838" max="3838" width="18.42578125" customWidth="1"/>
    <col min="3839" max="3839" width="16.28515625" customWidth="1"/>
    <col min="3840" max="3840" width="10" customWidth="1"/>
    <col min="3841" max="3841" width="18.85546875" customWidth="1"/>
    <col min="3842" max="3842" width="14.28515625" bestFit="1" customWidth="1"/>
    <col min="4090" max="4090" width="32.140625" customWidth="1"/>
    <col min="4091" max="4091" width="28.28515625" customWidth="1"/>
    <col min="4092" max="4092" width="13" customWidth="1"/>
    <col min="4093" max="4093" width="14.42578125" customWidth="1"/>
    <col min="4094" max="4094" width="18.42578125" customWidth="1"/>
    <col min="4095" max="4095" width="16.28515625" customWidth="1"/>
    <col min="4096" max="4096" width="10" customWidth="1"/>
    <col min="4097" max="4097" width="18.85546875" customWidth="1"/>
    <col min="4098" max="4098" width="14.28515625" bestFit="1" customWidth="1"/>
    <col min="4346" max="4346" width="32.140625" customWidth="1"/>
    <col min="4347" max="4347" width="28.28515625" customWidth="1"/>
    <col min="4348" max="4348" width="13" customWidth="1"/>
    <col min="4349" max="4349" width="14.42578125" customWidth="1"/>
    <col min="4350" max="4350" width="18.42578125" customWidth="1"/>
    <col min="4351" max="4351" width="16.28515625" customWidth="1"/>
    <col min="4352" max="4352" width="10" customWidth="1"/>
    <col min="4353" max="4353" width="18.85546875" customWidth="1"/>
    <col min="4354" max="4354" width="14.28515625" bestFit="1" customWidth="1"/>
    <col min="4602" max="4602" width="32.140625" customWidth="1"/>
    <col min="4603" max="4603" width="28.28515625" customWidth="1"/>
    <col min="4604" max="4604" width="13" customWidth="1"/>
    <col min="4605" max="4605" width="14.42578125" customWidth="1"/>
    <col min="4606" max="4606" width="18.42578125" customWidth="1"/>
    <col min="4607" max="4607" width="16.28515625" customWidth="1"/>
    <col min="4608" max="4608" width="10" customWidth="1"/>
    <col min="4609" max="4609" width="18.85546875" customWidth="1"/>
    <col min="4610" max="4610" width="14.28515625" bestFit="1" customWidth="1"/>
    <col min="4858" max="4858" width="32.140625" customWidth="1"/>
    <col min="4859" max="4859" width="28.28515625" customWidth="1"/>
    <col min="4860" max="4860" width="13" customWidth="1"/>
    <col min="4861" max="4861" width="14.42578125" customWidth="1"/>
    <col min="4862" max="4862" width="18.42578125" customWidth="1"/>
    <col min="4863" max="4863" width="16.28515625" customWidth="1"/>
    <col min="4864" max="4864" width="10" customWidth="1"/>
    <col min="4865" max="4865" width="18.85546875" customWidth="1"/>
    <col min="4866" max="4866" width="14.28515625" bestFit="1" customWidth="1"/>
    <col min="5114" max="5114" width="32.140625" customWidth="1"/>
    <col min="5115" max="5115" width="28.28515625" customWidth="1"/>
    <col min="5116" max="5116" width="13" customWidth="1"/>
    <col min="5117" max="5117" width="14.42578125" customWidth="1"/>
    <col min="5118" max="5118" width="18.42578125" customWidth="1"/>
    <col min="5119" max="5119" width="16.28515625" customWidth="1"/>
    <col min="5120" max="5120" width="10" customWidth="1"/>
    <col min="5121" max="5121" width="18.85546875" customWidth="1"/>
    <col min="5122" max="5122" width="14.28515625" bestFit="1" customWidth="1"/>
    <col min="5370" max="5370" width="32.140625" customWidth="1"/>
    <col min="5371" max="5371" width="28.28515625" customWidth="1"/>
    <col min="5372" max="5372" width="13" customWidth="1"/>
    <col min="5373" max="5373" width="14.42578125" customWidth="1"/>
    <col min="5374" max="5374" width="18.42578125" customWidth="1"/>
    <col min="5375" max="5375" width="16.28515625" customWidth="1"/>
    <col min="5376" max="5376" width="10" customWidth="1"/>
    <col min="5377" max="5377" width="18.85546875" customWidth="1"/>
    <col min="5378" max="5378" width="14.28515625" bestFit="1" customWidth="1"/>
    <col min="5626" max="5626" width="32.140625" customWidth="1"/>
    <col min="5627" max="5627" width="28.28515625" customWidth="1"/>
    <col min="5628" max="5628" width="13" customWidth="1"/>
    <col min="5629" max="5629" width="14.42578125" customWidth="1"/>
    <col min="5630" max="5630" width="18.42578125" customWidth="1"/>
    <col min="5631" max="5631" width="16.28515625" customWidth="1"/>
    <col min="5632" max="5632" width="10" customWidth="1"/>
    <col min="5633" max="5633" width="18.85546875" customWidth="1"/>
    <col min="5634" max="5634" width="14.28515625" bestFit="1" customWidth="1"/>
    <col min="5882" max="5882" width="32.140625" customWidth="1"/>
    <col min="5883" max="5883" width="28.28515625" customWidth="1"/>
    <col min="5884" max="5884" width="13" customWidth="1"/>
    <col min="5885" max="5885" width="14.42578125" customWidth="1"/>
    <col min="5886" max="5886" width="18.42578125" customWidth="1"/>
    <col min="5887" max="5887" width="16.28515625" customWidth="1"/>
    <col min="5888" max="5888" width="10" customWidth="1"/>
    <col min="5889" max="5889" width="18.85546875" customWidth="1"/>
    <col min="5890" max="5890" width="14.28515625" bestFit="1" customWidth="1"/>
    <col min="6138" max="6138" width="32.140625" customWidth="1"/>
    <col min="6139" max="6139" width="28.28515625" customWidth="1"/>
    <col min="6140" max="6140" width="13" customWidth="1"/>
    <col min="6141" max="6141" width="14.42578125" customWidth="1"/>
    <col min="6142" max="6142" width="18.42578125" customWidth="1"/>
    <col min="6143" max="6143" width="16.28515625" customWidth="1"/>
    <col min="6144" max="6144" width="10" customWidth="1"/>
    <col min="6145" max="6145" width="18.85546875" customWidth="1"/>
    <col min="6146" max="6146" width="14.28515625" bestFit="1" customWidth="1"/>
    <col min="6394" max="6394" width="32.140625" customWidth="1"/>
    <col min="6395" max="6395" width="28.28515625" customWidth="1"/>
    <col min="6396" max="6396" width="13" customWidth="1"/>
    <col min="6397" max="6397" width="14.42578125" customWidth="1"/>
    <col min="6398" max="6398" width="18.42578125" customWidth="1"/>
    <col min="6399" max="6399" width="16.28515625" customWidth="1"/>
    <col min="6400" max="6400" width="10" customWidth="1"/>
    <col min="6401" max="6401" width="18.85546875" customWidth="1"/>
    <col min="6402" max="6402" width="14.28515625" bestFit="1" customWidth="1"/>
    <col min="6650" max="6650" width="32.140625" customWidth="1"/>
    <col min="6651" max="6651" width="28.28515625" customWidth="1"/>
    <col min="6652" max="6652" width="13" customWidth="1"/>
    <col min="6653" max="6653" width="14.42578125" customWidth="1"/>
    <col min="6654" max="6654" width="18.42578125" customWidth="1"/>
    <col min="6655" max="6655" width="16.28515625" customWidth="1"/>
    <col min="6656" max="6656" width="10" customWidth="1"/>
    <col min="6657" max="6657" width="18.85546875" customWidth="1"/>
    <col min="6658" max="6658" width="14.28515625" bestFit="1" customWidth="1"/>
    <col min="6906" max="6906" width="32.140625" customWidth="1"/>
    <col min="6907" max="6907" width="28.28515625" customWidth="1"/>
    <col min="6908" max="6908" width="13" customWidth="1"/>
    <col min="6909" max="6909" width="14.42578125" customWidth="1"/>
    <col min="6910" max="6910" width="18.42578125" customWidth="1"/>
    <col min="6911" max="6911" width="16.28515625" customWidth="1"/>
    <col min="6912" max="6912" width="10" customWidth="1"/>
    <col min="6913" max="6913" width="18.85546875" customWidth="1"/>
    <col min="6914" max="6914" width="14.28515625" bestFit="1" customWidth="1"/>
    <col min="7162" max="7162" width="32.140625" customWidth="1"/>
    <col min="7163" max="7163" width="28.28515625" customWidth="1"/>
    <col min="7164" max="7164" width="13" customWidth="1"/>
    <col min="7165" max="7165" width="14.42578125" customWidth="1"/>
    <col min="7166" max="7166" width="18.42578125" customWidth="1"/>
    <col min="7167" max="7167" width="16.28515625" customWidth="1"/>
    <col min="7168" max="7168" width="10" customWidth="1"/>
    <col min="7169" max="7169" width="18.85546875" customWidth="1"/>
    <col min="7170" max="7170" width="14.28515625" bestFit="1" customWidth="1"/>
    <col min="7418" max="7418" width="32.140625" customWidth="1"/>
    <col min="7419" max="7419" width="28.28515625" customWidth="1"/>
    <col min="7420" max="7420" width="13" customWidth="1"/>
    <col min="7421" max="7421" width="14.42578125" customWidth="1"/>
    <col min="7422" max="7422" width="18.42578125" customWidth="1"/>
    <col min="7423" max="7423" width="16.28515625" customWidth="1"/>
    <col min="7424" max="7424" width="10" customWidth="1"/>
    <col min="7425" max="7425" width="18.85546875" customWidth="1"/>
    <col min="7426" max="7426" width="14.28515625" bestFit="1" customWidth="1"/>
    <col min="7674" max="7674" width="32.140625" customWidth="1"/>
    <col min="7675" max="7675" width="28.28515625" customWidth="1"/>
    <col min="7676" max="7676" width="13" customWidth="1"/>
    <col min="7677" max="7677" width="14.42578125" customWidth="1"/>
    <col min="7678" max="7678" width="18.42578125" customWidth="1"/>
    <col min="7679" max="7679" width="16.28515625" customWidth="1"/>
    <col min="7680" max="7680" width="10" customWidth="1"/>
    <col min="7681" max="7681" width="18.85546875" customWidth="1"/>
    <col min="7682" max="7682" width="14.28515625" bestFit="1" customWidth="1"/>
    <col min="7930" max="7930" width="32.140625" customWidth="1"/>
    <col min="7931" max="7931" width="28.28515625" customWidth="1"/>
    <col min="7932" max="7932" width="13" customWidth="1"/>
    <col min="7933" max="7933" width="14.42578125" customWidth="1"/>
    <col min="7934" max="7934" width="18.42578125" customWidth="1"/>
    <col min="7935" max="7935" width="16.28515625" customWidth="1"/>
    <col min="7936" max="7936" width="10" customWidth="1"/>
    <col min="7937" max="7937" width="18.85546875" customWidth="1"/>
    <col min="7938" max="7938" width="14.28515625" bestFit="1" customWidth="1"/>
    <col min="8186" max="8186" width="32.140625" customWidth="1"/>
    <col min="8187" max="8187" width="28.28515625" customWidth="1"/>
    <col min="8188" max="8188" width="13" customWidth="1"/>
    <col min="8189" max="8189" width="14.42578125" customWidth="1"/>
    <col min="8190" max="8190" width="18.42578125" customWidth="1"/>
    <col min="8191" max="8191" width="16.28515625" customWidth="1"/>
    <col min="8192" max="8192" width="10" customWidth="1"/>
    <col min="8193" max="8193" width="18.85546875" customWidth="1"/>
    <col min="8194" max="8194" width="14.28515625" bestFit="1" customWidth="1"/>
    <col min="8442" max="8442" width="32.140625" customWidth="1"/>
    <col min="8443" max="8443" width="28.28515625" customWidth="1"/>
    <col min="8444" max="8444" width="13" customWidth="1"/>
    <col min="8445" max="8445" width="14.42578125" customWidth="1"/>
    <col min="8446" max="8446" width="18.42578125" customWidth="1"/>
    <col min="8447" max="8447" width="16.28515625" customWidth="1"/>
    <col min="8448" max="8448" width="10" customWidth="1"/>
    <col min="8449" max="8449" width="18.85546875" customWidth="1"/>
    <col min="8450" max="8450" width="14.28515625" bestFit="1" customWidth="1"/>
    <col min="8698" max="8698" width="32.140625" customWidth="1"/>
    <col min="8699" max="8699" width="28.28515625" customWidth="1"/>
    <col min="8700" max="8700" width="13" customWidth="1"/>
    <col min="8701" max="8701" width="14.42578125" customWidth="1"/>
    <col min="8702" max="8702" width="18.42578125" customWidth="1"/>
    <col min="8703" max="8703" width="16.28515625" customWidth="1"/>
    <col min="8704" max="8704" width="10" customWidth="1"/>
    <col min="8705" max="8705" width="18.85546875" customWidth="1"/>
    <col min="8706" max="8706" width="14.28515625" bestFit="1" customWidth="1"/>
    <col min="8954" max="8954" width="32.140625" customWidth="1"/>
    <col min="8955" max="8955" width="28.28515625" customWidth="1"/>
    <col min="8956" max="8956" width="13" customWidth="1"/>
    <col min="8957" max="8957" width="14.42578125" customWidth="1"/>
    <col min="8958" max="8958" width="18.42578125" customWidth="1"/>
    <col min="8959" max="8959" width="16.28515625" customWidth="1"/>
    <col min="8960" max="8960" width="10" customWidth="1"/>
    <col min="8961" max="8961" width="18.85546875" customWidth="1"/>
    <col min="8962" max="8962" width="14.28515625" bestFit="1" customWidth="1"/>
    <col min="9210" max="9210" width="32.140625" customWidth="1"/>
    <col min="9211" max="9211" width="28.28515625" customWidth="1"/>
    <col min="9212" max="9212" width="13" customWidth="1"/>
    <col min="9213" max="9213" width="14.42578125" customWidth="1"/>
    <col min="9214" max="9214" width="18.42578125" customWidth="1"/>
    <col min="9215" max="9215" width="16.28515625" customWidth="1"/>
    <col min="9216" max="9216" width="10" customWidth="1"/>
    <col min="9217" max="9217" width="18.85546875" customWidth="1"/>
    <col min="9218" max="9218" width="14.28515625" bestFit="1" customWidth="1"/>
    <col min="9466" max="9466" width="32.140625" customWidth="1"/>
    <col min="9467" max="9467" width="28.28515625" customWidth="1"/>
    <col min="9468" max="9468" width="13" customWidth="1"/>
    <col min="9469" max="9469" width="14.42578125" customWidth="1"/>
    <col min="9470" max="9470" width="18.42578125" customWidth="1"/>
    <col min="9471" max="9471" width="16.28515625" customWidth="1"/>
    <col min="9472" max="9472" width="10" customWidth="1"/>
    <col min="9473" max="9473" width="18.85546875" customWidth="1"/>
    <col min="9474" max="9474" width="14.28515625" bestFit="1" customWidth="1"/>
    <col min="9722" max="9722" width="32.140625" customWidth="1"/>
    <col min="9723" max="9723" width="28.28515625" customWidth="1"/>
    <col min="9724" max="9724" width="13" customWidth="1"/>
    <col min="9725" max="9725" width="14.42578125" customWidth="1"/>
    <col min="9726" max="9726" width="18.42578125" customWidth="1"/>
    <col min="9727" max="9727" width="16.28515625" customWidth="1"/>
    <col min="9728" max="9728" width="10" customWidth="1"/>
    <col min="9729" max="9729" width="18.85546875" customWidth="1"/>
    <col min="9730" max="9730" width="14.28515625" bestFit="1" customWidth="1"/>
    <col min="9978" max="9978" width="32.140625" customWidth="1"/>
    <col min="9979" max="9979" width="28.28515625" customWidth="1"/>
    <col min="9980" max="9980" width="13" customWidth="1"/>
    <col min="9981" max="9981" width="14.42578125" customWidth="1"/>
    <col min="9982" max="9982" width="18.42578125" customWidth="1"/>
    <col min="9983" max="9983" width="16.28515625" customWidth="1"/>
    <col min="9984" max="9984" width="10" customWidth="1"/>
    <col min="9985" max="9985" width="18.85546875" customWidth="1"/>
    <col min="9986" max="9986" width="14.28515625" bestFit="1" customWidth="1"/>
    <col min="10234" max="10234" width="32.140625" customWidth="1"/>
    <col min="10235" max="10235" width="28.28515625" customWidth="1"/>
    <col min="10236" max="10236" width="13" customWidth="1"/>
    <col min="10237" max="10237" width="14.42578125" customWidth="1"/>
    <col min="10238" max="10238" width="18.42578125" customWidth="1"/>
    <col min="10239" max="10239" width="16.28515625" customWidth="1"/>
    <col min="10240" max="10240" width="10" customWidth="1"/>
    <col min="10241" max="10241" width="18.85546875" customWidth="1"/>
    <col min="10242" max="10242" width="14.28515625" bestFit="1" customWidth="1"/>
    <col min="10490" max="10490" width="32.140625" customWidth="1"/>
    <col min="10491" max="10491" width="28.28515625" customWidth="1"/>
    <col min="10492" max="10492" width="13" customWidth="1"/>
    <col min="10493" max="10493" width="14.42578125" customWidth="1"/>
    <col min="10494" max="10494" width="18.42578125" customWidth="1"/>
    <col min="10495" max="10495" width="16.28515625" customWidth="1"/>
    <col min="10496" max="10496" width="10" customWidth="1"/>
    <col min="10497" max="10497" width="18.85546875" customWidth="1"/>
    <col min="10498" max="10498" width="14.28515625" bestFit="1" customWidth="1"/>
    <col min="10746" max="10746" width="32.140625" customWidth="1"/>
    <col min="10747" max="10747" width="28.28515625" customWidth="1"/>
    <col min="10748" max="10748" width="13" customWidth="1"/>
    <col min="10749" max="10749" width="14.42578125" customWidth="1"/>
    <col min="10750" max="10750" width="18.42578125" customWidth="1"/>
    <col min="10751" max="10751" width="16.28515625" customWidth="1"/>
    <col min="10752" max="10752" width="10" customWidth="1"/>
    <col min="10753" max="10753" width="18.85546875" customWidth="1"/>
    <col min="10754" max="10754" width="14.28515625" bestFit="1" customWidth="1"/>
    <col min="11002" max="11002" width="32.140625" customWidth="1"/>
    <col min="11003" max="11003" width="28.28515625" customWidth="1"/>
    <col min="11004" max="11004" width="13" customWidth="1"/>
    <col min="11005" max="11005" width="14.42578125" customWidth="1"/>
    <col min="11006" max="11006" width="18.42578125" customWidth="1"/>
    <col min="11007" max="11007" width="16.28515625" customWidth="1"/>
    <col min="11008" max="11008" width="10" customWidth="1"/>
    <col min="11009" max="11009" width="18.85546875" customWidth="1"/>
    <col min="11010" max="11010" width="14.28515625" bestFit="1" customWidth="1"/>
    <col min="11258" max="11258" width="32.140625" customWidth="1"/>
    <col min="11259" max="11259" width="28.28515625" customWidth="1"/>
    <col min="11260" max="11260" width="13" customWidth="1"/>
    <col min="11261" max="11261" width="14.42578125" customWidth="1"/>
    <col min="11262" max="11262" width="18.42578125" customWidth="1"/>
    <col min="11263" max="11263" width="16.28515625" customWidth="1"/>
    <col min="11264" max="11264" width="10" customWidth="1"/>
    <col min="11265" max="11265" width="18.85546875" customWidth="1"/>
    <col min="11266" max="11266" width="14.28515625" bestFit="1" customWidth="1"/>
    <col min="11514" max="11514" width="32.140625" customWidth="1"/>
    <col min="11515" max="11515" width="28.28515625" customWidth="1"/>
    <col min="11516" max="11516" width="13" customWidth="1"/>
    <col min="11517" max="11517" width="14.42578125" customWidth="1"/>
    <col min="11518" max="11518" width="18.42578125" customWidth="1"/>
    <col min="11519" max="11519" width="16.28515625" customWidth="1"/>
    <col min="11520" max="11520" width="10" customWidth="1"/>
    <col min="11521" max="11521" width="18.85546875" customWidth="1"/>
    <col min="11522" max="11522" width="14.28515625" bestFit="1" customWidth="1"/>
    <col min="11770" max="11770" width="32.140625" customWidth="1"/>
    <col min="11771" max="11771" width="28.28515625" customWidth="1"/>
    <col min="11772" max="11772" width="13" customWidth="1"/>
    <col min="11773" max="11773" width="14.42578125" customWidth="1"/>
    <col min="11774" max="11774" width="18.42578125" customWidth="1"/>
    <col min="11775" max="11775" width="16.28515625" customWidth="1"/>
    <col min="11776" max="11776" width="10" customWidth="1"/>
    <col min="11777" max="11777" width="18.85546875" customWidth="1"/>
    <col min="11778" max="11778" width="14.28515625" bestFit="1" customWidth="1"/>
    <col min="12026" max="12026" width="32.140625" customWidth="1"/>
    <col min="12027" max="12027" width="28.28515625" customWidth="1"/>
    <col min="12028" max="12028" width="13" customWidth="1"/>
    <col min="12029" max="12029" width="14.42578125" customWidth="1"/>
    <col min="12030" max="12030" width="18.42578125" customWidth="1"/>
    <col min="12031" max="12031" width="16.28515625" customWidth="1"/>
    <col min="12032" max="12032" width="10" customWidth="1"/>
    <col min="12033" max="12033" width="18.85546875" customWidth="1"/>
    <col min="12034" max="12034" width="14.28515625" bestFit="1" customWidth="1"/>
    <col min="12282" max="12282" width="32.140625" customWidth="1"/>
    <col min="12283" max="12283" width="28.28515625" customWidth="1"/>
    <col min="12284" max="12284" width="13" customWidth="1"/>
    <col min="12285" max="12285" width="14.42578125" customWidth="1"/>
    <col min="12286" max="12286" width="18.42578125" customWidth="1"/>
    <col min="12287" max="12287" width="16.28515625" customWidth="1"/>
    <col min="12288" max="12288" width="10" customWidth="1"/>
    <col min="12289" max="12289" width="18.85546875" customWidth="1"/>
    <col min="12290" max="12290" width="14.28515625" bestFit="1" customWidth="1"/>
    <col min="12538" max="12538" width="32.140625" customWidth="1"/>
    <col min="12539" max="12539" width="28.28515625" customWidth="1"/>
    <col min="12540" max="12540" width="13" customWidth="1"/>
    <col min="12541" max="12541" width="14.42578125" customWidth="1"/>
    <col min="12542" max="12542" width="18.42578125" customWidth="1"/>
    <col min="12543" max="12543" width="16.28515625" customWidth="1"/>
    <col min="12544" max="12544" width="10" customWidth="1"/>
    <col min="12545" max="12545" width="18.85546875" customWidth="1"/>
    <col min="12546" max="12546" width="14.28515625" bestFit="1" customWidth="1"/>
    <col min="12794" max="12794" width="32.140625" customWidth="1"/>
    <col min="12795" max="12795" width="28.28515625" customWidth="1"/>
    <col min="12796" max="12796" width="13" customWidth="1"/>
    <col min="12797" max="12797" width="14.42578125" customWidth="1"/>
    <col min="12798" max="12798" width="18.42578125" customWidth="1"/>
    <col min="12799" max="12799" width="16.28515625" customWidth="1"/>
    <col min="12800" max="12800" width="10" customWidth="1"/>
    <col min="12801" max="12801" width="18.85546875" customWidth="1"/>
    <col min="12802" max="12802" width="14.28515625" bestFit="1" customWidth="1"/>
    <col min="13050" max="13050" width="32.140625" customWidth="1"/>
    <col min="13051" max="13051" width="28.28515625" customWidth="1"/>
    <col min="13052" max="13052" width="13" customWidth="1"/>
    <col min="13053" max="13053" width="14.42578125" customWidth="1"/>
    <col min="13054" max="13054" width="18.42578125" customWidth="1"/>
    <col min="13055" max="13055" width="16.28515625" customWidth="1"/>
    <col min="13056" max="13056" width="10" customWidth="1"/>
    <col min="13057" max="13057" width="18.85546875" customWidth="1"/>
    <col min="13058" max="13058" width="14.28515625" bestFit="1" customWidth="1"/>
    <col min="13306" max="13306" width="32.140625" customWidth="1"/>
    <col min="13307" max="13307" width="28.28515625" customWidth="1"/>
    <col min="13308" max="13308" width="13" customWidth="1"/>
    <col min="13309" max="13309" width="14.42578125" customWidth="1"/>
    <col min="13310" max="13310" width="18.42578125" customWidth="1"/>
    <col min="13311" max="13311" width="16.28515625" customWidth="1"/>
    <col min="13312" max="13312" width="10" customWidth="1"/>
    <col min="13313" max="13313" width="18.85546875" customWidth="1"/>
    <col min="13314" max="13314" width="14.28515625" bestFit="1" customWidth="1"/>
    <col min="13562" max="13562" width="32.140625" customWidth="1"/>
    <col min="13563" max="13563" width="28.28515625" customWidth="1"/>
    <col min="13564" max="13564" width="13" customWidth="1"/>
    <col min="13565" max="13565" width="14.42578125" customWidth="1"/>
    <col min="13566" max="13566" width="18.42578125" customWidth="1"/>
    <col min="13567" max="13567" width="16.28515625" customWidth="1"/>
    <col min="13568" max="13568" width="10" customWidth="1"/>
    <col min="13569" max="13569" width="18.85546875" customWidth="1"/>
    <col min="13570" max="13570" width="14.28515625" bestFit="1" customWidth="1"/>
    <col min="13818" max="13818" width="32.140625" customWidth="1"/>
    <col min="13819" max="13819" width="28.28515625" customWidth="1"/>
    <col min="13820" max="13820" width="13" customWidth="1"/>
    <col min="13821" max="13821" width="14.42578125" customWidth="1"/>
    <col min="13822" max="13822" width="18.42578125" customWidth="1"/>
    <col min="13823" max="13823" width="16.28515625" customWidth="1"/>
    <col min="13824" max="13824" width="10" customWidth="1"/>
    <col min="13825" max="13825" width="18.85546875" customWidth="1"/>
    <col min="13826" max="13826" width="14.28515625" bestFit="1" customWidth="1"/>
    <col min="14074" max="14074" width="32.140625" customWidth="1"/>
    <col min="14075" max="14075" width="28.28515625" customWidth="1"/>
    <col min="14076" max="14076" width="13" customWidth="1"/>
    <col min="14077" max="14077" width="14.42578125" customWidth="1"/>
    <col min="14078" max="14078" width="18.42578125" customWidth="1"/>
    <col min="14079" max="14079" width="16.28515625" customWidth="1"/>
    <col min="14080" max="14080" width="10" customWidth="1"/>
    <col min="14081" max="14081" width="18.85546875" customWidth="1"/>
    <col min="14082" max="14082" width="14.28515625" bestFit="1" customWidth="1"/>
    <col min="14330" max="14330" width="32.140625" customWidth="1"/>
    <col min="14331" max="14331" width="28.28515625" customWidth="1"/>
    <col min="14332" max="14332" width="13" customWidth="1"/>
    <col min="14333" max="14333" width="14.42578125" customWidth="1"/>
    <col min="14334" max="14334" width="18.42578125" customWidth="1"/>
    <col min="14335" max="14335" width="16.28515625" customWidth="1"/>
    <col min="14336" max="14336" width="10" customWidth="1"/>
    <col min="14337" max="14337" width="18.85546875" customWidth="1"/>
    <col min="14338" max="14338" width="14.28515625" bestFit="1" customWidth="1"/>
    <col min="14586" max="14586" width="32.140625" customWidth="1"/>
    <col min="14587" max="14587" width="28.28515625" customWidth="1"/>
    <col min="14588" max="14588" width="13" customWidth="1"/>
    <col min="14589" max="14589" width="14.42578125" customWidth="1"/>
    <col min="14590" max="14590" width="18.42578125" customWidth="1"/>
    <col min="14591" max="14591" width="16.28515625" customWidth="1"/>
    <col min="14592" max="14592" width="10" customWidth="1"/>
    <col min="14593" max="14593" width="18.85546875" customWidth="1"/>
    <col min="14594" max="14594" width="14.28515625" bestFit="1" customWidth="1"/>
    <col min="14842" max="14842" width="32.140625" customWidth="1"/>
    <col min="14843" max="14843" width="28.28515625" customWidth="1"/>
    <col min="14844" max="14844" width="13" customWidth="1"/>
    <col min="14845" max="14845" width="14.42578125" customWidth="1"/>
    <col min="14846" max="14846" width="18.42578125" customWidth="1"/>
    <col min="14847" max="14847" width="16.28515625" customWidth="1"/>
    <col min="14848" max="14848" width="10" customWidth="1"/>
    <col min="14849" max="14849" width="18.85546875" customWidth="1"/>
    <col min="14850" max="14850" width="14.28515625" bestFit="1" customWidth="1"/>
    <col min="15098" max="15098" width="32.140625" customWidth="1"/>
    <col min="15099" max="15099" width="28.28515625" customWidth="1"/>
    <col min="15100" max="15100" width="13" customWidth="1"/>
    <col min="15101" max="15101" width="14.42578125" customWidth="1"/>
    <col min="15102" max="15102" width="18.42578125" customWidth="1"/>
    <col min="15103" max="15103" width="16.28515625" customWidth="1"/>
    <col min="15104" max="15104" width="10" customWidth="1"/>
    <col min="15105" max="15105" width="18.85546875" customWidth="1"/>
    <col min="15106" max="15106" width="14.28515625" bestFit="1" customWidth="1"/>
    <col min="15354" max="15354" width="32.140625" customWidth="1"/>
    <col min="15355" max="15355" width="28.28515625" customWidth="1"/>
    <col min="15356" max="15356" width="13" customWidth="1"/>
    <col min="15357" max="15357" width="14.42578125" customWidth="1"/>
    <col min="15358" max="15358" width="18.42578125" customWidth="1"/>
    <col min="15359" max="15359" width="16.28515625" customWidth="1"/>
    <col min="15360" max="15360" width="10" customWidth="1"/>
    <col min="15361" max="15361" width="18.85546875" customWidth="1"/>
    <col min="15362" max="15362" width="14.28515625" bestFit="1" customWidth="1"/>
    <col min="15610" max="15610" width="32.140625" customWidth="1"/>
    <col min="15611" max="15611" width="28.28515625" customWidth="1"/>
    <col min="15612" max="15612" width="13" customWidth="1"/>
    <col min="15613" max="15613" width="14.42578125" customWidth="1"/>
    <col min="15614" max="15614" width="18.42578125" customWidth="1"/>
    <col min="15615" max="15615" width="16.28515625" customWidth="1"/>
    <col min="15616" max="15616" width="10" customWidth="1"/>
    <col min="15617" max="15617" width="18.85546875" customWidth="1"/>
    <col min="15618" max="15618" width="14.28515625" bestFit="1" customWidth="1"/>
    <col min="15866" max="15866" width="32.140625" customWidth="1"/>
    <col min="15867" max="15867" width="28.28515625" customWidth="1"/>
    <col min="15868" max="15868" width="13" customWidth="1"/>
    <col min="15869" max="15869" width="14.42578125" customWidth="1"/>
    <col min="15870" max="15870" width="18.42578125" customWidth="1"/>
    <col min="15871" max="15871" width="16.28515625" customWidth="1"/>
    <col min="15872" max="15872" width="10" customWidth="1"/>
    <col min="15873" max="15873" width="18.85546875" customWidth="1"/>
    <col min="15874" max="15874" width="14.28515625" bestFit="1" customWidth="1"/>
    <col min="16122" max="16122" width="32.140625" customWidth="1"/>
    <col min="16123" max="16123" width="28.28515625" customWidth="1"/>
    <col min="16124" max="16124" width="13" customWidth="1"/>
    <col min="16125" max="16125" width="14.42578125" customWidth="1"/>
    <col min="16126" max="16126" width="18.42578125" customWidth="1"/>
    <col min="16127" max="16127" width="16.28515625" customWidth="1"/>
    <col min="16128" max="16128" width="10" customWidth="1"/>
    <col min="16129" max="16129" width="18.85546875" customWidth="1"/>
    <col min="16130" max="16130" width="14.28515625" bestFit="1" customWidth="1"/>
  </cols>
  <sheetData>
    <row r="1" spans="1:6" ht="15.75" thickBot="1" x14ac:dyDescent="0.3">
      <c r="F1" s="2"/>
    </row>
    <row r="2" spans="1:6" ht="16.5" thickBot="1" x14ac:dyDescent="0.3">
      <c r="A2" s="352" t="s">
        <v>229</v>
      </c>
      <c r="B2" s="353"/>
      <c r="C2" s="353"/>
      <c r="D2" s="353"/>
      <c r="E2" s="353"/>
      <c r="F2" s="354"/>
    </row>
    <row r="4" spans="1:6" ht="16.5" customHeight="1" thickBot="1" x14ac:dyDescent="0.3">
      <c r="A4" s="355" t="s">
        <v>156</v>
      </c>
      <c r="B4" s="355"/>
      <c r="C4" s="355"/>
      <c r="D4" s="355"/>
      <c r="E4" s="355"/>
      <c r="F4" s="355"/>
    </row>
    <row r="5" spans="1:6" s="233" customFormat="1" ht="31.5" x14ac:dyDescent="0.25">
      <c r="A5" s="281" t="s">
        <v>150</v>
      </c>
      <c r="B5" s="282" t="s">
        <v>230</v>
      </c>
      <c r="C5" s="282" t="s">
        <v>231</v>
      </c>
      <c r="D5" s="282" t="s">
        <v>151</v>
      </c>
      <c r="E5" s="282" t="s">
        <v>152</v>
      </c>
      <c r="F5" s="283" t="s">
        <v>153</v>
      </c>
    </row>
    <row r="6" spans="1:6" s="233" customFormat="1" ht="31.5" x14ac:dyDescent="0.25">
      <c r="A6" s="360" t="s">
        <v>154</v>
      </c>
      <c r="B6" s="231" t="s">
        <v>246</v>
      </c>
      <c r="C6" s="5">
        <v>1</v>
      </c>
      <c r="D6" s="3">
        <f>'Planilha Completa'!H174</f>
        <v>6000.3296659745047</v>
      </c>
      <c r="E6" s="3">
        <f>C6*D6</f>
        <v>6000.3296659745047</v>
      </c>
      <c r="F6" s="4">
        <f>12*E6</f>
        <v>72003.955991694063</v>
      </c>
    </row>
    <row r="7" spans="1:6" s="233" customFormat="1" ht="15.75" x14ac:dyDescent="0.25">
      <c r="A7" s="360"/>
      <c r="B7" s="231" t="s">
        <v>232</v>
      </c>
      <c r="C7" s="5">
        <v>2</v>
      </c>
      <c r="D7" s="3">
        <v>634</v>
      </c>
      <c r="E7" s="234">
        <f>2*D7</f>
        <v>1268</v>
      </c>
      <c r="F7" s="3">
        <f>E7*12</f>
        <v>15216</v>
      </c>
    </row>
    <row r="8" spans="1:6" s="233" customFormat="1" ht="15.75" x14ac:dyDescent="0.25">
      <c r="A8" s="360"/>
      <c r="B8" s="232" t="s">
        <v>302</v>
      </c>
      <c r="C8" s="280">
        <v>1.5</v>
      </c>
      <c r="D8" s="230">
        <v>28.99</v>
      </c>
      <c r="E8" s="235">
        <f>C8*D8</f>
        <v>43.484999999999999</v>
      </c>
      <c r="F8" s="230">
        <f>12*E8</f>
        <v>521.81999999999994</v>
      </c>
    </row>
    <row r="9" spans="1:6" s="233" customFormat="1" ht="47.25" x14ac:dyDescent="0.25">
      <c r="A9" s="360"/>
      <c r="B9" s="231" t="s">
        <v>249</v>
      </c>
      <c r="C9" s="247">
        <v>32</v>
      </c>
      <c r="D9" s="3">
        <v>80</v>
      </c>
      <c r="E9" s="248">
        <f>C9*D9</f>
        <v>2560</v>
      </c>
      <c r="F9" s="3">
        <f t="shared" ref="F9" si="0">12*E9</f>
        <v>30720</v>
      </c>
    </row>
    <row r="10" spans="1:6" s="233" customFormat="1" ht="15.75" x14ac:dyDescent="0.25">
      <c r="A10" s="361" t="s">
        <v>248</v>
      </c>
      <c r="B10" s="362"/>
      <c r="C10" s="362"/>
      <c r="D10" s="363"/>
      <c r="E10" s="254">
        <f>SUM(E6:E9)</f>
        <v>9871.8146659745034</v>
      </c>
      <c r="F10" s="255">
        <f>SUM(F6:F9)</f>
        <v>118461.77599169407</v>
      </c>
    </row>
    <row r="12" spans="1:6" ht="16.5" customHeight="1" x14ac:dyDescent="0.25">
      <c r="A12" s="357" t="s">
        <v>303</v>
      </c>
      <c r="B12" s="357"/>
      <c r="C12" s="357"/>
      <c r="D12" s="357"/>
      <c r="E12" s="357"/>
      <c r="F12" s="357"/>
    </row>
    <row r="13" spans="1:6" ht="31.5" x14ac:dyDescent="0.25">
      <c r="A13" s="277" t="s">
        <v>150</v>
      </c>
      <c r="B13" s="278" t="s">
        <v>230</v>
      </c>
      <c r="C13" s="278" t="s">
        <v>247</v>
      </c>
      <c r="D13" s="278" t="s">
        <v>151</v>
      </c>
      <c r="E13" s="278" t="s">
        <v>152</v>
      </c>
      <c r="F13" s="278" t="s">
        <v>153</v>
      </c>
    </row>
    <row r="14" spans="1:6" ht="31.5" x14ac:dyDescent="0.25">
      <c r="A14" s="358" t="s">
        <v>154</v>
      </c>
      <c r="B14" s="279" t="s">
        <v>301</v>
      </c>
      <c r="C14" s="251">
        <v>1</v>
      </c>
      <c r="D14" s="252">
        <v>1000</v>
      </c>
      <c r="E14" s="253">
        <f>C14*D14</f>
        <v>1000</v>
      </c>
      <c r="F14" s="252">
        <f>12*E14</f>
        <v>12000</v>
      </c>
    </row>
    <row r="15" spans="1:6" ht="15.75" x14ac:dyDescent="0.25">
      <c r="A15" s="359"/>
      <c r="B15" s="356" t="s">
        <v>304</v>
      </c>
      <c r="C15" s="356"/>
      <c r="D15" s="356"/>
      <c r="E15" s="249"/>
      <c r="F15" s="249">
        <f>F10+F14</f>
        <v>130461.77599169407</v>
      </c>
    </row>
    <row r="16" spans="1:6" x14ac:dyDescent="0.25">
      <c r="A16" s="351" t="s">
        <v>298</v>
      </c>
      <c r="B16" s="351"/>
      <c r="C16" s="351"/>
      <c r="D16" s="351"/>
      <c r="E16" s="351"/>
      <c r="F16" s="351"/>
    </row>
    <row r="19" spans="4:4" x14ac:dyDescent="0.25">
      <c r="D19" s="250"/>
    </row>
  </sheetData>
  <mergeCells count="8">
    <mergeCell ref="A16:F16"/>
    <mergeCell ref="A2:F2"/>
    <mergeCell ref="A4:F4"/>
    <mergeCell ref="B15:D15"/>
    <mergeCell ref="A12:F12"/>
    <mergeCell ref="A14:A15"/>
    <mergeCell ref="A6:A9"/>
    <mergeCell ref="A10:D10"/>
  </mergeCells>
  <pageMargins left="0.511811024" right="0.511811024" top="0.78740157499999996" bottom="0.78740157499999996" header="0.31496062000000002" footer="0.31496062000000002"/>
  <pageSetup paperSize="9"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Descrição dos Materiais</vt:lpstr>
      <vt:lpstr>Planilha Completa</vt:lpstr>
      <vt:lpstr>PROPOSTA</vt:lpstr>
      <vt:lpstr>'Planilha Completa'!Area_de_impressao</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Eliezer Gentil de Souza</dc:creator>
  <cp:lastModifiedBy>ELIEZER GENTIL DE SOUZA</cp:lastModifiedBy>
  <cp:lastPrinted>2017-02-07T15:21:33Z</cp:lastPrinted>
  <dcterms:created xsi:type="dcterms:W3CDTF">2015-02-20T16:21:26Z</dcterms:created>
  <dcterms:modified xsi:type="dcterms:W3CDTF">2017-04-06T11:26:23Z</dcterms:modified>
</cp:coreProperties>
</file>